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D:\gifuriku HP\tiku\seino\0923\"/>
    </mc:Choice>
  </mc:AlternateContent>
  <xr:revisionPtr revIDLastSave="0" documentId="13_ncr:1_{DFC8276A-FA6F-4CD1-8BEE-38301CE46F56}" xr6:coauthVersionLast="47" xr6:coauthVersionMax="47" xr10:uidLastSave="{00000000-0000-0000-0000-000000000000}"/>
  <bookViews>
    <workbookView xWindow="-120" yWindow="-120" windowWidth="29040" windowHeight="15720" tabRatio="599" activeTab="3" xr2:uid="{6F414D2F-A777-4E0C-81A1-E75AD1352620}"/>
  </bookViews>
  <sheets>
    <sheet name="所属データ" sheetId="4" r:id="rId1"/>
    <sheet name="競技者データ" sheetId="1" r:id="rId2"/>
    <sheet name="申込データ" sheetId="2" r:id="rId3"/>
    <sheet name="申込一覧表" sheetId="11" r:id="rId4"/>
    <sheet name="種目コード" sheetId="6" state="hidden" r:id="rId5"/>
  </sheets>
  <definedNames>
    <definedName name="Comf">申込データ!$B$10:$AI$97</definedName>
    <definedName name="Comm">申込データ!$A$10:$AI$97</definedName>
    <definedName name="Entf" localSheetId="3">申込データ!$H$10:$AI$97</definedName>
    <definedName name="Entf">申込データ!$H$10:$AI$97</definedName>
    <definedName name="Entm" localSheetId="3">申込データ!$G$10:$AI$97</definedName>
    <definedName name="Entm">申込データ!$G$10:$AI$97</definedName>
    <definedName name="_xlnm.Print_Area" localSheetId="2">申込データ!#REF!</definedName>
    <definedName name="_xlnm.Print_Area" localSheetId="3">申込一覧表!$D$7:$AL$215</definedName>
    <definedName name="_xlnm.Print_Titles" localSheetId="2">申込データ!$7:$19</definedName>
    <definedName name="_xlnm.Print_Titles" localSheetId="3">申込一覧表!$7:$19</definedName>
    <definedName name="R_16" localSheetId="3">申込データ!$AD$10:$AD$97</definedName>
    <definedName name="R_16">申込データ!$AD$10:$AD$97</definedName>
    <definedName name="R_4" localSheetId="3">申込データ!$AA$10:$AA$97</definedName>
    <definedName name="R_4">申込データ!$AA$10:$AA$97</definedName>
    <definedName name="競技者">競技者データ!$A$3:$V$152</definedName>
    <definedName name="県名">所属データ!$J$10:$K$56</definedName>
    <definedName name="種別">種目コード!$L$25:$M$28</definedName>
    <definedName name="種目１">種目コード!$A$3:$B$38</definedName>
    <definedName name="種目CD">種目コード!$O$3:$Y$38</definedName>
    <definedName name="種目なし">種目コード!$D$56:$E$58</definedName>
    <definedName name="種目女１">種目コード!$D$41:$E$63</definedName>
    <definedName name="種目男１">種目コード!$D$3:$E$27</definedName>
    <definedName name="女" localSheetId="3">申込一覧表!#REF!</definedName>
    <definedName name="女">申込データ!$AT$33:$AT$49</definedName>
    <definedName name="大会名">種目コード!$L$3:$M$23</definedName>
    <definedName name="男" localSheetId="3">申込一覧表!#REF!</definedName>
    <definedName name="男">申込データ!$AT$11:$AT$28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16" i="11" l="1"/>
  <c r="AQ16" i="11"/>
  <c r="J14" i="11"/>
  <c r="V12" i="11"/>
  <c r="AF12" i="11"/>
  <c r="L6" i="1"/>
  <c r="L14" i="1"/>
  <c r="L22" i="1"/>
  <c r="L30" i="1"/>
  <c r="L38" i="1"/>
  <c r="L46" i="1"/>
  <c r="L54" i="1"/>
  <c r="L62" i="1"/>
  <c r="L70" i="1"/>
  <c r="L78" i="1"/>
  <c r="L86" i="1"/>
  <c r="L94" i="1"/>
  <c r="L102" i="1"/>
  <c r="L110" i="1"/>
  <c r="L118" i="1"/>
  <c r="L126" i="1"/>
  <c r="L134" i="1"/>
  <c r="L142" i="1"/>
  <c r="L150" i="1"/>
  <c r="AI97" i="2"/>
  <c r="AH97" i="2"/>
  <c r="AG97" i="2"/>
  <c r="AI96" i="2"/>
  <c r="AH96" i="2"/>
  <c r="AG96" i="2"/>
  <c r="AI95" i="2"/>
  <c r="AH95" i="2"/>
  <c r="AG95" i="2"/>
  <c r="AI94" i="2"/>
  <c r="AH94" i="2"/>
  <c r="AG94" i="2"/>
  <c r="AI93" i="2"/>
  <c r="AH93" i="2"/>
  <c r="AG93" i="2"/>
  <c r="AI92" i="2"/>
  <c r="AH92" i="2"/>
  <c r="AG92" i="2"/>
  <c r="AI91" i="2"/>
  <c r="AH91" i="2"/>
  <c r="AG91" i="2"/>
  <c r="AI90" i="2"/>
  <c r="AH90" i="2"/>
  <c r="AG90" i="2"/>
  <c r="AI89" i="2"/>
  <c r="AH89" i="2"/>
  <c r="AG89" i="2"/>
  <c r="AI88" i="2"/>
  <c r="AH88" i="2"/>
  <c r="AG88" i="2"/>
  <c r="AI87" i="2"/>
  <c r="AH87" i="2"/>
  <c r="AG87" i="2"/>
  <c r="AI86" i="2"/>
  <c r="AH86" i="2"/>
  <c r="AG86" i="2"/>
  <c r="AI85" i="2"/>
  <c r="AH85" i="2"/>
  <c r="AG85" i="2"/>
  <c r="AI84" i="2"/>
  <c r="AH84" i="2"/>
  <c r="AG84" i="2"/>
  <c r="AI83" i="2"/>
  <c r="AH83" i="2"/>
  <c r="AG83" i="2"/>
  <c r="AI82" i="2"/>
  <c r="AH82" i="2"/>
  <c r="AG82" i="2"/>
  <c r="AI81" i="2"/>
  <c r="AH81" i="2"/>
  <c r="AG81" i="2"/>
  <c r="AI80" i="2"/>
  <c r="AH80" i="2"/>
  <c r="AG80" i="2"/>
  <c r="AI79" i="2"/>
  <c r="AH79" i="2"/>
  <c r="AG79" i="2"/>
  <c r="AI78" i="2"/>
  <c r="AH78" i="2"/>
  <c r="AG78" i="2"/>
  <c r="AI77" i="2"/>
  <c r="AH77" i="2"/>
  <c r="AG77" i="2"/>
  <c r="AI76" i="2"/>
  <c r="AH76" i="2"/>
  <c r="AG76" i="2"/>
  <c r="AI75" i="2"/>
  <c r="AH75" i="2"/>
  <c r="AG75" i="2"/>
  <c r="AI74" i="2"/>
  <c r="AH74" i="2"/>
  <c r="AG74" i="2"/>
  <c r="AI73" i="2"/>
  <c r="AH73" i="2"/>
  <c r="AG73" i="2"/>
  <c r="AI72" i="2"/>
  <c r="AH72" i="2"/>
  <c r="AG72" i="2"/>
  <c r="AI71" i="2"/>
  <c r="AH71" i="2"/>
  <c r="AG71" i="2"/>
  <c r="AI70" i="2"/>
  <c r="AH70" i="2"/>
  <c r="AG70" i="2"/>
  <c r="AI69" i="2"/>
  <c r="AH69" i="2"/>
  <c r="AG69" i="2"/>
  <c r="AI68" i="2"/>
  <c r="AH68" i="2"/>
  <c r="AG68" i="2"/>
  <c r="AI67" i="2"/>
  <c r="AH67" i="2"/>
  <c r="AG67" i="2"/>
  <c r="AI66" i="2"/>
  <c r="AH66" i="2"/>
  <c r="AG66" i="2"/>
  <c r="AI65" i="2"/>
  <c r="AH65" i="2"/>
  <c r="AG65" i="2"/>
  <c r="AI64" i="2"/>
  <c r="AH64" i="2"/>
  <c r="AG64" i="2"/>
  <c r="AI63" i="2"/>
  <c r="AH63" i="2"/>
  <c r="AG63" i="2"/>
  <c r="AI62" i="2"/>
  <c r="AH62" i="2"/>
  <c r="AG62" i="2"/>
  <c r="AI61" i="2"/>
  <c r="AH61" i="2"/>
  <c r="AG61" i="2"/>
  <c r="AI60" i="2"/>
  <c r="AH60" i="2"/>
  <c r="AG60" i="2"/>
  <c r="AI59" i="2"/>
  <c r="AH59" i="2"/>
  <c r="AG59" i="2"/>
  <c r="AI58" i="2"/>
  <c r="AH58" i="2"/>
  <c r="AG58" i="2"/>
  <c r="AI57" i="2"/>
  <c r="AH57" i="2"/>
  <c r="AG57" i="2"/>
  <c r="AI56" i="2"/>
  <c r="AH56" i="2"/>
  <c r="AG56" i="2"/>
  <c r="AI55" i="2"/>
  <c r="AH55" i="2"/>
  <c r="AG55" i="2"/>
  <c r="AI54" i="2"/>
  <c r="AH54" i="2"/>
  <c r="AG54" i="2"/>
  <c r="AI53" i="2"/>
  <c r="AH53" i="2"/>
  <c r="AG53" i="2"/>
  <c r="AI52" i="2"/>
  <c r="AH52" i="2"/>
  <c r="AG52" i="2"/>
  <c r="AI51" i="2"/>
  <c r="AH51" i="2"/>
  <c r="AG51" i="2"/>
  <c r="AI50" i="2"/>
  <c r="AH50" i="2"/>
  <c r="AG50" i="2"/>
  <c r="AI49" i="2"/>
  <c r="AH49" i="2"/>
  <c r="AG49" i="2"/>
  <c r="AI48" i="2"/>
  <c r="AH48" i="2"/>
  <c r="AG48" i="2"/>
  <c r="AI47" i="2"/>
  <c r="AH47" i="2"/>
  <c r="AG47" i="2"/>
  <c r="AI46" i="2"/>
  <c r="AH46" i="2"/>
  <c r="AG46" i="2"/>
  <c r="AI45" i="2"/>
  <c r="AH45" i="2"/>
  <c r="AG45" i="2"/>
  <c r="AI44" i="2"/>
  <c r="AH44" i="2"/>
  <c r="AG44" i="2"/>
  <c r="AI43" i="2"/>
  <c r="AH43" i="2"/>
  <c r="AG43" i="2"/>
  <c r="AI42" i="2"/>
  <c r="AH42" i="2"/>
  <c r="AG42" i="2"/>
  <c r="AI41" i="2"/>
  <c r="AH41" i="2"/>
  <c r="AG41" i="2"/>
  <c r="AI40" i="2"/>
  <c r="AH40" i="2"/>
  <c r="AG40" i="2"/>
  <c r="AI39" i="2"/>
  <c r="AH39" i="2"/>
  <c r="AG39" i="2"/>
  <c r="AI38" i="2"/>
  <c r="AH38" i="2"/>
  <c r="AG38" i="2"/>
  <c r="AI37" i="2"/>
  <c r="AH37" i="2"/>
  <c r="AG37" i="2"/>
  <c r="AI36" i="2"/>
  <c r="AH36" i="2"/>
  <c r="AG36" i="2"/>
  <c r="AI35" i="2"/>
  <c r="AH35" i="2"/>
  <c r="AG35" i="2"/>
  <c r="AI34" i="2"/>
  <c r="AH34" i="2"/>
  <c r="AG34" i="2"/>
  <c r="AI33" i="2"/>
  <c r="AH33" i="2"/>
  <c r="AG33" i="2"/>
  <c r="AI32" i="2"/>
  <c r="AH32" i="2"/>
  <c r="AG32" i="2"/>
  <c r="AI31" i="2"/>
  <c r="AH31" i="2"/>
  <c r="AG31" i="2"/>
  <c r="AI30" i="2"/>
  <c r="AH30" i="2"/>
  <c r="AG30" i="2"/>
  <c r="AI29" i="2"/>
  <c r="AH29" i="2"/>
  <c r="AG29" i="2"/>
  <c r="AI28" i="2"/>
  <c r="AH28" i="2"/>
  <c r="AG28" i="2"/>
  <c r="AI27" i="2"/>
  <c r="AH27" i="2"/>
  <c r="AG27" i="2"/>
  <c r="AI26" i="2"/>
  <c r="AH26" i="2"/>
  <c r="AG26" i="2"/>
  <c r="AI25" i="2"/>
  <c r="AH25" i="2"/>
  <c r="AG25" i="2"/>
  <c r="AI24" i="2"/>
  <c r="AH24" i="2"/>
  <c r="AG24" i="2"/>
  <c r="AI23" i="2"/>
  <c r="AH23" i="2"/>
  <c r="AG23" i="2"/>
  <c r="AI22" i="2"/>
  <c r="AH22" i="2"/>
  <c r="AG22" i="2"/>
  <c r="AI21" i="2"/>
  <c r="AH21" i="2"/>
  <c r="AG21" i="2"/>
  <c r="AI20" i="2"/>
  <c r="AH20" i="2"/>
  <c r="AG20" i="2"/>
  <c r="AI19" i="2"/>
  <c r="AH19" i="2"/>
  <c r="AG19" i="2"/>
  <c r="AI18" i="2"/>
  <c r="AH18" i="2"/>
  <c r="AG18" i="2"/>
  <c r="AI17" i="2"/>
  <c r="AH17" i="2"/>
  <c r="AG17" i="2"/>
  <c r="AI16" i="2"/>
  <c r="AH16" i="2"/>
  <c r="AG16" i="2"/>
  <c r="AI15" i="2"/>
  <c r="AH15" i="2"/>
  <c r="AG15" i="2"/>
  <c r="AI14" i="2"/>
  <c r="AH14" i="2"/>
  <c r="AG14" i="2"/>
  <c r="AI13" i="2"/>
  <c r="AH13" i="2"/>
  <c r="AG13" i="2"/>
  <c r="AI12" i="2"/>
  <c r="AH12" i="2"/>
  <c r="AG12" i="2"/>
  <c r="P97" i="2"/>
  <c r="O97" i="2"/>
  <c r="N97" i="2"/>
  <c r="M97" i="2"/>
  <c r="I97" i="2" s="1"/>
  <c r="P96" i="2"/>
  <c r="O96" i="2"/>
  <c r="N96" i="2"/>
  <c r="M96" i="2"/>
  <c r="I96" i="2" s="1"/>
  <c r="P95" i="2"/>
  <c r="O95" i="2"/>
  <c r="N95" i="2"/>
  <c r="M95" i="2"/>
  <c r="I95" i="2" s="1"/>
  <c r="P94" i="2"/>
  <c r="O94" i="2"/>
  <c r="N94" i="2"/>
  <c r="M94" i="2"/>
  <c r="I94" i="2" s="1"/>
  <c r="P93" i="2"/>
  <c r="O93" i="2"/>
  <c r="N93" i="2"/>
  <c r="M93" i="2"/>
  <c r="I93" i="2" s="1"/>
  <c r="P92" i="2"/>
  <c r="O92" i="2"/>
  <c r="N92" i="2"/>
  <c r="M92" i="2"/>
  <c r="I92" i="2" s="1"/>
  <c r="P91" i="2"/>
  <c r="O91" i="2"/>
  <c r="N91" i="2"/>
  <c r="M91" i="2"/>
  <c r="I91" i="2" s="1"/>
  <c r="P90" i="2"/>
  <c r="O90" i="2"/>
  <c r="N90" i="2"/>
  <c r="M90" i="2"/>
  <c r="I90" i="2" s="1"/>
  <c r="P89" i="2"/>
  <c r="O89" i="2"/>
  <c r="N89" i="2"/>
  <c r="M89" i="2"/>
  <c r="I89" i="2" s="1"/>
  <c r="P88" i="2"/>
  <c r="O88" i="2"/>
  <c r="N88" i="2"/>
  <c r="M88" i="2"/>
  <c r="I88" i="2" s="1"/>
  <c r="P87" i="2"/>
  <c r="O87" i="2"/>
  <c r="N87" i="2"/>
  <c r="M87" i="2"/>
  <c r="I87" i="2" s="1"/>
  <c r="P86" i="2"/>
  <c r="O86" i="2"/>
  <c r="N86" i="2"/>
  <c r="M86" i="2"/>
  <c r="I86" i="2" s="1"/>
  <c r="P85" i="2"/>
  <c r="O85" i="2"/>
  <c r="N85" i="2"/>
  <c r="M85" i="2"/>
  <c r="I85" i="2" s="1"/>
  <c r="P84" i="2"/>
  <c r="O84" i="2"/>
  <c r="N84" i="2"/>
  <c r="M84" i="2"/>
  <c r="I84" i="2" s="1"/>
  <c r="P83" i="2"/>
  <c r="O83" i="2"/>
  <c r="N83" i="2"/>
  <c r="M83" i="2"/>
  <c r="I83" i="2" s="1"/>
  <c r="P82" i="2"/>
  <c r="O82" i="2"/>
  <c r="N82" i="2"/>
  <c r="M82" i="2"/>
  <c r="I82" i="2" s="1"/>
  <c r="P81" i="2"/>
  <c r="O81" i="2"/>
  <c r="N81" i="2"/>
  <c r="M81" i="2"/>
  <c r="I81" i="2" s="1"/>
  <c r="P80" i="2"/>
  <c r="O80" i="2"/>
  <c r="N80" i="2"/>
  <c r="M80" i="2"/>
  <c r="I80" i="2" s="1"/>
  <c r="P79" i="2"/>
  <c r="O79" i="2"/>
  <c r="N79" i="2"/>
  <c r="M79" i="2"/>
  <c r="I79" i="2" s="1"/>
  <c r="P78" i="2"/>
  <c r="O78" i="2"/>
  <c r="N78" i="2"/>
  <c r="M78" i="2"/>
  <c r="I78" i="2" s="1"/>
  <c r="P77" i="2"/>
  <c r="O77" i="2"/>
  <c r="N77" i="2"/>
  <c r="M77" i="2"/>
  <c r="I77" i="2" s="1"/>
  <c r="P76" i="2"/>
  <c r="O76" i="2"/>
  <c r="N76" i="2"/>
  <c r="M76" i="2"/>
  <c r="I76" i="2" s="1"/>
  <c r="P75" i="2"/>
  <c r="O75" i="2"/>
  <c r="N75" i="2"/>
  <c r="M75" i="2"/>
  <c r="I75" i="2" s="1"/>
  <c r="P74" i="2"/>
  <c r="O74" i="2"/>
  <c r="N74" i="2"/>
  <c r="M74" i="2"/>
  <c r="I74" i="2" s="1"/>
  <c r="P73" i="2"/>
  <c r="O73" i="2"/>
  <c r="N73" i="2"/>
  <c r="M73" i="2"/>
  <c r="I73" i="2" s="1"/>
  <c r="P72" i="2"/>
  <c r="O72" i="2"/>
  <c r="N72" i="2"/>
  <c r="M72" i="2"/>
  <c r="I72" i="2" s="1"/>
  <c r="P71" i="2"/>
  <c r="O71" i="2"/>
  <c r="N71" i="2"/>
  <c r="M71" i="2"/>
  <c r="I71" i="2" s="1"/>
  <c r="P70" i="2"/>
  <c r="O70" i="2"/>
  <c r="N70" i="2"/>
  <c r="M70" i="2"/>
  <c r="I70" i="2" s="1"/>
  <c r="P69" i="2"/>
  <c r="O69" i="2"/>
  <c r="N69" i="2"/>
  <c r="M69" i="2"/>
  <c r="I69" i="2" s="1"/>
  <c r="P68" i="2"/>
  <c r="O68" i="2"/>
  <c r="N68" i="2"/>
  <c r="M68" i="2"/>
  <c r="I68" i="2" s="1"/>
  <c r="P67" i="2"/>
  <c r="O67" i="2"/>
  <c r="N67" i="2"/>
  <c r="M67" i="2"/>
  <c r="I67" i="2" s="1"/>
  <c r="P66" i="2"/>
  <c r="O66" i="2"/>
  <c r="N66" i="2"/>
  <c r="M66" i="2"/>
  <c r="I66" i="2" s="1"/>
  <c r="P65" i="2"/>
  <c r="O65" i="2"/>
  <c r="N65" i="2"/>
  <c r="M65" i="2"/>
  <c r="I65" i="2" s="1"/>
  <c r="P64" i="2"/>
  <c r="O64" i="2"/>
  <c r="N64" i="2"/>
  <c r="M64" i="2"/>
  <c r="I64" i="2" s="1"/>
  <c r="P63" i="2"/>
  <c r="O63" i="2"/>
  <c r="N63" i="2"/>
  <c r="M63" i="2"/>
  <c r="I63" i="2" s="1"/>
  <c r="P62" i="2"/>
  <c r="O62" i="2"/>
  <c r="N62" i="2"/>
  <c r="M62" i="2"/>
  <c r="I62" i="2" s="1"/>
  <c r="P61" i="2"/>
  <c r="O61" i="2"/>
  <c r="N61" i="2"/>
  <c r="M61" i="2"/>
  <c r="I61" i="2" s="1"/>
  <c r="P60" i="2"/>
  <c r="O60" i="2"/>
  <c r="N60" i="2"/>
  <c r="M60" i="2"/>
  <c r="I60" i="2" s="1"/>
  <c r="P59" i="2"/>
  <c r="O59" i="2"/>
  <c r="N59" i="2"/>
  <c r="M59" i="2"/>
  <c r="I59" i="2" s="1"/>
  <c r="P58" i="2"/>
  <c r="O58" i="2"/>
  <c r="N58" i="2"/>
  <c r="M58" i="2"/>
  <c r="I58" i="2" s="1"/>
  <c r="P57" i="2"/>
  <c r="O57" i="2"/>
  <c r="N57" i="2"/>
  <c r="M57" i="2"/>
  <c r="I57" i="2" s="1"/>
  <c r="P56" i="2"/>
  <c r="O56" i="2"/>
  <c r="N56" i="2"/>
  <c r="M56" i="2"/>
  <c r="I56" i="2" s="1"/>
  <c r="P55" i="2"/>
  <c r="O55" i="2"/>
  <c r="N55" i="2"/>
  <c r="M55" i="2"/>
  <c r="I55" i="2" s="1"/>
  <c r="P54" i="2"/>
  <c r="O54" i="2"/>
  <c r="N54" i="2"/>
  <c r="M54" i="2"/>
  <c r="I54" i="2" s="1"/>
  <c r="P53" i="2"/>
  <c r="O53" i="2"/>
  <c r="N53" i="2"/>
  <c r="M53" i="2"/>
  <c r="I53" i="2" s="1"/>
  <c r="P52" i="2"/>
  <c r="O52" i="2"/>
  <c r="N52" i="2"/>
  <c r="M52" i="2"/>
  <c r="I52" i="2" s="1"/>
  <c r="P51" i="2"/>
  <c r="O51" i="2"/>
  <c r="N51" i="2"/>
  <c r="M51" i="2"/>
  <c r="I51" i="2" s="1"/>
  <c r="P50" i="2"/>
  <c r="O50" i="2"/>
  <c r="N50" i="2"/>
  <c r="M50" i="2"/>
  <c r="I50" i="2" s="1"/>
  <c r="P49" i="2"/>
  <c r="O49" i="2"/>
  <c r="N49" i="2"/>
  <c r="M49" i="2"/>
  <c r="I49" i="2" s="1"/>
  <c r="P48" i="2"/>
  <c r="O48" i="2"/>
  <c r="N48" i="2"/>
  <c r="M48" i="2"/>
  <c r="I48" i="2" s="1"/>
  <c r="P47" i="2"/>
  <c r="O47" i="2"/>
  <c r="N47" i="2"/>
  <c r="M47" i="2"/>
  <c r="I47" i="2" s="1"/>
  <c r="P46" i="2"/>
  <c r="O46" i="2"/>
  <c r="N46" i="2"/>
  <c r="M46" i="2"/>
  <c r="I46" i="2" s="1"/>
  <c r="P45" i="2"/>
  <c r="O45" i="2"/>
  <c r="N45" i="2"/>
  <c r="M45" i="2"/>
  <c r="I45" i="2" s="1"/>
  <c r="P44" i="2"/>
  <c r="O44" i="2"/>
  <c r="N44" i="2"/>
  <c r="M44" i="2"/>
  <c r="I44" i="2" s="1"/>
  <c r="P43" i="2"/>
  <c r="O43" i="2"/>
  <c r="N43" i="2"/>
  <c r="M43" i="2"/>
  <c r="I43" i="2" s="1"/>
  <c r="P42" i="2"/>
  <c r="O42" i="2"/>
  <c r="N42" i="2"/>
  <c r="M42" i="2"/>
  <c r="I42" i="2" s="1"/>
  <c r="P41" i="2"/>
  <c r="O41" i="2"/>
  <c r="N41" i="2"/>
  <c r="M41" i="2"/>
  <c r="I41" i="2" s="1"/>
  <c r="P40" i="2"/>
  <c r="O40" i="2"/>
  <c r="N40" i="2"/>
  <c r="M40" i="2"/>
  <c r="I40" i="2" s="1"/>
  <c r="P39" i="2"/>
  <c r="O39" i="2"/>
  <c r="N39" i="2"/>
  <c r="M39" i="2"/>
  <c r="I39" i="2" s="1"/>
  <c r="P38" i="2"/>
  <c r="O38" i="2"/>
  <c r="N38" i="2"/>
  <c r="M38" i="2"/>
  <c r="I38" i="2" s="1"/>
  <c r="P37" i="2"/>
  <c r="O37" i="2"/>
  <c r="N37" i="2"/>
  <c r="M37" i="2"/>
  <c r="I37" i="2" s="1"/>
  <c r="P36" i="2"/>
  <c r="O36" i="2"/>
  <c r="N36" i="2"/>
  <c r="M36" i="2"/>
  <c r="I36" i="2" s="1"/>
  <c r="P35" i="2"/>
  <c r="O35" i="2"/>
  <c r="N35" i="2"/>
  <c r="M35" i="2"/>
  <c r="I35" i="2" s="1"/>
  <c r="P34" i="2"/>
  <c r="O34" i="2"/>
  <c r="N34" i="2"/>
  <c r="M34" i="2"/>
  <c r="I34" i="2" s="1"/>
  <c r="P33" i="2"/>
  <c r="O33" i="2"/>
  <c r="N33" i="2"/>
  <c r="M33" i="2"/>
  <c r="I33" i="2" s="1"/>
  <c r="P32" i="2"/>
  <c r="O32" i="2"/>
  <c r="N32" i="2"/>
  <c r="M32" i="2"/>
  <c r="I32" i="2" s="1"/>
  <c r="P31" i="2"/>
  <c r="O31" i="2"/>
  <c r="N31" i="2"/>
  <c r="M31" i="2"/>
  <c r="I31" i="2" s="1"/>
  <c r="P30" i="2"/>
  <c r="O30" i="2"/>
  <c r="N30" i="2"/>
  <c r="M30" i="2"/>
  <c r="I30" i="2" s="1"/>
  <c r="P29" i="2"/>
  <c r="O29" i="2"/>
  <c r="N29" i="2"/>
  <c r="M29" i="2"/>
  <c r="I29" i="2" s="1"/>
  <c r="P28" i="2"/>
  <c r="O28" i="2"/>
  <c r="N28" i="2"/>
  <c r="M28" i="2"/>
  <c r="I28" i="2" s="1"/>
  <c r="P27" i="2"/>
  <c r="O27" i="2"/>
  <c r="N27" i="2"/>
  <c r="M27" i="2"/>
  <c r="I27" i="2" s="1"/>
  <c r="P26" i="2"/>
  <c r="O26" i="2"/>
  <c r="N26" i="2"/>
  <c r="M26" i="2"/>
  <c r="I26" i="2" s="1"/>
  <c r="P25" i="2"/>
  <c r="O25" i="2"/>
  <c r="N25" i="2"/>
  <c r="M25" i="2"/>
  <c r="I25" i="2" s="1"/>
  <c r="P24" i="2"/>
  <c r="O24" i="2"/>
  <c r="N24" i="2"/>
  <c r="M24" i="2"/>
  <c r="I24" i="2" s="1"/>
  <c r="P23" i="2"/>
  <c r="O23" i="2"/>
  <c r="N23" i="2"/>
  <c r="M23" i="2"/>
  <c r="I23" i="2" s="1"/>
  <c r="P22" i="2"/>
  <c r="O22" i="2"/>
  <c r="N22" i="2"/>
  <c r="M22" i="2"/>
  <c r="I22" i="2" s="1"/>
  <c r="P21" i="2"/>
  <c r="O21" i="2"/>
  <c r="N21" i="2"/>
  <c r="M21" i="2"/>
  <c r="I21" i="2" s="1"/>
  <c r="P20" i="2"/>
  <c r="O20" i="2"/>
  <c r="N20" i="2"/>
  <c r="M20" i="2"/>
  <c r="I20" i="2" s="1"/>
  <c r="P19" i="2"/>
  <c r="O19" i="2"/>
  <c r="N19" i="2"/>
  <c r="M19" i="2"/>
  <c r="I19" i="2" s="1"/>
  <c r="P18" i="2"/>
  <c r="O18" i="2"/>
  <c r="N18" i="2"/>
  <c r="M18" i="2"/>
  <c r="I18" i="2" s="1"/>
  <c r="P17" i="2"/>
  <c r="O17" i="2"/>
  <c r="N17" i="2"/>
  <c r="M17" i="2"/>
  <c r="I17" i="2" s="1"/>
  <c r="P16" i="2"/>
  <c r="O16" i="2"/>
  <c r="N16" i="2"/>
  <c r="M16" i="2"/>
  <c r="I16" i="2" s="1"/>
  <c r="P15" i="2"/>
  <c r="O15" i="2"/>
  <c r="N15" i="2"/>
  <c r="M15" i="2"/>
  <c r="I15" i="2" s="1"/>
  <c r="P14" i="2"/>
  <c r="O14" i="2"/>
  <c r="N14" i="2"/>
  <c r="M14" i="2"/>
  <c r="I14" i="2" s="1"/>
  <c r="P13" i="2"/>
  <c r="O13" i="2"/>
  <c r="N13" i="2"/>
  <c r="M13" i="2"/>
  <c r="I13" i="2" s="1"/>
  <c r="P12" i="2"/>
  <c r="O12" i="2"/>
  <c r="N12" i="2"/>
  <c r="M12" i="2"/>
  <c r="I12" i="2" s="1"/>
  <c r="A4" i="1"/>
  <c r="N11" i="2" s="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3" i="1"/>
  <c r="Q152" i="1"/>
  <c r="Q151" i="1"/>
  <c r="Q150" i="1"/>
  <c r="Q149" i="1"/>
  <c r="Q148" i="1"/>
  <c r="Q147" i="1"/>
  <c r="Q146" i="1"/>
  <c r="Q145" i="1"/>
  <c r="Q144" i="1"/>
  <c r="Q143" i="1"/>
  <c r="Q142" i="1"/>
  <c r="Q141" i="1"/>
  <c r="Q140" i="1"/>
  <c r="Q139" i="1"/>
  <c r="Q138" i="1"/>
  <c r="Q137" i="1"/>
  <c r="Q136" i="1"/>
  <c r="Q135" i="1"/>
  <c r="Q134" i="1"/>
  <c r="Q133" i="1"/>
  <c r="Q132" i="1"/>
  <c r="Q131" i="1"/>
  <c r="Q130" i="1"/>
  <c r="Q129" i="1"/>
  <c r="Q128" i="1"/>
  <c r="Q127" i="1"/>
  <c r="Q126" i="1"/>
  <c r="Q125" i="1"/>
  <c r="Q124" i="1"/>
  <c r="Q123" i="1"/>
  <c r="Q122" i="1"/>
  <c r="Q121" i="1"/>
  <c r="Q120" i="1"/>
  <c r="Q119" i="1"/>
  <c r="Q118" i="1"/>
  <c r="Q117" i="1"/>
  <c r="Q116" i="1"/>
  <c r="Q115" i="1"/>
  <c r="Q114" i="1"/>
  <c r="Q113" i="1"/>
  <c r="Q112" i="1"/>
  <c r="Q111" i="1"/>
  <c r="Q110" i="1"/>
  <c r="Q109" i="1"/>
  <c r="Q108" i="1"/>
  <c r="Q107" i="1"/>
  <c r="Q106" i="1"/>
  <c r="Q105" i="1"/>
  <c r="Q104" i="1"/>
  <c r="Q103" i="1"/>
  <c r="Q102" i="1"/>
  <c r="Q101" i="1"/>
  <c r="Q100" i="1"/>
  <c r="Q99" i="1"/>
  <c r="Q98" i="1"/>
  <c r="Q97" i="1"/>
  <c r="Q96" i="1"/>
  <c r="Q95" i="1"/>
  <c r="Q94" i="1"/>
  <c r="Q93" i="1"/>
  <c r="Q92" i="1"/>
  <c r="Q91" i="1"/>
  <c r="Q90" i="1"/>
  <c r="Q89" i="1"/>
  <c r="Q88" i="1"/>
  <c r="Q87" i="1"/>
  <c r="Q86" i="1"/>
  <c r="Q85" i="1"/>
  <c r="Q84" i="1"/>
  <c r="Q83" i="1"/>
  <c r="Q82" i="1"/>
  <c r="Q81" i="1"/>
  <c r="Q80" i="1"/>
  <c r="Q79" i="1"/>
  <c r="Q78" i="1"/>
  <c r="Q77" i="1"/>
  <c r="Q76" i="1"/>
  <c r="Q75" i="1"/>
  <c r="Q74" i="1"/>
  <c r="Q73" i="1"/>
  <c r="Q72" i="1"/>
  <c r="Q71" i="1"/>
  <c r="Q70" i="1"/>
  <c r="Q69" i="1"/>
  <c r="Q68" i="1"/>
  <c r="Q67" i="1"/>
  <c r="Q66" i="1"/>
  <c r="Q65" i="1"/>
  <c r="Q64" i="1"/>
  <c r="Q63" i="1"/>
  <c r="Q62" i="1"/>
  <c r="Q61" i="1"/>
  <c r="Q60" i="1"/>
  <c r="Q59" i="1"/>
  <c r="Q58" i="1"/>
  <c r="Q57" i="1"/>
  <c r="Q56" i="1"/>
  <c r="Q55" i="1"/>
  <c r="Q54" i="1"/>
  <c r="Q53" i="1"/>
  <c r="Q52" i="1"/>
  <c r="Q51" i="1"/>
  <c r="Q50" i="1"/>
  <c r="Q49" i="1"/>
  <c r="Q48" i="1"/>
  <c r="Q47" i="1"/>
  <c r="Q46" i="1"/>
  <c r="Q45" i="1"/>
  <c r="Q44" i="1"/>
  <c r="Q43" i="1"/>
  <c r="Q42" i="1"/>
  <c r="Q41" i="1"/>
  <c r="Q40" i="1"/>
  <c r="Q39" i="1"/>
  <c r="Q38" i="1"/>
  <c r="Q37" i="1"/>
  <c r="Q36" i="1"/>
  <c r="Q35" i="1"/>
  <c r="Q34" i="1"/>
  <c r="Q33" i="1"/>
  <c r="Q32" i="1"/>
  <c r="Q31" i="1"/>
  <c r="Q30" i="1"/>
  <c r="Q29" i="1"/>
  <c r="Q28" i="1"/>
  <c r="Q27" i="1"/>
  <c r="Q26" i="1"/>
  <c r="Q25" i="1"/>
  <c r="Q24" i="1"/>
  <c r="Q23" i="1"/>
  <c r="Q22" i="1"/>
  <c r="Q21" i="1"/>
  <c r="Q20" i="1"/>
  <c r="Q19" i="1"/>
  <c r="Q18" i="1"/>
  <c r="Q17" i="1"/>
  <c r="Q16" i="1"/>
  <c r="Q15" i="1"/>
  <c r="Q14" i="1"/>
  <c r="Q13" i="1"/>
  <c r="Q12" i="1"/>
  <c r="Q11" i="1"/>
  <c r="Q10" i="1"/>
  <c r="Q9" i="1"/>
  <c r="Q8" i="1"/>
  <c r="Q7" i="1"/>
  <c r="Q6" i="1"/>
  <c r="Q5" i="1"/>
  <c r="Q4" i="1"/>
  <c r="Q3" i="1"/>
  <c r="T22" i="1"/>
  <c r="T21" i="1"/>
  <c r="T20" i="1"/>
  <c r="T19" i="1"/>
  <c r="T18" i="1"/>
  <c r="T17" i="1"/>
  <c r="T16" i="1"/>
  <c r="T15" i="1"/>
  <c r="T14" i="1"/>
  <c r="T13" i="1"/>
  <c r="T12" i="1"/>
  <c r="T11" i="1"/>
  <c r="T10" i="1"/>
  <c r="T9" i="1"/>
  <c r="T8" i="1"/>
  <c r="T7" i="1"/>
  <c r="T6" i="1"/>
  <c r="T5" i="1"/>
  <c r="T4" i="1"/>
  <c r="T3" i="1"/>
  <c r="M4" i="1"/>
  <c r="L4" i="1" s="1"/>
  <c r="M5" i="1"/>
  <c r="L5" i="1" s="1"/>
  <c r="M6" i="1"/>
  <c r="M7" i="1"/>
  <c r="L7" i="1" s="1"/>
  <c r="M8" i="1"/>
  <c r="L8" i="1" s="1"/>
  <c r="M9" i="1"/>
  <c r="L9" i="1" s="1"/>
  <c r="M10" i="1"/>
  <c r="L10" i="1" s="1"/>
  <c r="M11" i="1"/>
  <c r="L11" i="1" s="1"/>
  <c r="M12" i="1"/>
  <c r="L12" i="1" s="1"/>
  <c r="M13" i="1"/>
  <c r="L13" i="1" s="1"/>
  <c r="M14" i="1"/>
  <c r="M15" i="1"/>
  <c r="L15" i="1" s="1"/>
  <c r="M16" i="1"/>
  <c r="L16" i="1" s="1"/>
  <c r="M17" i="1"/>
  <c r="L17" i="1" s="1"/>
  <c r="M18" i="1"/>
  <c r="L18" i="1" s="1"/>
  <c r="M19" i="1"/>
  <c r="L19" i="1" s="1"/>
  <c r="M20" i="1"/>
  <c r="L20" i="1" s="1"/>
  <c r="M21" i="1"/>
  <c r="L21" i="1" s="1"/>
  <c r="M22" i="1"/>
  <c r="M23" i="1"/>
  <c r="L23" i="1" s="1"/>
  <c r="M24" i="1"/>
  <c r="L24" i="1" s="1"/>
  <c r="M25" i="1"/>
  <c r="L25" i="1" s="1"/>
  <c r="M26" i="1"/>
  <c r="L26" i="1" s="1"/>
  <c r="M27" i="1"/>
  <c r="L27" i="1" s="1"/>
  <c r="M28" i="1"/>
  <c r="L28" i="1" s="1"/>
  <c r="M29" i="1"/>
  <c r="L29" i="1" s="1"/>
  <c r="M30" i="1"/>
  <c r="M31" i="1"/>
  <c r="L31" i="1" s="1"/>
  <c r="M32" i="1"/>
  <c r="L32" i="1" s="1"/>
  <c r="M33" i="1"/>
  <c r="L33" i="1" s="1"/>
  <c r="M34" i="1"/>
  <c r="L34" i="1" s="1"/>
  <c r="M35" i="1"/>
  <c r="L35" i="1" s="1"/>
  <c r="M36" i="1"/>
  <c r="L36" i="1" s="1"/>
  <c r="M37" i="1"/>
  <c r="L37" i="1" s="1"/>
  <c r="M38" i="1"/>
  <c r="M39" i="1"/>
  <c r="L39" i="1" s="1"/>
  <c r="M40" i="1"/>
  <c r="L40" i="1" s="1"/>
  <c r="M41" i="1"/>
  <c r="L41" i="1" s="1"/>
  <c r="M42" i="1"/>
  <c r="L42" i="1" s="1"/>
  <c r="M43" i="1"/>
  <c r="L43" i="1" s="1"/>
  <c r="M44" i="1"/>
  <c r="L44" i="1" s="1"/>
  <c r="M45" i="1"/>
  <c r="L45" i="1" s="1"/>
  <c r="M46" i="1"/>
  <c r="M47" i="1"/>
  <c r="L47" i="1" s="1"/>
  <c r="M48" i="1"/>
  <c r="L48" i="1" s="1"/>
  <c r="M49" i="1"/>
  <c r="L49" i="1" s="1"/>
  <c r="M50" i="1"/>
  <c r="L50" i="1" s="1"/>
  <c r="M51" i="1"/>
  <c r="L51" i="1" s="1"/>
  <c r="M52" i="1"/>
  <c r="L52" i="1" s="1"/>
  <c r="M53" i="1"/>
  <c r="L53" i="1" s="1"/>
  <c r="M54" i="1"/>
  <c r="M55" i="1"/>
  <c r="L55" i="1" s="1"/>
  <c r="M56" i="1"/>
  <c r="L56" i="1" s="1"/>
  <c r="M57" i="1"/>
  <c r="L57" i="1" s="1"/>
  <c r="M58" i="1"/>
  <c r="L58" i="1" s="1"/>
  <c r="M59" i="1"/>
  <c r="L59" i="1" s="1"/>
  <c r="M60" i="1"/>
  <c r="L60" i="1" s="1"/>
  <c r="M61" i="1"/>
  <c r="L61" i="1" s="1"/>
  <c r="M62" i="1"/>
  <c r="M63" i="1"/>
  <c r="L63" i="1" s="1"/>
  <c r="M64" i="1"/>
  <c r="L64" i="1" s="1"/>
  <c r="M65" i="1"/>
  <c r="L65" i="1" s="1"/>
  <c r="M66" i="1"/>
  <c r="L66" i="1" s="1"/>
  <c r="M67" i="1"/>
  <c r="L67" i="1" s="1"/>
  <c r="M68" i="1"/>
  <c r="L68" i="1" s="1"/>
  <c r="M69" i="1"/>
  <c r="L69" i="1" s="1"/>
  <c r="M70" i="1"/>
  <c r="M71" i="1"/>
  <c r="L71" i="1" s="1"/>
  <c r="M72" i="1"/>
  <c r="L72" i="1" s="1"/>
  <c r="M73" i="1"/>
  <c r="L73" i="1" s="1"/>
  <c r="M74" i="1"/>
  <c r="L74" i="1" s="1"/>
  <c r="M75" i="1"/>
  <c r="L75" i="1" s="1"/>
  <c r="M76" i="1"/>
  <c r="L76" i="1" s="1"/>
  <c r="M77" i="1"/>
  <c r="L77" i="1" s="1"/>
  <c r="M78" i="1"/>
  <c r="M79" i="1"/>
  <c r="L79" i="1" s="1"/>
  <c r="M80" i="1"/>
  <c r="L80" i="1" s="1"/>
  <c r="M81" i="1"/>
  <c r="L81" i="1" s="1"/>
  <c r="M82" i="1"/>
  <c r="L82" i="1" s="1"/>
  <c r="M83" i="1"/>
  <c r="L83" i="1" s="1"/>
  <c r="M84" i="1"/>
  <c r="L84" i="1" s="1"/>
  <c r="M85" i="1"/>
  <c r="L85" i="1" s="1"/>
  <c r="M86" i="1"/>
  <c r="M87" i="1"/>
  <c r="L87" i="1" s="1"/>
  <c r="M88" i="1"/>
  <c r="L88" i="1" s="1"/>
  <c r="M89" i="1"/>
  <c r="L89" i="1" s="1"/>
  <c r="M90" i="1"/>
  <c r="L90" i="1" s="1"/>
  <c r="M91" i="1"/>
  <c r="L91" i="1" s="1"/>
  <c r="M92" i="1"/>
  <c r="L92" i="1" s="1"/>
  <c r="M93" i="1"/>
  <c r="L93" i="1" s="1"/>
  <c r="M94" i="1"/>
  <c r="M95" i="1"/>
  <c r="L95" i="1" s="1"/>
  <c r="M96" i="1"/>
  <c r="L96" i="1" s="1"/>
  <c r="M97" i="1"/>
  <c r="L97" i="1" s="1"/>
  <c r="M98" i="1"/>
  <c r="L98" i="1" s="1"/>
  <c r="M99" i="1"/>
  <c r="L99" i="1" s="1"/>
  <c r="M100" i="1"/>
  <c r="L100" i="1" s="1"/>
  <c r="M101" i="1"/>
  <c r="L101" i="1" s="1"/>
  <c r="M102" i="1"/>
  <c r="M103" i="1"/>
  <c r="L103" i="1" s="1"/>
  <c r="M104" i="1"/>
  <c r="L104" i="1" s="1"/>
  <c r="M105" i="1"/>
  <c r="L105" i="1" s="1"/>
  <c r="M106" i="1"/>
  <c r="L106" i="1" s="1"/>
  <c r="M107" i="1"/>
  <c r="L107" i="1" s="1"/>
  <c r="M108" i="1"/>
  <c r="L108" i="1" s="1"/>
  <c r="M109" i="1"/>
  <c r="L109" i="1" s="1"/>
  <c r="M110" i="1"/>
  <c r="M111" i="1"/>
  <c r="L111" i="1" s="1"/>
  <c r="M112" i="1"/>
  <c r="L112" i="1" s="1"/>
  <c r="M113" i="1"/>
  <c r="L113" i="1" s="1"/>
  <c r="M114" i="1"/>
  <c r="L114" i="1" s="1"/>
  <c r="M115" i="1"/>
  <c r="L115" i="1" s="1"/>
  <c r="M116" i="1"/>
  <c r="L116" i="1" s="1"/>
  <c r="M117" i="1"/>
  <c r="L117" i="1" s="1"/>
  <c r="M118" i="1"/>
  <c r="M119" i="1"/>
  <c r="L119" i="1" s="1"/>
  <c r="M120" i="1"/>
  <c r="L120" i="1" s="1"/>
  <c r="M121" i="1"/>
  <c r="L121" i="1" s="1"/>
  <c r="M122" i="1"/>
  <c r="L122" i="1" s="1"/>
  <c r="M123" i="1"/>
  <c r="L123" i="1" s="1"/>
  <c r="M124" i="1"/>
  <c r="L124" i="1" s="1"/>
  <c r="M125" i="1"/>
  <c r="L125" i="1" s="1"/>
  <c r="M126" i="1"/>
  <c r="M127" i="1"/>
  <c r="L127" i="1" s="1"/>
  <c r="M128" i="1"/>
  <c r="L128" i="1" s="1"/>
  <c r="M129" i="1"/>
  <c r="L129" i="1" s="1"/>
  <c r="M130" i="1"/>
  <c r="L130" i="1" s="1"/>
  <c r="M131" i="1"/>
  <c r="L131" i="1" s="1"/>
  <c r="M132" i="1"/>
  <c r="L132" i="1" s="1"/>
  <c r="M133" i="1"/>
  <c r="L133" i="1" s="1"/>
  <c r="M134" i="1"/>
  <c r="M135" i="1"/>
  <c r="L135" i="1" s="1"/>
  <c r="M136" i="1"/>
  <c r="L136" i="1" s="1"/>
  <c r="M137" i="1"/>
  <c r="L137" i="1" s="1"/>
  <c r="M138" i="1"/>
  <c r="L138" i="1" s="1"/>
  <c r="M139" i="1"/>
  <c r="L139" i="1" s="1"/>
  <c r="M140" i="1"/>
  <c r="L140" i="1" s="1"/>
  <c r="M141" i="1"/>
  <c r="L141" i="1" s="1"/>
  <c r="M142" i="1"/>
  <c r="M143" i="1"/>
  <c r="L143" i="1" s="1"/>
  <c r="M144" i="1"/>
  <c r="L144" i="1" s="1"/>
  <c r="M145" i="1"/>
  <c r="L145" i="1" s="1"/>
  <c r="M146" i="1"/>
  <c r="L146" i="1" s="1"/>
  <c r="M147" i="1"/>
  <c r="L147" i="1" s="1"/>
  <c r="M148" i="1"/>
  <c r="L148" i="1" s="1"/>
  <c r="M149" i="1"/>
  <c r="L149" i="1" s="1"/>
  <c r="M150" i="1"/>
  <c r="M151" i="1"/>
  <c r="L151" i="1" s="1"/>
  <c r="M152" i="1"/>
  <c r="L152" i="1" s="1"/>
  <c r="M3" i="1"/>
  <c r="L3" i="1" s="1"/>
  <c r="L2" i="2"/>
  <c r="A2" i="6" s="1"/>
  <c r="B2" i="6" s="1"/>
  <c r="E10" i="2"/>
  <c r="F10" i="2"/>
  <c r="A1" i="6"/>
  <c r="E1" i="6" s="1"/>
  <c r="B4" i="6" s="1"/>
  <c r="AR11" i="2" s="1"/>
  <c r="S13" i="2"/>
  <c r="E13" i="2"/>
  <c r="E11" i="2"/>
  <c r="G11" i="2" s="1"/>
  <c r="E12" i="2"/>
  <c r="E14" i="2"/>
  <c r="F11" i="2"/>
  <c r="S12" i="2"/>
  <c r="F12" i="2"/>
  <c r="D12" i="2"/>
  <c r="B12" i="2" s="1"/>
  <c r="F13" i="2"/>
  <c r="D13" i="2"/>
  <c r="B13" i="2" s="1"/>
  <c r="S14" i="2"/>
  <c r="F14" i="2"/>
  <c r="D14" i="2" s="1"/>
  <c r="B14" i="2" s="1"/>
  <c r="E15" i="2"/>
  <c r="G15" i="2" s="1"/>
  <c r="E16" i="2"/>
  <c r="E17" i="2"/>
  <c r="E18" i="2"/>
  <c r="E19" i="2"/>
  <c r="E20" i="2"/>
  <c r="E21" i="2"/>
  <c r="C21" i="2" s="1"/>
  <c r="A21" i="2" s="1"/>
  <c r="E22" i="2"/>
  <c r="E23" i="2"/>
  <c r="E24" i="2"/>
  <c r="E25" i="2"/>
  <c r="E26" i="2"/>
  <c r="E27" i="2"/>
  <c r="E28" i="2"/>
  <c r="E29" i="2"/>
  <c r="C29" i="2" s="1"/>
  <c r="A29" i="2" s="1"/>
  <c r="E30" i="2"/>
  <c r="E31" i="2"/>
  <c r="C31" i="2"/>
  <c r="A31" i="2" s="1"/>
  <c r="E32" i="2"/>
  <c r="E33" i="2"/>
  <c r="G33" i="2"/>
  <c r="E34" i="2"/>
  <c r="E35" i="2"/>
  <c r="C35" i="2" s="1"/>
  <c r="A35" i="2" s="1"/>
  <c r="E36" i="2"/>
  <c r="C36" i="2"/>
  <c r="A36" i="2" s="1"/>
  <c r="E37" i="2"/>
  <c r="E38" i="2"/>
  <c r="G38" i="2"/>
  <c r="E39" i="2"/>
  <c r="E40" i="2"/>
  <c r="C40" i="2" s="1"/>
  <c r="A40" i="2" s="1"/>
  <c r="E41" i="2"/>
  <c r="E42" i="2"/>
  <c r="C42" i="2"/>
  <c r="A42" i="2" s="1"/>
  <c r="E43" i="2"/>
  <c r="E44" i="2"/>
  <c r="E45" i="2"/>
  <c r="E46" i="2"/>
  <c r="G46" i="2" s="1"/>
  <c r="E47" i="2"/>
  <c r="C47" i="2" s="1"/>
  <c r="A47" i="2" s="1"/>
  <c r="E48" i="2"/>
  <c r="C48" i="2"/>
  <c r="A48" i="2" s="1"/>
  <c r="E49" i="2"/>
  <c r="E50" i="2"/>
  <c r="C50" i="2" s="1"/>
  <c r="A50" i="2" s="1"/>
  <c r="E51" i="2"/>
  <c r="G51" i="2" s="1"/>
  <c r="E52" i="2"/>
  <c r="E53" i="2"/>
  <c r="E54" i="2"/>
  <c r="E55" i="2"/>
  <c r="E56" i="2"/>
  <c r="E57" i="2"/>
  <c r="E58" i="2"/>
  <c r="E59" i="2"/>
  <c r="E60" i="2"/>
  <c r="E61" i="2"/>
  <c r="E62" i="2"/>
  <c r="E63" i="2"/>
  <c r="C63" i="2" s="1"/>
  <c r="A63" i="2" s="1"/>
  <c r="E64" i="2"/>
  <c r="E65" i="2"/>
  <c r="E66" i="2"/>
  <c r="E67" i="2"/>
  <c r="E68" i="2"/>
  <c r="E69" i="2"/>
  <c r="E70" i="2"/>
  <c r="G70" i="2" s="1"/>
  <c r="E71" i="2"/>
  <c r="C71" i="2" s="1"/>
  <c r="A71" i="2" s="1"/>
  <c r="E72" i="2"/>
  <c r="C72" i="2" s="1"/>
  <c r="A72" i="2" s="1"/>
  <c r="E73" i="2"/>
  <c r="E74" i="2"/>
  <c r="E75" i="2"/>
  <c r="C75" i="2"/>
  <c r="A75" i="2" s="1"/>
  <c r="E76" i="2"/>
  <c r="E77" i="2"/>
  <c r="E78" i="2"/>
  <c r="E79" i="2"/>
  <c r="C79" i="2" s="1"/>
  <c r="A79" i="2" s="1"/>
  <c r="E80" i="2"/>
  <c r="E81" i="2"/>
  <c r="G81" i="2"/>
  <c r="E82" i="2"/>
  <c r="E83" i="2"/>
  <c r="E84" i="2"/>
  <c r="E85" i="2"/>
  <c r="C85" i="2" s="1"/>
  <c r="A85" i="2" s="1"/>
  <c r="E86" i="2"/>
  <c r="E87" i="2"/>
  <c r="E88" i="2"/>
  <c r="E89" i="2"/>
  <c r="E90" i="2"/>
  <c r="E91" i="2"/>
  <c r="E92" i="2"/>
  <c r="E93" i="2"/>
  <c r="C93" i="2" s="1"/>
  <c r="A93" i="2" s="1"/>
  <c r="E94" i="2"/>
  <c r="E95" i="2"/>
  <c r="C95" i="2"/>
  <c r="A95" i="2" s="1"/>
  <c r="E96" i="2"/>
  <c r="E97" i="2"/>
  <c r="E6" i="4"/>
  <c r="H12" i="11" s="1"/>
  <c r="F15" i="2"/>
  <c r="F16" i="2"/>
  <c r="D16" i="2"/>
  <c r="B16" i="2" s="1"/>
  <c r="F17" i="2"/>
  <c r="F18" i="2"/>
  <c r="H18" i="2"/>
  <c r="F19" i="2"/>
  <c r="F20" i="2"/>
  <c r="H20" i="2" s="1"/>
  <c r="F21" i="2"/>
  <c r="F22" i="2"/>
  <c r="D22" i="2"/>
  <c r="B22" i="2" s="1"/>
  <c r="F23" i="2"/>
  <c r="F24" i="2"/>
  <c r="F25" i="2"/>
  <c r="D25" i="2"/>
  <c r="B25" i="2" s="1"/>
  <c r="F26" i="2"/>
  <c r="H26" i="2" s="1"/>
  <c r="F27" i="2"/>
  <c r="H27" i="2"/>
  <c r="F28" i="2"/>
  <c r="F29" i="2"/>
  <c r="F30" i="2"/>
  <c r="H30" i="2"/>
  <c r="F31" i="2"/>
  <c r="D31" i="2" s="1"/>
  <c r="B31" i="2" s="1"/>
  <c r="F32" i="2"/>
  <c r="D32" i="2"/>
  <c r="B32" i="2" s="1"/>
  <c r="F33" i="2"/>
  <c r="D33" i="2" s="1"/>
  <c r="B33" i="2" s="1"/>
  <c r="F34" i="2"/>
  <c r="F35" i="2"/>
  <c r="H35" i="2"/>
  <c r="F36" i="2"/>
  <c r="F37" i="2"/>
  <c r="F38" i="2"/>
  <c r="F39" i="2"/>
  <c r="F40" i="2"/>
  <c r="F41" i="2"/>
  <c r="F42" i="2"/>
  <c r="D42" i="2"/>
  <c r="B42" i="2" s="1"/>
  <c r="F43" i="2"/>
  <c r="H43" i="2" s="1"/>
  <c r="F44" i="2"/>
  <c r="F45" i="2"/>
  <c r="H45" i="2" s="1"/>
  <c r="F46" i="2"/>
  <c r="H46" i="2"/>
  <c r="F47" i="2"/>
  <c r="H47" i="2" s="1"/>
  <c r="F48" i="2"/>
  <c r="F49" i="2"/>
  <c r="D49" i="2"/>
  <c r="B49" i="2" s="1"/>
  <c r="F50" i="2"/>
  <c r="H50" i="2" s="1"/>
  <c r="F51" i="2"/>
  <c r="F52" i="2"/>
  <c r="H52" i="2"/>
  <c r="F53" i="2"/>
  <c r="H53" i="2" s="1"/>
  <c r="F54" i="2"/>
  <c r="D54" i="2"/>
  <c r="B54" i="2" s="1"/>
  <c r="F55" i="2"/>
  <c r="H55" i="2"/>
  <c r="F56" i="2"/>
  <c r="F57" i="2"/>
  <c r="D57" i="2" s="1"/>
  <c r="B57" i="2" s="1"/>
  <c r="F58" i="2"/>
  <c r="H58" i="2"/>
  <c r="F59" i="2"/>
  <c r="F60" i="2"/>
  <c r="F61" i="2"/>
  <c r="H61" i="2"/>
  <c r="F62" i="2"/>
  <c r="H62" i="2" s="1"/>
  <c r="F63" i="2"/>
  <c r="F64" i="2"/>
  <c r="F65" i="2"/>
  <c r="D65" i="2" s="1"/>
  <c r="B65" i="2" s="1"/>
  <c r="F66" i="2"/>
  <c r="H66" i="2"/>
  <c r="F67" i="2"/>
  <c r="H67" i="2" s="1"/>
  <c r="F68" i="2"/>
  <c r="H68" i="2" s="1"/>
  <c r="F69" i="2"/>
  <c r="H69" i="2"/>
  <c r="F70" i="2"/>
  <c r="H70" i="2"/>
  <c r="F71" i="2"/>
  <c r="F72" i="2"/>
  <c r="H72" i="2" s="1"/>
  <c r="F73" i="2"/>
  <c r="D73" i="2" s="1"/>
  <c r="B73" i="2" s="1"/>
  <c r="F74" i="2"/>
  <c r="D74" i="2"/>
  <c r="B74" i="2" s="1"/>
  <c r="F75" i="2"/>
  <c r="D75" i="2"/>
  <c r="B75" i="2" s="1"/>
  <c r="F76" i="2"/>
  <c r="F77" i="2"/>
  <c r="H77" i="2" s="1"/>
  <c r="F78" i="2"/>
  <c r="H78" i="2" s="1"/>
  <c r="F79" i="2"/>
  <c r="F80" i="2"/>
  <c r="F81" i="2"/>
  <c r="D81" i="2"/>
  <c r="B81" i="2" s="1"/>
  <c r="F82" i="2"/>
  <c r="F83" i="2"/>
  <c r="H83" i="2" s="1"/>
  <c r="F84" i="2"/>
  <c r="F85" i="2"/>
  <c r="F86" i="2"/>
  <c r="D86" i="2"/>
  <c r="B86" i="2" s="1"/>
  <c r="F87" i="2"/>
  <c r="F88" i="2"/>
  <c r="H88" i="2"/>
  <c r="F89" i="2"/>
  <c r="D89" i="2" s="1"/>
  <c r="B89" i="2" s="1"/>
  <c r="F90" i="2"/>
  <c r="H90" i="2"/>
  <c r="F91" i="2"/>
  <c r="F92" i="2"/>
  <c r="F93" i="2"/>
  <c r="H93" i="2"/>
  <c r="F94" i="2"/>
  <c r="D94" i="2" s="1"/>
  <c r="B94" i="2" s="1"/>
  <c r="F95" i="2"/>
  <c r="D95" i="2"/>
  <c r="B95" i="2" s="1"/>
  <c r="F96" i="2"/>
  <c r="H96" i="2" s="1"/>
  <c r="F97" i="2"/>
  <c r="G9" i="11"/>
  <c r="Y97" i="2"/>
  <c r="V97" i="2"/>
  <c r="S97" i="2"/>
  <c r="Y96" i="2"/>
  <c r="V96" i="2"/>
  <c r="S96" i="2"/>
  <c r="Y95" i="2"/>
  <c r="V95" i="2"/>
  <c r="S95" i="2"/>
  <c r="Y94" i="2"/>
  <c r="V94" i="2"/>
  <c r="S94" i="2"/>
  <c r="Y93" i="2"/>
  <c r="V93" i="2"/>
  <c r="S93" i="2"/>
  <c r="Y92" i="2"/>
  <c r="V92" i="2"/>
  <c r="S92" i="2"/>
  <c r="Y91" i="2"/>
  <c r="V91" i="2"/>
  <c r="S91" i="2"/>
  <c r="Y90" i="2"/>
  <c r="V90" i="2"/>
  <c r="S90" i="2"/>
  <c r="Y89" i="2"/>
  <c r="V89" i="2"/>
  <c r="S89" i="2"/>
  <c r="Y88" i="2"/>
  <c r="V88" i="2"/>
  <c r="S88" i="2"/>
  <c r="Y87" i="2"/>
  <c r="V87" i="2"/>
  <c r="S87" i="2"/>
  <c r="Y86" i="2"/>
  <c r="V86" i="2"/>
  <c r="S86" i="2"/>
  <c r="Y85" i="2"/>
  <c r="V85" i="2"/>
  <c r="S85" i="2"/>
  <c r="Y84" i="2"/>
  <c r="V84" i="2"/>
  <c r="S84" i="2"/>
  <c r="Y83" i="2"/>
  <c r="V83" i="2"/>
  <c r="S83" i="2"/>
  <c r="Y82" i="2"/>
  <c r="V82" i="2"/>
  <c r="S82" i="2"/>
  <c r="Y81" i="2"/>
  <c r="V81" i="2"/>
  <c r="S81" i="2"/>
  <c r="Y80" i="2"/>
  <c r="V80" i="2"/>
  <c r="S80" i="2"/>
  <c r="Y79" i="2"/>
  <c r="V79" i="2"/>
  <c r="S79" i="2"/>
  <c r="Y78" i="2"/>
  <c r="V78" i="2"/>
  <c r="S78" i="2"/>
  <c r="Y77" i="2"/>
  <c r="V77" i="2"/>
  <c r="S77" i="2"/>
  <c r="Y76" i="2"/>
  <c r="V76" i="2"/>
  <c r="S76" i="2"/>
  <c r="Y75" i="2"/>
  <c r="V75" i="2"/>
  <c r="S75" i="2"/>
  <c r="Y74" i="2"/>
  <c r="V74" i="2"/>
  <c r="S74" i="2"/>
  <c r="Y73" i="2"/>
  <c r="V73" i="2"/>
  <c r="S73" i="2"/>
  <c r="Y72" i="2"/>
  <c r="V72" i="2"/>
  <c r="S72" i="2"/>
  <c r="Y71" i="2"/>
  <c r="V71" i="2"/>
  <c r="S71" i="2"/>
  <c r="Y70" i="2"/>
  <c r="V70" i="2"/>
  <c r="S70" i="2"/>
  <c r="Y69" i="2"/>
  <c r="V69" i="2"/>
  <c r="S69" i="2"/>
  <c r="Y68" i="2"/>
  <c r="V68" i="2"/>
  <c r="S68" i="2"/>
  <c r="Y67" i="2"/>
  <c r="V67" i="2"/>
  <c r="S67" i="2"/>
  <c r="Y66" i="2"/>
  <c r="V66" i="2"/>
  <c r="S66" i="2"/>
  <c r="Y65" i="2"/>
  <c r="V65" i="2"/>
  <c r="S65" i="2"/>
  <c r="Y64" i="2"/>
  <c r="V64" i="2"/>
  <c r="S64" i="2"/>
  <c r="Y63" i="2"/>
  <c r="V63" i="2"/>
  <c r="S63" i="2"/>
  <c r="Y62" i="2"/>
  <c r="V62" i="2"/>
  <c r="S62" i="2"/>
  <c r="Y61" i="2"/>
  <c r="V61" i="2"/>
  <c r="S61" i="2"/>
  <c r="Y60" i="2"/>
  <c r="V60" i="2"/>
  <c r="S60" i="2"/>
  <c r="Y59" i="2"/>
  <c r="V59" i="2"/>
  <c r="S59" i="2"/>
  <c r="Y58" i="2"/>
  <c r="V58" i="2"/>
  <c r="S58" i="2"/>
  <c r="Y57" i="2"/>
  <c r="V57" i="2"/>
  <c r="S57" i="2"/>
  <c r="Y56" i="2"/>
  <c r="V56" i="2"/>
  <c r="S56" i="2"/>
  <c r="Y55" i="2"/>
  <c r="V55" i="2"/>
  <c r="S55" i="2"/>
  <c r="Y54" i="2"/>
  <c r="V54" i="2"/>
  <c r="S54" i="2"/>
  <c r="Y53" i="2"/>
  <c r="V53" i="2"/>
  <c r="S53" i="2"/>
  <c r="Y52" i="2"/>
  <c r="V52" i="2"/>
  <c r="S52" i="2"/>
  <c r="Y51" i="2"/>
  <c r="V51" i="2"/>
  <c r="S51" i="2"/>
  <c r="Y50" i="2"/>
  <c r="V50" i="2"/>
  <c r="S50" i="2"/>
  <c r="Y49" i="2"/>
  <c r="V49" i="2"/>
  <c r="S49" i="2"/>
  <c r="Y48" i="2"/>
  <c r="V48" i="2"/>
  <c r="S48" i="2"/>
  <c r="Y47" i="2"/>
  <c r="V47" i="2"/>
  <c r="S47" i="2"/>
  <c r="Y46" i="2"/>
  <c r="V46" i="2"/>
  <c r="S46" i="2"/>
  <c r="Y45" i="2"/>
  <c r="V45" i="2"/>
  <c r="S45" i="2"/>
  <c r="Y44" i="2"/>
  <c r="V44" i="2"/>
  <c r="S44" i="2"/>
  <c r="Y43" i="2"/>
  <c r="V43" i="2"/>
  <c r="S43" i="2"/>
  <c r="Y42" i="2"/>
  <c r="V42" i="2"/>
  <c r="S42" i="2"/>
  <c r="Y41" i="2"/>
  <c r="V41" i="2"/>
  <c r="S41" i="2"/>
  <c r="Y40" i="2"/>
  <c r="V40" i="2"/>
  <c r="S40" i="2"/>
  <c r="Y39" i="2"/>
  <c r="V39" i="2"/>
  <c r="S39" i="2"/>
  <c r="Y38" i="2"/>
  <c r="V38" i="2"/>
  <c r="S38" i="2"/>
  <c r="Y37" i="2"/>
  <c r="V37" i="2"/>
  <c r="S37" i="2"/>
  <c r="Y36" i="2"/>
  <c r="V36" i="2"/>
  <c r="S36" i="2"/>
  <c r="Y35" i="2"/>
  <c r="V35" i="2"/>
  <c r="S35" i="2"/>
  <c r="Y34" i="2"/>
  <c r="V34" i="2"/>
  <c r="S34" i="2"/>
  <c r="Y33" i="2"/>
  <c r="V33" i="2"/>
  <c r="S33" i="2"/>
  <c r="Y32" i="2"/>
  <c r="V32" i="2"/>
  <c r="S32" i="2"/>
  <c r="Y31" i="2"/>
  <c r="V31" i="2"/>
  <c r="S31" i="2"/>
  <c r="Y30" i="2"/>
  <c r="V30" i="2"/>
  <c r="S30" i="2"/>
  <c r="C30" i="2"/>
  <c r="A30" i="2" s="1"/>
  <c r="Y29" i="2"/>
  <c r="V29" i="2"/>
  <c r="S29" i="2"/>
  <c r="Y28" i="2"/>
  <c r="V28" i="2"/>
  <c r="S28" i="2"/>
  <c r="Y27" i="2"/>
  <c r="V27" i="2"/>
  <c r="S27" i="2"/>
  <c r="Y26" i="2"/>
  <c r="V26" i="2"/>
  <c r="S26" i="2"/>
  <c r="C26" i="2"/>
  <c r="A26" i="2" s="1"/>
  <c r="Y25" i="2"/>
  <c r="V25" i="2"/>
  <c r="S25" i="2"/>
  <c r="Y24" i="2"/>
  <c r="V24" i="2"/>
  <c r="S24" i="2"/>
  <c r="Y23" i="2"/>
  <c r="V23" i="2"/>
  <c r="S23" i="2"/>
  <c r="Y22" i="2"/>
  <c r="V22" i="2"/>
  <c r="S22" i="2"/>
  <c r="C22" i="2"/>
  <c r="A22" i="2" s="1"/>
  <c r="Y21" i="2"/>
  <c r="V21" i="2"/>
  <c r="S21" i="2"/>
  <c r="Y20" i="2"/>
  <c r="V20" i="2"/>
  <c r="S20" i="2"/>
  <c r="Y19" i="2"/>
  <c r="V19" i="2"/>
  <c r="S19" i="2"/>
  <c r="Y18" i="2"/>
  <c r="V18" i="2"/>
  <c r="S18" i="2"/>
  <c r="C18" i="2"/>
  <c r="A18" i="2" s="1"/>
  <c r="Y17" i="2"/>
  <c r="V17" i="2"/>
  <c r="S17" i="2"/>
  <c r="Y16" i="2"/>
  <c r="V16" i="2"/>
  <c r="S16" i="2"/>
  <c r="Y15" i="2"/>
  <c r="V15" i="2"/>
  <c r="S15" i="2"/>
  <c r="Y14" i="2"/>
  <c r="V14" i="2"/>
  <c r="Y13" i="2"/>
  <c r="V13" i="2"/>
  <c r="Y12" i="2"/>
  <c r="V12" i="2"/>
  <c r="Y11" i="2"/>
  <c r="Y10" i="2"/>
  <c r="AD16" i="11"/>
  <c r="AD14" i="11"/>
  <c r="M4" i="2"/>
  <c r="G7" i="11"/>
  <c r="AB10" i="2"/>
  <c r="AE10" i="2"/>
  <c r="AU80" i="2" s="1" a="1"/>
  <c r="AU80" i="2" s="1"/>
  <c r="AT80" i="2" s="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AM1" i="2"/>
  <c r="AB11" i="2"/>
  <c r="AE11" i="2"/>
  <c r="AB12" i="2"/>
  <c r="AE12" i="2"/>
  <c r="AB13" i="2"/>
  <c r="AE13" i="2"/>
  <c r="AB14" i="2"/>
  <c r="AE14" i="2"/>
  <c r="AB15" i="2"/>
  <c r="AE15" i="2"/>
  <c r="AB16" i="2"/>
  <c r="AE16" i="2"/>
  <c r="AB17" i="2"/>
  <c r="AE17" i="2"/>
  <c r="AB18" i="2"/>
  <c r="AE18" i="2"/>
  <c r="AB19" i="2"/>
  <c r="AE19" i="2"/>
  <c r="AB20" i="2"/>
  <c r="AE20" i="2"/>
  <c r="AB21" i="2"/>
  <c r="AE21" i="2"/>
  <c r="AB22" i="2"/>
  <c r="AE22" i="2"/>
  <c r="AB23" i="2"/>
  <c r="AE23" i="2"/>
  <c r="AB24" i="2"/>
  <c r="AE24" i="2"/>
  <c r="AB25" i="2"/>
  <c r="AE25" i="2"/>
  <c r="AB26" i="2"/>
  <c r="AE26" i="2"/>
  <c r="AB27" i="2"/>
  <c r="AE27" i="2"/>
  <c r="AB28" i="2"/>
  <c r="AE28" i="2"/>
  <c r="AB29" i="2"/>
  <c r="AE29" i="2"/>
  <c r="AB30" i="2"/>
  <c r="AE30" i="2"/>
  <c r="AB31" i="2"/>
  <c r="AE31" i="2"/>
  <c r="AB32" i="2"/>
  <c r="AE32" i="2"/>
  <c r="AB33" i="2"/>
  <c r="AE33" i="2"/>
  <c r="AB34" i="2"/>
  <c r="AE34" i="2"/>
  <c r="AB35" i="2"/>
  <c r="AE35" i="2"/>
  <c r="AB36" i="2"/>
  <c r="AE36" i="2"/>
  <c r="AB37" i="2"/>
  <c r="AE37" i="2"/>
  <c r="AB38" i="2"/>
  <c r="AE38" i="2"/>
  <c r="AB39" i="2"/>
  <c r="AE39" i="2"/>
  <c r="AB40" i="2"/>
  <c r="AE40" i="2"/>
  <c r="AB41" i="2"/>
  <c r="AE41" i="2"/>
  <c r="AB42" i="2"/>
  <c r="AE42" i="2"/>
  <c r="AB43" i="2"/>
  <c r="AE43" i="2"/>
  <c r="AB44" i="2"/>
  <c r="AE44" i="2"/>
  <c r="AB45" i="2"/>
  <c r="AE45" i="2"/>
  <c r="AB46" i="2"/>
  <c r="AE46" i="2"/>
  <c r="AB47" i="2"/>
  <c r="AE47" i="2"/>
  <c r="AB48" i="2"/>
  <c r="AE48" i="2"/>
  <c r="AB49" i="2"/>
  <c r="AE49" i="2"/>
  <c r="AB50" i="2"/>
  <c r="AE50" i="2"/>
  <c r="AB51" i="2"/>
  <c r="AE51" i="2"/>
  <c r="AB52" i="2"/>
  <c r="AE52" i="2"/>
  <c r="AB53" i="2"/>
  <c r="AE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E54" i="2"/>
  <c r="AE55" i="2"/>
  <c r="AE56" i="2"/>
  <c r="AE57" i="2"/>
  <c r="AE58" i="2"/>
  <c r="AE59" i="2"/>
  <c r="AE60" i="2"/>
  <c r="AE61" i="2"/>
  <c r="AE62" i="2"/>
  <c r="AE63" i="2"/>
  <c r="AE64" i="2"/>
  <c r="AE84" i="2"/>
  <c r="AE83" i="2"/>
  <c r="AE82" i="2"/>
  <c r="AE81" i="2"/>
  <c r="AE80" i="2"/>
  <c r="AE79" i="2"/>
  <c r="AE78" i="2"/>
  <c r="AE77" i="2"/>
  <c r="AE76" i="2"/>
  <c r="AE75" i="2"/>
  <c r="AE74" i="2"/>
  <c r="AE73" i="2"/>
  <c r="AE72" i="2"/>
  <c r="AE71" i="2"/>
  <c r="AE70" i="2"/>
  <c r="AE69" i="2"/>
  <c r="AE68" i="2"/>
  <c r="AE67" i="2"/>
  <c r="AE66" i="2"/>
  <c r="AE65" i="2"/>
  <c r="AE97" i="2"/>
  <c r="AE96" i="2"/>
  <c r="AE95" i="2"/>
  <c r="AE94" i="2"/>
  <c r="AE93" i="2"/>
  <c r="AE92" i="2"/>
  <c r="AE91" i="2"/>
  <c r="AE90" i="2"/>
  <c r="AE89" i="2"/>
  <c r="AE88" i="2"/>
  <c r="AE87" i="2"/>
  <c r="AE86" i="2"/>
  <c r="AE85" i="2"/>
  <c r="H13" i="2"/>
  <c r="H92" i="2"/>
  <c r="D92" i="2"/>
  <c r="B92" i="2" s="1"/>
  <c r="H84" i="2"/>
  <c r="D84" i="2"/>
  <c r="B84" i="2" s="1"/>
  <c r="H80" i="2"/>
  <c r="D80" i="2"/>
  <c r="B80" i="2" s="1"/>
  <c r="H76" i="2"/>
  <c r="D76" i="2"/>
  <c r="B76" i="2" s="1"/>
  <c r="D72" i="2"/>
  <c r="B72" i="2" s="1"/>
  <c r="D68" i="2"/>
  <c r="B68" i="2" s="1"/>
  <c r="H60" i="2"/>
  <c r="D60" i="2"/>
  <c r="B60" i="2" s="1"/>
  <c r="H56" i="2"/>
  <c r="D56" i="2"/>
  <c r="B56" i="2" s="1"/>
  <c r="D52" i="2"/>
  <c r="B52" i="2" s="1"/>
  <c r="H48" i="2"/>
  <c r="D48" i="2"/>
  <c r="B48" i="2" s="1"/>
  <c r="H44" i="2"/>
  <c r="D44" i="2"/>
  <c r="B44" i="2" s="1"/>
  <c r="H40" i="2"/>
  <c r="D40" i="2"/>
  <c r="B40" i="2" s="1"/>
  <c r="H36" i="2"/>
  <c r="D36" i="2"/>
  <c r="B36" i="2" s="1"/>
  <c r="H32" i="2"/>
  <c r="H28" i="2"/>
  <c r="D28" i="2"/>
  <c r="B28" i="2" s="1"/>
  <c r="H24" i="2"/>
  <c r="D24" i="2"/>
  <c r="B24" i="2" s="1"/>
  <c r="H16" i="2"/>
  <c r="C96" i="2"/>
  <c r="A96" i="2" s="1"/>
  <c r="C92" i="2"/>
  <c r="A92" i="2" s="1"/>
  <c r="G88" i="2"/>
  <c r="C88" i="2"/>
  <c r="A88" i="2" s="1"/>
  <c r="C84" i="2"/>
  <c r="A84" i="2" s="1"/>
  <c r="C80" i="2"/>
  <c r="A80" i="2" s="1"/>
  <c r="C76" i="2"/>
  <c r="A76" i="2" s="1"/>
  <c r="C68" i="2"/>
  <c r="A68" i="2" s="1"/>
  <c r="C64" i="2"/>
  <c r="A64" i="2" s="1"/>
  <c r="C56" i="2"/>
  <c r="A56" i="2" s="1"/>
  <c r="C52" i="2"/>
  <c r="A52" i="2" s="1"/>
  <c r="G48" i="2"/>
  <c r="C44" i="2"/>
  <c r="A44" i="2" s="1"/>
  <c r="C32" i="2"/>
  <c r="A32" i="2" s="1"/>
  <c r="C28" i="2"/>
  <c r="A28" i="2" s="1"/>
  <c r="C24" i="2"/>
  <c r="A24" i="2" s="1"/>
  <c r="C20" i="2"/>
  <c r="A20" i="2" s="1"/>
  <c r="C16" i="2"/>
  <c r="A16" i="2" s="1"/>
  <c r="D87" i="2"/>
  <c r="B87" i="2" s="1"/>
  <c r="H87" i="2"/>
  <c r="D79" i="2"/>
  <c r="B79" i="2" s="1"/>
  <c r="H79" i="2"/>
  <c r="H75" i="2"/>
  <c r="G75" i="2"/>
  <c r="D63" i="2"/>
  <c r="B63" i="2" s="1"/>
  <c r="H63" i="2"/>
  <c r="D59" i="2"/>
  <c r="B59" i="2" s="1"/>
  <c r="H59" i="2"/>
  <c r="H51" i="2"/>
  <c r="D51" i="2"/>
  <c r="B51" i="2" s="1"/>
  <c r="D43" i="2"/>
  <c r="B43" i="2" s="1"/>
  <c r="D39" i="2"/>
  <c r="B39" i="2" s="1"/>
  <c r="H39" i="2"/>
  <c r="D35" i="2"/>
  <c r="B35" i="2" s="1"/>
  <c r="D27" i="2"/>
  <c r="B27" i="2" s="1"/>
  <c r="G95" i="2"/>
  <c r="C91" i="2"/>
  <c r="A91" i="2" s="1"/>
  <c r="C59" i="2"/>
  <c r="A59" i="2" s="1"/>
  <c r="C43" i="2"/>
  <c r="A43" i="2" s="1"/>
  <c r="C19" i="2"/>
  <c r="A19" i="2" s="1"/>
  <c r="H12" i="2"/>
  <c r="G12" i="2"/>
  <c r="C12" i="2"/>
  <c r="A12" i="2" s="1"/>
  <c r="H86" i="2"/>
  <c r="H74" i="2"/>
  <c r="H54" i="2"/>
  <c r="D50" i="2"/>
  <c r="B50" i="2" s="1"/>
  <c r="H42" i="2"/>
  <c r="D30" i="2"/>
  <c r="B30" i="2" s="1"/>
  <c r="H22" i="2"/>
  <c r="D18" i="2"/>
  <c r="B18" i="2" s="1"/>
  <c r="C34" i="2"/>
  <c r="A34" i="2" s="1"/>
  <c r="H97" i="2"/>
  <c r="D97" i="2"/>
  <c r="B97" i="2" s="1"/>
  <c r="D93" i="2"/>
  <c r="B93" i="2" s="1"/>
  <c r="H81" i="2"/>
  <c r="H73" i="2"/>
  <c r="D69" i="2"/>
  <c r="B69" i="2" s="1"/>
  <c r="H65" i="2"/>
  <c r="D61" i="2"/>
  <c r="B61" i="2" s="1"/>
  <c r="D53" i="2"/>
  <c r="B53" i="2" s="1"/>
  <c r="H49" i="2"/>
  <c r="D45" i="2"/>
  <c r="B45" i="2" s="1"/>
  <c r="H33" i="2"/>
  <c r="H25" i="2"/>
  <c r="H21" i="2"/>
  <c r="D21" i="2"/>
  <c r="B21" i="2" s="1"/>
  <c r="H17" i="2"/>
  <c r="D17" i="2"/>
  <c r="B17" i="2" s="1"/>
  <c r="C81" i="2"/>
  <c r="A81" i="2" s="1"/>
  <c r="C77" i="2"/>
  <c r="A77" i="2" s="1"/>
  <c r="C73" i="2"/>
  <c r="A73" i="2" s="1"/>
  <c r="C69" i="2"/>
  <c r="A69" i="2" s="1"/>
  <c r="C65" i="2"/>
  <c r="A65" i="2" s="1"/>
  <c r="C61" i="2"/>
  <c r="A61" i="2" s="1"/>
  <c r="C57" i="2"/>
  <c r="A57" i="2" s="1"/>
  <c r="C53" i="2"/>
  <c r="A53" i="2" s="1"/>
  <c r="C49" i="2"/>
  <c r="A49" i="2" s="1"/>
  <c r="C45" i="2"/>
  <c r="A45" i="2" s="1"/>
  <c r="C41" i="2"/>
  <c r="A41" i="2" s="1"/>
  <c r="C37" i="2"/>
  <c r="A37" i="2" s="1"/>
  <c r="C33" i="2"/>
  <c r="A33" i="2" s="1"/>
  <c r="C13" i="2"/>
  <c r="A13" i="2" s="1"/>
  <c r="D58" i="2"/>
  <c r="B58" i="2" s="1"/>
  <c r="D70" i="2"/>
  <c r="B70" i="2" s="1"/>
  <c r="D90" i="2"/>
  <c r="B90" i="2" s="1"/>
  <c r="D96" i="2"/>
  <c r="B96" i="2" s="1"/>
  <c r="C38" i="2"/>
  <c r="A38" i="2" s="1"/>
  <c r="C46" i="2"/>
  <c r="A46" i="2" s="1"/>
  <c r="C54" i="2"/>
  <c r="A54" i="2" s="1"/>
  <c r="C58" i="2"/>
  <c r="A58" i="2" s="1"/>
  <c r="C62" i="2"/>
  <c r="A62" i="2" s="1"/>
  <c r="C70" i="2"/>
  <c r="A70" i="2" s="1"/>
  <c r="C74" i="2"/>
  <c r="A74" i="2" s="1"/>
  <c r="C78" i="2"/>
  <c r="A78" i="2" s="1"/>
  <c r="C82" i="2"/>
  <c r="A82" i="2" s="1"/>
  <c r="C86" i="2"/>
  <c r="A86" i="2" s="1"/>
  <c r="C90" i="2"/>
  <c r="A90" i="2" s="1"/>
  <c r="C94" i="2"/>
  <c r="A94" i="2" s="1"/>
  <c r="D46" i="2"/>
  <c r="B46" i="2" s="1"/>
  <c r="D66" i="2"/>
  <c r="B66" i="2" s="1"/>
  <c r="D78" i="2"/>
  <c r="B78" i="2" s="1"/>
  <c r="C15" i="2"/>
  <c r="A15" i="2" s="1"/>
  <c r="H31" i="2"/>
  <c r="G25" i="2"/>
  <c r="G84" i="2"/>
  <c r="G68" i="2"/>
  <c r="G52" i="2"/>
  <c r="G32" i="2"/>
  <c r="G24" i="2"/>
  <c r="G16" i="2"/>
  <c r="G35" i="2"/>
  <c r="J35" i="2" s="1"/>
  <c r="G19" i="2"/>
  <c r="G90" i="2"/>
  <c r="G74" i="2"/>
  <c r="G58" i="2"/>
  <c r="G42" i="2"/>
  <c r="G26" i="2"/>
  <c r="G73" i="2"/>
  <c r="G57" i="2"/>
  <c r="G41" i="2"/>
  <c r="G36" i="2"/>
  <c r="G20" i="2"/>
  <c r="G94" i="2"/>
  <c r="G78" i="2"/>
  <c r="G62" i="2"/>
  <c r="G30" i="2"/>
  <c r="G92" i="2"/>
  <c r="G76" i="2"/>
  <c r="G44" i="2"/>
  <c r="G82" i="2"/>
  <c r="G50" i="2"/>
  <c r="G34" i="2"/>
  <c r="G18" i="2"/>
  <c r="G65" i="2"/>
  <c r="G49" i="2"/>
  <c r="C25" i="2"/>
  <c r="A25" i="2" s="1"/>
  <c r="G54" i="2"/>
  <c r="G64" i="2"/>
  <c r="D15" i="2"/>
  <c r="B15" i="2" s="1"/>
  <c r="H15" i="2"/>
  <c r="G91" i="2"/>
  <c r="G87" i="2"/>
  <c r="C87" i="2"/>
  <c r="A87" i="2" s="1"/>
  <c r="G83" i="2"/>
  <c r="C83" i="2"/>
  <c r="A83" i="2" s="1"/>
  <c r="G71" i="2"/>
  <c r="G67" i="2"/>
  <c r="C67" i="2"/>
  <c r="A67" i="2" s="1"/>
  <c r="G59" i="2"/>
  <c r="G55" i="2"/>
  <c r="C55" i="2"/>
  <c r="A55" i="2" s="1"/>
  <c r="G43" i="2"/>
  <c r="G39" i="2"/>
  <c r="C39" i="2"/>
  <c r="A39" i="2" s="1"/>
  <c r="G63" i="2"/>
  <c r="G56" i="2"/>
  <c r="G80" i="2"/>
  <c r="G13" i="2"/>
  <c r="G37" i="2"/>
  <c r="G45" i="2"/>
  <c r="G53" i="2"/>
  <c r="G61" i="2"/>
  <c r="G69" i="2"/>
  <c r="G77" i="2"/>
  <c r="G22" i="2"/>
  <c r="G86" i="2"/>
  <c r="G31" i="2"/>
  <c r="G47" i="2"/>
  <c r="G28" i="2"/>
  <c r="G72" i="2"/>
  <c r="G96" i="2"/>
  <c r="C17" i="2"/>
  <c r="A17" i="2" s="1"/>
  <c r="G17" i="2"/>
  <c r="C14" i="2"/>
  <c r="A14" i="2" s="1"/>
  <c r="G14" i="2"/>
  <c r="H10" i="2"/>
  <c r="D55" i="2"/>
  <c r="B55" i="2" s="1"/>
  <c r="D41" i="2"/>
  <c r="B41" i="2" s="1"/>
  <c r="H41" i="2"/>
  <c r="H37" i="2"/>
  <c r="D37" i="2"/>
  <c r="B37" i="2" s="1"/>
  <c r="D19" i="2"/>
  <c r="B19" i="2" s="1"/>
  <c r="H19" i="2"/>
  <c r="C89" i="2"/>
  <c r="A89" i="2" s="1"/>
  <c r="G89" i="2"/>
  <c r="H85" i="2"/>
  <c r="D85" i="2"/>
  <c r="B85" i="2" s="1"/>
  <c r="D71" i="2"/>
  <c r="B71" i="2" s="1"/>
  <c r="H71" i="2"/>
  <c r="D91" i="2"/>
  <c r="B91" i="2" s="1"/>
  <c r="H91" i="2"/>
  <c r="C27" i="2"/>
  <c r="A27" i="2" s="1"/>
  <c r="G27" i="2"/>
  <c r="C60" i="2"/>
  <c r="A60" i="2" s="1"/>
  <c r="G60" i="2"/>
  <c r="C23" i="2"/>
  <c r="A23" i="2" s="1"/>
  <c r="G23" i="2"/>
  <c r="H95" i="2"/>
  <c r="D88" i="2"/>
  <c r="B88" i="2" s="1"/>
  <c r="H82" i="2"/>
  <c r="D82" i="2"/>
  <c r="B82" i="2" s="1"/>
  <c r="D64" i="2"/>
  <c r="B64" i="2" s="1"/>
  <c r="H64" i="2"/>
  <c r="J64" i="2" s="1"/>
  <c r="H38" i="2"/>
  <c r="D38" i="2"/>
  <c r="B38" i="2" s="1"/>
  <c r="H34" i="2"/>
  <c r="D34" i="2"/>
  <c r="B34" i="2" s="1"/>
  <c r="H29" i="2"/>
  <c r="D29" i="2"/>
  <c r="B29" i="2" s="1"/>
  <c r="H23" i="2"/>
  <c r="D23" i="2"/>
  <c r="B23" i="2" s="1"/>
  <c r="G97" i="2"/>
  <c r="C97" i="2"/>
  <c r="A97" i="2" s="1"/>
  <c r="C66" i="2"/>
  <c r="A66" i="2" s="1"/>
  <c r="G66" i="2"/>
  <c r="J66" i="2" s="1"/>
  <c r="AM2" i="2"/>
  <c r="AN2" i="2"/>
  <c r="AT9" i="2"/>
  <c r="N10" i="2"/>
  <c r="O10" i="2"/>
  <c r="AI10" i="2"/>
  <c r="P10" i="2"/>
  <c r="V11" i="2"/>
  <c r="V10" i="2"/>
  <c r="J71" i="2" l="1"/>
  <c r="J59" i="2"/>
  <c r="AU78" i="2" a="1"/>
  <c r="AU78" i="2" s="1"/>
  <c r="J27" i="2"/>
  <c r="J92" i="2"/>
  <c r="J75" i="2"/>
  <c r="J90" i="2"/>
  <c r="J73" i="2"/>
  <c r="J53" i="2"/>
  <c r="AU68" i="2" a="1"/>
  <c r="AU68" i="2" s="1"/>
  <c r="AT68" i="2" s="1"/>
  <c r="B33" i="6"/>
  <c r="AR40" i="2" s="1"/>
  <c r="B25" i="6"/>
  <c r="AR32" i="2" s="1"/>
  <c r="B16" i="6"/>
  <c r="AR23" i="2" s="1"/>
  <c r="AG11" i="2"/>
  <c r="AH11" i="2" s="1"/>
  <c r="P11" i="2"/>
  <c r="J42" i="2"/>
  <c r="J68" i="2"/>
  <c r="J58" i="2"/>
  <c r="J43" i="2"/>
  <c r="J46" i="2"/>
  <c r="O2" i="2"/>
  <c r="J24" i="6"/>
  <c r="Q67" i="2"/>
  <c r="AU81" i="2" a="1"/>
  <c r="AU81" i="2" s="1"/>
  <c r="AT81" i="2" s="1"/>
  <c r="AI11" i="2"/>
  <c r="D47" i="2"/>
  <c r="B47" i="2" s="1"/>
  <c r="G85" i="2"/>
  <c r="H14" i="2"/>
  <c r="J14" i="2" s="1"/>
  <c r="J22" i="6"/>
  <c r="B31" i="6"/>
  <c r="AR38" i="2" s="1"/>
  <c r="B23" i="6"/>
  <c r="AR30" i="2" s="1"/>
  <c r="J96" i="2"/>
  <c r="M11" i="2"/>
  <c r="I11" i="2" s="1"/>
  <c r="J17" i="2"/>
  <c r="C51" i="2"/>
  <c r="A51" i="2" s="1"/>
  <c r="G40" i="2"/>
  <c r="J40" i="2" s="1"/>
  <c r="J50" i="2"/>
  <c r="H89" i="2"/>
  <c r="J89" i="2" s="1"/>
  <c r="D83" i="2"/>
  <c r="B83" i="2" s="1"/>
  <c r="D20" i="2"/>
  <c r="B20" i="2" s="1"/>
  <c r="B38" i="6"/>
  <c r="AR45" i="2" s="1"/>
  <c r="B30" i="6"/>
  <c r="AR37" i="2" s="1"/>
  <c r="Q93" i="2"/>
  <c r="B37" i="6"/>
  <c r="AR44" i="2" s="1"/>
  <c r="B29" i="6"/>
  <c r="AR36" i="2" s="1"/>
  <c r="G79" i="2"/>
  <c r="O11" i="2"/>
  <c r="D77" i="2"/>
  <c r="B77" i="2" s="1"/>
  <c r="G93" i="2"/>
  <c r="J93" i="2" s="1"/>
  <c r="G21" i="2"/>
  <c r="J21" i="2" s="1"/>
  <c r="D26" i="2"/>
  <c r="B26" i="2" s="1"/>
  <c r="H57" i="2"/>
  <c r="J57" i="2" s="1"/>
  <c r="D67" i="2"/>
  <c r="B67" i="2" s="1"/>
  <c r="J27" i="6"/>
  <c r="B36" i="6"/>
  <c r="AR43" i="2" s="1"/>
  <c r="B28" i="6"/>
  <c r="AR35" i="2" s="1"/>
  <c r="J52" i="2"/>
  <c r="G29" i="2"/>
  <c r="J56" i="2"/>
  <c r="D62" i="2"/>
  <c r="B62" i="2" s="1"/>
  <c r="J26" i="6"/>
  <c r="B35" i="6"/>
  <c r="AR42" i="2" s="1"/>
  <c r="B27" i="6"/>
  <c r="AR34" i="2" s="1"/>
  <c r="AU83" i="2" a="1"/>
  <c r="AU83" i="2" s="1"/>
  <c r="AT83" i="2" s="1"/>
  <c r="H94" i="2"/>
  <c r="J94" i="2" s="1"/>
  <c r="H11" i="2"/>
  <c r="J11" i="2" s="1"/>
  <c r="J25" i="6"/>
  <c r="B34" i="6"/>
  <c r="AR41" i="2" s="1"/>
  <c r="B26" i="6"/>
  <c r="AR33" i="2" s="1"/>
  <c r="AU70" i="2"/>
  <c r="J23" i="6"/>
  <c r="B32" i="6"/>
  <c r="AR39" i="2" s="1"/>
  <c r="B24" i="6"/>
  <c r="AR31" i="2" s="1"/>
  <c r="J62" i="2"/>
  <c r="J28" i="2"/>
  <c r="J31" i="2"/>
  <c r="AU61" i="2" a="1"/>
  <c r="AU61" i="2" s="1"/>
  <c r="AT61" i="2" s="1"/>
  <c r="J86" i="2"/>
  <c r="J51" i="2"/>
  <c r="AU58" i="2" a="1"/>
  <c r="AU58" i="2" s="1"/>
  <c r="AT58" i="2" s="1"/>
  <c r="AU72" i="2" a="1"/>
  <c r="AU72" i="2" s="1"/>
  <c r="AT72" i="2" s="1"/>
  <c r="AU57" i="2" a="1"/>
  <c r="AU57" i="2" s="1"/>
  <c r="AT57" i="2" s="1"/>
  <c r="AU73" i="2" a="1"/>
  <c r="AU73" i="2" s="1"/>
  <c r="AT73" i="2" s="1"/>
  <c r="J88" i="2"/>
  <c r="AU64" i="2" a="1"/>
  <c r="AU64" i="2" s="1"/>
  <c r="AT64" i="2" s="1"/>
  <c r="AU69" i="2" a="1"/>
  <c r="AU69" i="2" s="1"/>
  <c r="AT69" i="2" s="1"/>
  <c r="J72" i="2"/>
  <c r="J61" i="2"/>
  <c r="J30" i="2"/>
  <c r="J26" i="2"/>
  <c r="AU65" i="2" a="1"/>
  <c r="AU65" i="2" s="1"/>
  <c r="AT65" i="2" s="1"/>
  <c r="AU66" i="2" a="1"/>
  <c r="AU66" i="2" s="1"/>
  <c r="AT66" i="2" s="1"/>
  <c r="AU77" i="2"/>
  <c r="J79" i="2"/>
  <c r="AU67" i="2" a="1"/>
  <c r="AU67" i="2" s="1"/>
  <c r="AT67" i="2" s="1"/>
  <c r="AU63" i="2"/>
  <c r="AU79" i="2" a="1"/>
  <c r="AU79" i="2" s="1"/>
  <c r="AT79" i="2" s="1"/>
  <c r="J70" i="2"/>
  <c r="J48" i="2"/>
  <c r="J39" i="2"/>
  <c r="J67" i="2"/>
  <c r="J41" i="2"/>
  <c r="J78" i="2"/>
  <c r="J24" i="2"/>
  <c r="J38" i="2"/>
  <c r="J83" i="2"/>
  <c r="J82" i="2"/>
  <c r="J12" i="2"/>
  <c r="J77" i="2"/>
  <c r="J19" i="2"/>
  <c r="J69" i="2"/>
  <c r="J20" i="2"/>
  <c r="J63" i="2"/>
  <c r="J44" i="2"/>
  <c r="J91" i="2"/>
  <c r="J87" i="2"/>
  <c r="J45" i="2"/>
  <c r="J36" i="2"/>
  <c r="J18" i="2"/>
  <c r="J13" i="2"/>
  <c r="J65" i="2"/>
  <c r="J29" i="2"/>
  <c r="J80" i="2"/>
  <c r="J81" i="2"/>
  <c r="AU62" i="2" a="1"/>
  <c r="AU62" i="2" s="1"/>
  <c r="AT62" i="2" s="1"/>
  <c r="J34" i="2"/>
  <c r="J60" i="2"/>
  <c r="J74" i="2"/>
  <c r="J25" i="2"/>
  <c r="J97" i="2"/>
  <c r="J85" i="2"/>
  <c r="J37" i="2"/>
  <c r="J47" i="2"/>
  <c r="J16" i="2"/>
  <c r="J33" i="2"/>
  <c r="J22" i="2"/>
  <c r="J95" i="2"/>
  <c r="J32" i="2"/>
  <c r="J15" i="2"/>
  <c r="J49" i="2"/>
  <c r="J23" i="2"/>
  <c r="J84" i="2"/>
  <c r="J54" i="2"/>
  <c r="J76" i="2"/>
  <c r="C11" i="2"/>
  <c r="A11" i="2" s="1"/>
  <c r="AU82" i="2" a="1"/>
  <c r="AU82" i="2" s="1"/>
  <c r="AT82" i="2" s="1"/>
  <c r="J55" i="2"/>
  <c r="G10" i="2"/>
  <c r="AU75" i="2" a="1"/>
  <c r="AU75" i="2" s="1"/>
  <c r="AT75" i="2" s="1"/>
  <c r="AU76" i="2" a="1"/>
  <c r="AU76" i="2" s="1"/>
  <c r="AT76" i="2" s="1"/>
  <c r="AU60" i="2" a="1"/>
  <c r="AU60" i="2" s="1"/>
  <c r="AT60" i="2" s="1"/>
  <c r="AU59" i="2" a="1"/>
  <c r="AU59" i="2" s="1"/>
  <c r="AT59" i="2" s="1"/>
  <c r="AU56" i="2"/>
  <c r="AU74" i="2" a="1"/>
  <c r="AU74" i="2" s="1"/>
  <c r="AT74" i="2" s="1"/>
  <c r="Q11" i="2"/>
  <c r="Q75" i="2"/>
  <c r="Q19" i="2"/>
  <c r="Q83" i="2"/>
  <c r="Q27" i="2"/>
  <c r="Q91" i="2"/>
  <c r="Q35" i="2"/>
  <c r="Q43" i="2"/>
  <c r="Q51" i="2"/>
  <c r="Q59" i="2"/>
  <c r="Q14" i="2"/>
  <c r="Q22" i="2"/>
  <c r="Q30" i="2"/>
  <c r="Q38" i="2"/>
  <c r="Q46" i="2"/>
  <c r="Q54" i="2"/>
  <c r="Q62" i="2"/>
  <c r="Q70" i="2"/>
  <c r="Q78" i="2"/>
  <c r="Q86" i="2"/>
  <c r="Q94" i="2"/>
  <c r="Q15" i="2"/>
  <c r="Q23" i="2"/>
  <c r="Q31" i="2"/>
  <c r="Q39" i="2"/>
  <c r="Q47" i="2"/>
  <c r="Q55" i="2"/>
  <c r="Q63" i="2"/>
  <c r="Q71" i="2"/>
  <c r="Q79" i="2"/>
  <c r="Q87" i="2"/>
  <c r="Q95" i="2"/>
  <c r="Q16" i="2"/>
  <c r="Q24" i="2"/>
  <c r="Q32" i="2"/>
  <c r="Q40" i="2"/>
  <c r="Q48" i="2"/>
  <c r="Q56" i="2"/>
  <c r="Q64" i="2"/>
  <c r="Q72" i="2"/>
  <c r="Q80" i="2"/>
  <c r="Q88" i="2"/>
  <c r="Q96" i="2"/>
  <c r="M10" i="2"/>
  <c r="I10" i="2" s="1"/>
  <c r="Q17" i="2"/>
  <c r="Q25" i="2"/>
  <c r="Q33" i="2"/>
  <c r="Q41" i="2"/>
  <c r="Q49" i="2"/>
  <c r="Q57" i="2"/>
  <c r="Q65" i="2"/>
  <c r="Q73" i="2"/>
  <c r="Q81" i="2"/>
  <c r="Q89" i="2"/>
  <c r="Q97" i="2"/>
  <c r="Q10" i="2"/>
  <c r="Q18" i="2"/>
  <c r="Q26" i="2"/>
  <c r="Q34" i="2"/>
  <c r="Q42" i="2"/>
  <c r="Q50" i="2"/>
  <c r="Q58" i="2"/>
  <c r="Q66" i="2"/>
  <c r="Q74" i="2"/>
  <c r="Q82" i="2"/>
  <c r="Q90" i="2"/>
  <c r="AG10" i="2"/>
  <c r="AH10" i="2" s="1"/>
  <c r="Q12" i="2"/>
  <c r="Q20" i="2"/>
  <c r="Q28" i="2"/>
  <c r="Q36" i="2"/>
  <c r="Q44" i="2"/>
  <c r="Q52" i="2"/>
  <c r="Q60" i="2"/>
  <c r="Q68" i="2"/>
  <c r="Q76" i="2"/>
  <c r="Q84" i="2"/>
  <c r="Q92" i="2"/>
  <c r="Q13" i="2"/>
  <c r="Q21" i="2"/>
  <c r="Q29" i="2"/>
  <c r="Q37" i="2"/>
  <c r="Q45" i="2"/>
  <c r="Q53" i="2"/>
  <c r="Q61" i="2"/>
  <c r="Q69" i="2"/>
  <c r="Q77" i="2"/>
  <c r="Q85" i="2"/>
  <c r="AT78" i="2"/>
  <c r="AU71" i="2" a="1"/>
  <c r="AU71" i="2" s="1"/>
  <c r="J52" i="6"/>
  <c r="J67" i="6"/>
  <c r="J71" i="6"/>
  <c r="B12" i="6"/>
  <c r="AR19" i="2" s="1"/>
  <c r="J9" i="6"/>
  <c r="J76" i="6"/>
  <c r="J73" i="6"/>
  <c r="J42" i="6"/>
  <c r="I42" i="6" s="1"/>
  <c r="G42" i="6" s="1"/>
  <c r="J74" i="6"/>
  <c r="J64" i="6"/>
  <c r="J8" i="6"/>
  <c r="J16" i="6"/>
  <c r="J49" i="6"/>
  <c r="J55" i="6"/>
  <c r="B10" i="6"/>
  <c r="AR17" i="2" s="1"/>
  <c r="B3" i="6"/>
  <c r="AR10" i="2" s="1"/>
  <c r="J35" i="6"/>
  <c r="J54" i="6"/>
  <c r="B22" i="6"/>
  <c r="AR29" i="2" s="1"/>
  <c r="J17" i="6"/>
  <c r="J33" i="6"/>
  <c r="J63" i="6"/>
  <c r="J53" i="6"/>
  <c r="J41" i="6"/>
  <c r="I41" i="6" s="1"/>
  <c r="G41" i="6" s="1"/>
  <c r="J51" i="6"/>
  <c r="J48" i="6"/>
  <c r="B8" i="6"/>
  <c r="AR15" i="2" s="1"/>
  <c r="B19" i="6"/>
  <c r="AR26" i="2" s="1"/>
  <c r="B20" i="6"/>
  <c r="AR27" i="2" s="1"/>
  <c r="B17" i="6"/>
  <c r="AR24" i="2" s="1"/>
  <c r="J37" i="6"/>
  <c r="J61" i="6"/>
  <c r="AR20" i="2"/>
  <c r="J20" i="6"/>
  <c r="J15" i="6"/>
  <c r="J19" i="6"/>
  <c r="J32" i="6"/>
  <c r="J38" i="6"/>
  <c r="J5" i="6"/>
  <c r="J68" i="6"/>
  <c r="I68" i="6" s="1"/>
  <c r="G68" i="6" s="1"/>
  <c r="J36" i="6"/>
  <c r="AR21" i="2"/>
  <c r="J13" i="6"/>
  <c r="J14" i="6"/>
  <c r="J21" i="6"/>
  <c r="B15" i="6"/>
  <c r="AR22" i="2" s="1"/>
  <c r="J65" i="6"/>
  <c r="I65" i="6" s="1"/>
  <c r="G65" i="6" s="1"/>
  <c r="J46" i="6"/>
  <c r="J11" i="6"/>
  <c r="J30" i="6"/>
  <c r="J18" i="6"/>
  <c r="J57" i="6"/>
  <c r="J34" i="6"/>
  <c r="J47" i="6"/>
  <c r="O1" i="2"/>
  <c r="B18" i="6"/>
  <c r="AR25" i="2" s="1"/>
  <c r="J58" i="6"/>
  <c r="B6" i="6"/>
  <c r="AR13" i="2" s="1"/>
  <c r="J6" i="6"/>
  <c r="J44" i="6"/>
  <c r="J69" i="6"/>
  <c r="J72" i="6"/>
  <c r="I72" i="6" s="1"/>
  <c r="G72" i="6" s="1"/>
  <c r="J31" i="6"/>
  <c r="J12" i="6"/>
  <c r="B21" i="6"/>
  <c r="AR28" i="2" s="1"/>
  <c r="B7" i="6"/>
  <c r="AR14" i="2" s="1"/>
  <c r="B11" i="6"/>
  <c r="AR18" i="2" s="1"/>
  <c r="B5" i="6"/>
  <c r="AR12" i="2" s="1"/>
  <c r="J4" i="6"/>
  <c r="I4" i="6" s="1"/>
  <c r="G4" i="6" s="1"/>
  <c r="J43" i="6"/>
  <c r="J45" i="6"/>
  <c r="J70" i="6"/>
  <c r="J62" i="6"/>
  <c r="J60" i="6"/>
  <c r="J59" i="6"/>
  <c r="B9" i="6"/>
  <c r="AR16" i="2" s="1"/>
  <c r="J3" i="6"/>
  <c r="J75" i="6"/>
  <c r="I75" i="6" s="1"/>
  <c r="G75" i="6" s="1"/>
  <c r="J29" i="6"/>
  <c r="J28" i="6"/>
  <c r="I28" i="6" s="1"/>
  <c r="G28" i="6" s="1"/>
  <c r="J10" i="6"/>
  <c r="J50" i="6"/>
  <c r="J56" i="6"/>
  <c r="J66" i="6"/>
  <c r="J7" i="6"/>
  <c r="I23" i="6" l="1"/>
  <c r="G23" i="6" s="1"/>
  <c r="A20" i="11"/>
  <c r="A22" i="11" s="1"/>
  <c r="I25" i="6"/>
  <c r="G25" i="6" s="1"/>
  <c r="I67" i="6"/>
  <c r="G67" i="6" s="1"/>
  <c r="I27" i="6"/>
  <c r="G27" i="6" s="1"/>
  <c r="I34" i="6"/>
  <c r="G34" i="6" s="1"/>
  <c r="I33" i="6"/>
  <c r="G33" i="6" s="1"/>
  <c r="I66" i="6"/>
  <c r="G66" i="6" s="1"/>
  <c r="I61" i="6"/>
  <c r="G61" i="6" s="1"/>
  <c r="I12" i="6"/>
  <c r="G12" i="6" s="1"/>
  <c r="I53" i="6"/>
  <c r="G53" i="6" s="1"/>
  <c r="I3" i="6"/>
  <c r="G3" i="6" s="1"/>
  <c r="H28" i="6" s="1"/>
  <c r="I60" i="6"/>
  <c r="G60" i="6" s="1"/>
  <c r="I22" i="6"/>
  <c r="G22" i="6" s="1"/>
  <c r="G52" i="6"/>
  <c r="G14" i="6"/>
  <c r="I15" i="6"/>
  <c r="G15" i="6" s="1"/>
  <c r="I16" i="6"/>
  <c r="G16" i="6" s="1"/>
  <c r="I54" i="6"/>
  <c r="G54" i="6" s="1"/>
  <c r="I11" i="6"/>
  <c r="G11" i="6" s="1"/>
  <c r="AU30" i="2"/>
  <c r="I56" i="6"/>
  <c r="G56" i="6" s="1"/>
  <c r="I24" i="6"/>
  <c r="G24" i="6" s="1"/>
  <c r="I26" i="6"/>
  <c r="G26" i="6" s="1"/>
  <c r="AU51" i="2"/>
  <c r="J10" i="2"/>
  <c r="I63" i="6"/>
  <c r="G63" i="6" s="1"/>
  <c r="I32" i="6"/>
  <c r="G32" i="6" s="1"/>
  <c r="I73" i="6"/>
  <c r="G73" i="6" s="1"/>
  <c r="I74" i="6"/>
  <c r="G74" i="6" s="1"/>
  <c r="I76" i="6"/>
  <c r="G76" i="6" s="1"/>
  <c r="I36" i="6"/>
  <c r="G36" i="6" s="1"/>
  <c r="I69" i="6"/>
  <c r="G69" i="6" s="1"/>
  <c r="I70" i="6"/>
  <c r="G70" i="6" s="1"/>
  <c r="I30" i="6"/>
  <c r="G30" i="6" s="1"/>
  <c r="I35" i="6"/>
  <c r="G35" i="6" s="1"/>
  <c r="I31" i="6"/>
  <c r="G31" i="6" s="1"/>
  <c r="I29" i="6"/>
  <c r="G29" i="6" s="1"/>
  <c r="I38" i="6"/>
  <c r="G38" i="6" s="1"/>
  <c r="I37" i="6"/>
  <c r="G37" i="6" s="1"/>
  <c r="I71" i="6"/>
  <c r="G71" i="6" s="1"/>
  <c r="AU29" i="2"/>
  <c r="AR12" i="11" s="1"/>
  <c r="I18" i="6"/>
  <c r="G18" i="6" s="1"/>
  <c r="I62" i="6"/>
  <c r="G62" i="6" s="1"/>
  <c r="I19" i="6"/>
  <c r="G19" i="6" s="1"/>
  <c r="I57" i="6"/>
  <c r="G57" i="6" s="1"/>
  <c r="I17" i="6"/>
  <c r="G17" i="6" s="1"/>
  <c r="I55" i="6"/>
  <c r="G55" i="6" s="1"/>
  <c r="I64" i="6"/>
  <c r="G64" i="6" s="1"/>
  <c r="AT71" i="2"/>
  <c r="AU50" i="2"/>
  <c r="I10" i="6"/>
  <c r="G10" i="6" s="1"/>
  <c r="I43" i="6"/>
  <c r="G43" i="6" s="1"/>
  <c r="I44" i="6"/>
  <c r="G44" i="6" s="1"/>
  <c r="I48" i="6"/>
  <c r="G48" i="6" s="1"/>
  <c r="I6" i="6"/>
  <c r="G6" i="6" s="1"/>
  <c r="G51" i="6"/>
  <c r="G13" i="6"/>
  <c r="I20" i="6"/>
  <c r="G20" i="6" s="1"/>
  <c r="I59" i="6"/>
  <c r="G59" i="6" s="1"/>
  <c r="I58" i="6"/>
  <c r="G58" i="6" s="1"/>
  <c r="I45" i="6"/>
  <c r="G45" i="6" s="1"/>
  <c r="I21" i="6"/>
  <c r="G21" i="6" s="1"/>
  <c r="I7" i="6"/>
  <c r="G7" i="6" s="1"/>
  <c r="I46" i="6"/>
  <c r="G46" i="6" s="1"/>
  <c r="I9" i="6"/>
  <c r="G9" i="6" s="1"/>
  <c r="I50" i="6"/>
  <c r="G50" i="6" s="1"/>
  <c r="I47" i="6"/>
  <c r="G47" i="6" s="1"/>
  <c r="I5" i="6"/>
  <c r="G5" i="6" s="1"/>
  <c r="I49" i="6"/>
  <c r="G49" i="6" s="1"/>
  <c r="I8" i="6"/>
  <c r="G8" i="6" s="1"/>
  <c r="B20" i="11" l="1"/>
  <c r="O20" i="11" s="1"/>
  <c r="H34" i="6"/>
  <c r="H68" i="6"/>
  <c r="H67" i="6"/>
  <c r="H66" i="6"/>
  <c r="H29" i="6"/>
  <c r="H65" i="6"/>
  <c r="H27" i="6"/>
  <c r="H3" i="6"/>
  <c r="H41" i="6"/>
  <c r="H15" i="6"/>
  <c r="H54" i="6"/>
  <c r="H14" i="6"/>
  <c r="H16" i="6"/>
  <c r="H53" i="6"/>
  <c r="H52" i="6"/>
  <c r="H25" i="6"/>
  <c r="H26" i="6"/>
  <c r="H23" i="6"/>
  <c r="H24" i="6"/>
  <c r="AR13" i="11"/>
  <c r="AR14" i="11" s="1"/>
  <c r="H63" i="6"/>
  <c r="H31" i="6"/>
  <c r="H35" i="6"/>
  <c r="H72" i="6"/>
  <c r="H76" i="6"/>
  <c r="H30" i="6"/>
  <c r="H74" i="6"/>
  <c r="H70" i="6"/>
  <c r="H75" i="6"/>
  <c r="H71" i="6"/>
  <c r="H73" i="6"/>
  <c r="H37" i="6"/>
  <c r="H69" i="6"/>
  <c r="H33" i="6"/>
  <c r="H38" i="6"/>
  <c r="H36" i="6"/>
  <c r="H32" i="6"/>
  <c r="H61" i="6"/>
  <c r="H56" i="6"/>
  <c r="H62" i="6"/>
  <c r="H18" i="6"/>
  <c r="H55" i="6"/>
  <c r="H17" i="6"/>
  <c r="H57" i="6"/>
  <c r="H19" i="6"/>
  <c r="H64" i="6"/>
  <c r="A24" i="11"/>
  <c r="H10" i="6"/>
  <c r="H48" i="6"/>
  <c r="H7" i="6"/>
  <c r="H59" i="6"/>
  <c r="H44" i="6"/>
  <c r="H21" i="6"/>
  <c r="H60" i="6"/>
  <c r="H13" i="6"/>
  <c r="H46" i="6"/>
  <c r="H5" i="6"/>
  <c r="H45" i="6"/>
  <c r="H51" i="6"/>
  <c r="H50" i="6"/>
  <c r="H6" i="6"/>
  <c r="H22" i="6"/>
  <c r="H47" i="6"/>
  <c r="H20" i="6"/>
  <c r="H42" i="6"/>
  <c r="H58" i="6"/>
  <c r="H49" i="6"/>
  <c r="H11" i="6"/>
  <c r="H4" i="6"/>
  <c r="H43" i="6"/>
  <c r="H8" i="6"/>
  <c r="H9" i="6"/>
  <c r="H12" i="6"/>
  <c r="D20" i="11" l="1"/>
  <c r="AI21" i="11" s="1"/>
  <c r="B22" i="11"/>
  <c r="O22" i="11" s="1"/>
  <c r="D15" i="6"/>
  <c r="AT23" i="2" s="1"/>
  <c r="D16" i="6"/>
  <c r="AT24" i="2" s="1"/>
  <c r="D13" i="6"/>
  <c r="AT21" i="2" s="1"/>
  <c r="E15" i="6"/>
  <c r="E17" i="6"/>
  <c r="D14" i="6"/>
  <c r="AT22" i="2" s="1"/>
  <c r="E14" i="6"/>
  <c r="E13" i="6"/>
  <c r="D17" i="6"/>
  <c r="AT25" i="2" s="1"/>
  <c r="A26" i="11"/>
  <c r="E51" i="6"/>
  <c r="D5" i="6"/>
  <c r="AT13" i="2" s="1"/>
  <c r="D3" i="6"/>
  <c r="D45" i="6"/>
  <c r="AT37" i="2" s="1"/>
  <c r="E48" i="6"/>
  <c r="E57" i="6"/>
  <c r="D66" i="6"/>
  <c r="D43" i="6"/>
  <c r="AT35" i="2" s="1"/>
  <c r="E64" i="6"/>
  <c r="D56" i="6"/>
  <c r="AT48" i="2" s="1"/>
  <c r="E19" i="6"/>
  <c r="D24" i="6"/>
  <c r="E42" i="6"/>
  <c r="D64" i="6"/>
  <c r="E4" i="6"/>
  <c r="D51" i="6"/>
  <c r="AT43" i="2" s="1"/>
  <c r="E67" i="6"/>
  <c r="D54" i="6"/>
  <c r="AT46" i="2" s="1"/>
  <c r="E60" i="6"/>
  <c r="E61" i="6"/>
  <c r="D26" i="6"/>
  <c r="D63" i="6"/>
  <c r="E54" i="6"/>
  <c r="E58" i="6"/>
  <c r="D9" i="6"/>
  <c r="AT17" i="2" s="1"/>
  <c r="D60" i="6"/>
  <c r="E56" i="6"/>
  <c r="E50" i="6"/>
  <c r="D59" i="6"/>
  <c r="E52" i="6"/>
  <c r="E62" i="6"/>
  <c r="D61" i="6"/>
  <c r="E7" i="6"/>
  <c r="D8" i="6"/>
  <c r="AT16" i="2" s="1"/>
  <c r="D11" i="6"/>
  <c r="AT19" i="2" s="1"/>
  <c r="E5" i="6"/>
  <c r="D22" i="6"/>
  <c r="D62" i="6"/>
  <c r="E46" i="6"/>
  <c r="D42" i="6"/>
  <c r="AT34" i="2" s="1"/>
  <c r="D53" i="6"/>
  <c r="AT45" i="2" s="1"/>
  <c r="E43" i="6"/>
  <c r="D46" i="6"/>
  <c r="AT38" i="2" s="1"/>
  <c r="E63" i="6"/>
  <c r="D19" i="6"/>
  <c r="AT27" i="2" s="1"/>
  <c r="D7" i="6"/>
  <c r="AT15" i="2" s="1"/>
  <c r="E20" i="6"/>
  <c r="D18" i="6"/>
  <c r="AT26" i="2" s="1"/>
  <c r="E65" i="6"/>
  <c r="E53" i="6"/>
  <c r="E55" i="6"/>
  <c r="E8" i="6"/>
  <c r="D23" i="6"/>
  <c r="E23" i="6"/>
  <c r="E22" i="6"/>
  <c r="E24" i="6"/>
  <c r="D20" i="6"/>
  <c r="AT28" i="2" s="1"/>
  <c r="E27" i="6"/>
  <c r="D44" i="6"/>
  <c r="AT36" i="2" s="1"/>
  <c r="D67" i="6"/>
  <c r="E45" i="6"/>
  <c r="D58" i="6"/>
  <c r="D47" i="6"/>
  <c r="AT39" i="2" s="1"/>
  <c r="D21" i="6"/>
  <c r="D27" i="6"/>
  <c r="E21" i="6"/>
  <c r="E18" i="6"/>
  <c r="E6" i="6"/>
  <c r="E25" i="6"/>
  <c r="E9" i="6"/>
  <c r="D65" i="6"/>
  <c r="E44" i="6"/>
  <c r="E66" i="6"/>
  <c r="D50" i="6"/>
  <c r="AT42" i="2" s="1"/>
  <c r="E41" i="6"/>
  <c r="E59" i="6"/>
  <c r="D57" i="6"/>
  <c r="AT49" i="2" s="1"/>
  <c r="D49" i="6"/>
  <c r="AT41" i="2" s="1"/>
  <c r="D52" i="6"/>
  <c r="AT44" i="2" s="1"/>
  <c r="D6" i="6"/>
  <c r="AT14" i="2" s="1"/>
  <c r="D4" i="6"/>
  <c r="AT12" i="2" s="1"/>
  <c r="E12" i="6"/>
  <c r="D10" i="6"/>
  <c r="AT18" i="2" s="1"/>
  <c r="E3" i="6"/>
  <c r="E49" i="6"/>
  <c r="D48" i="6"/>
  <c r="AT40" i="2" s="1"/>
  <c r="D55" i="6"/>
  <c r="AT47" i="2" s="1"/>
  <c r="E47" i="6"/>
  <c r="D41" i="6"/>
  <c r="E10" i="6"/>
  <c r="D12" i="6"/>
  <c r="AT20" i="2" s="1"/>
  <c r="E11" i="6"/>
  <c r="D25" i="6"/>
  <c r="E26" i="6"/>
  <c r="D22" i="11" l="1"/>
  <c r="Q23" i="11" s="1"/>
  <c r="I21" i="11"/>
  <c r="U21" i="11"/>
  <c r="F20" i="11"/>
  <c r="AI20" i="11"/>
  <c r="U20" i="11"/>
  <c r="Z20" i="11"/>
  <c r="B24" i="11"/>
  <c r="D24" i="11" s="1"/>
  <c r="AE24" i="11" s="1"/>
  <c r="AE21" i="11"/>
  <c r="Z21" i="11"/>
  <c r="I20" i="11"/>
  <c r="Q21" i="11"/>
  <c r="Q20" i="11"/>
  <c r="AE20" i="11"/>
  <c r="AT33" i="2"/>
  <c r="S11" i="2"/>
  <c r="AT11" i="2"/>
  <c r="S10" i="2"/>
  <c r="A28" i="11"/>
  <c r="O24" i="11" l="1"/>
  <c r="AE22" i="11"/>
  <c r="Q25" i="11"/>
  <c r="Q22" i="11"/>
  <c r="I23" i="11"/>
  <c r="AI23" i="11"/>
  <c r="U24" i="11"/>
  <c r="U22" i="11"/>
  <c r="AE25" i="11"/>
  <c r="AI24" i="11"/>
  <c r="Z23" i="11"/>
  <c r="U25" i="11"/>
  <c r="AE23" i="11"/>
  <c r="Z22" i="11"/>
  <c r="I25" i="11"/>
  <c r="AI22" i="11"/>
  <c r="U23" i="11"/>
  <c r="B26" i="11"/>
  <c r="D26" i="11" s="1"/>
  <c r="AE26" i="11" s="1"/>
  <c r="I22" i="11"/>
  <c r="I24" i="11"/>
  <c r="F24" i="11"/>
  <c r="Q24" i="11"/>
  <c r="Z25" i="11"/>
  <c r="F22" i="11"/>
  <c r="Z24" i="11"/>
  <c r="AI25" i="11"/>
  <c r="C10" i="2"/>
  <c r="A10" i="2" s="1"/>
  <c r="D10" i="2"/>
  <c r="B10" i="2" s="1"/>
  <c r="D11" i="2"/>
  <c r="B11" i="2" s="1"/>
  <c r="AU45" i="2"/>
  <c r="AU13" i="2"/>
  <c r="AU48" i="2"/>
  <c r="AU27" i="2"/>
  <c r="AU20" i="2"/>
  <c r="AU22" i="2"/>
  <c r="AU49" i="2"/>
  <c r="AU47" i="2"/>
  <c r="AU21" i="2"/>
  <c r="AU41" i="2"/>
  <c r="AU39" i="2"/>
  <c r="AU17" i="2"/>
  <c r="AU42" i="2"/>
  <c r="AU37" i="2"/>
  <c r="AU46" i="2"/>
  <c r="AU16" i="2"/>
  <c r="AU14" i="2"/>
  <c r="AU23" i="2"/>
  <c r="AU24" i="2"/>
  <c r="AU40" i="2"/>
  <c r="AU38" i="2"/>
  <c r="AU43" i="2"/>
  <c r="AU25" i="2"/>
  <c r="AU15" i="2"/>
  <c r="AU18" i="2"/>
  <c r="AU35" i="2"/>
  <c r="AU36" i="2"/>
  <c r="AU11" i="2"/>
  <c r="AU26" i="2"/>
  <c r="AU34" i="2"/>
  <c r="AU12" i="2"/>
  <c r="AU33" i="2"/>
  <c r="AU44" i="2"/>
  <c r="AU28" i="2"/>
  <c r="AU19" i="2"/>
  <c r="AI27" i="11"/>
  <c r="A30" i="11"/>
  <c r="B28" i="11"/>
  <c r="O28" i="11" s="1"/>
  <c r="O26" i="11" l="1"/>
  <c r="Q26" i="11"/>
  <c r="AI26" i="11"/>
  <c r="I26" i="11"/>
  <c r="F26" i="11"/>
  <c r="Z27" i="11"/>
  <c r="U27" i="11"/>
  <c r="U26" i="11"/>
  <c r="Z26" i="11"/>
  <c r="AE27" i="11"/>
  <c r="Q27" i="11"/>
  <c r="I27" i="11"/>
  <c r="AU52" i="2"/>
  <c r="AQ12" i="11"/>
  <c r="AQ13" i="11"/>
  <c r="AU31" i="2"/>
  <c r="A32" i="11"/>
  <c r="B30" i="11"/>
  <c r="D30" i="11" s="1"/>
  <c r="D28" i="11"/>
  <c r="O30" i="11" l="1"/>
  <c r="AQ14" i="11"/>
  <c r="AQ15" i="11" s="1"/>
  <c r="AE31" i="11"/>
  <c r="U30" i="11"/>
  <c r="U31" i="11"/>
  <c r="AE30" i="11"/>
  <c r="I31" i="11"/>
  <c r="Q31" i="11"/>
  <c r="Q30" i="11"/>
  <c r="AI31" i="11"/>
  <c r="Z31" i="11"/>
  <c r="F30" i="11"/>
  <c r="I30" i="11"/>
  <c r="Z30" i="11"/>
  <c r="AI30" i="11"/>
  <c r="I29" i="11"/>
  <c r="AE28" i="11"/>
  <c r="AE29" i="11"/>
  <c r="Q28" i="11"/>
  <c r="Z29" i="11"/>
  <c r="Q29" i="11"/>
  <c r="AI29" i="11"/>
  <c r="F28" i="11"/>
  <c r="AI28" i="11"/>
  <c r="I28" i="11"/>
  <c r="Z28" i="11"/>
  <c r="U29" i="11"/>
  <c r="U28" i="11"/>
  <c r="B32" i="11"/>
  <c r="O32" i="11" s="1"/>
  <c r="A34" i="11"/>
  <c r="D32" i="11" l="1"/>
  <c r="AE33" i="11" s="1"/>
  <c r="A36" i="11"/>
  <c r="B34" i="11"/>
  <c r="D34" i="11" s="1"/>
  <c r="F32" i="11" l="1"/>
  <c r="U33" i="11"/>
  <c r="Z32" i="11"/>
  <c r="Q33" i="11"/>
  <c r="I32" i="11"/>
  <c r="I33" i="11"/>
  <c r="U32" i="11"/>
  <c r="O34" i="11"/>
  <c r="Q32" i="11"/>
  <c r="AI32" i="11"/>
  <c r="AE32" i="11"/>
  <c r="AI33" i="11"/>
  <c r="Z33" i="11"/>
  <c r="AI34" i="11"/>
  <c r="Z35" i="11"/>
  <c r="F34" i="11"/>
  <c r="Q34" i="11"/>
  <c r="AE34" i="11"/>
  <c r="AI35" i="11"/>
  <c r="Z34" i="11"/>
  <c r="U35" i="11"/>
  <c r="U34" i="11"/>
  <c r="AE35" i="11"/>
  <c r="I34" i="11"/>
  <c r="I35" i="11"/>
  <c r="Q35" i="11"/>
  <c r="B36" i="11"/>
  <c r="O36" i="11" s="1"/>
  <c r="A38" i="11"/>
  <c r="D36" i="11" l="1"/>
  <c r="A40" i="11"/>
  <c r="B38" i="11"/>
  <c r="O38" i="11" s="1"/>
  <c r="AE37" i="11" l="1"/>
  <c r="I36" i="11"/>
  <c r="AI36" i="11"/>
  <c r="F36" i="11"/>
  <c r="AI37" i="11"/>
  <c r="Z36" i="11"/>
  <c r="AE36" i="11"/>
  <c r="Z37" i="11"/>
  <c r="U36" i="11"/>
  <c r="I37" i="11"/>
  <c r="Q37" i="11"/>
  <c r="U37" i="11"/>
  <c r="Q36" i="11"/>
  <c r="D38" i="11"/>
  <c r="B40" i="11"/>
  <c r="D40" i="11" s="1"/>
  <c r="A42" i="11"/>
  <c r="O40" i="11" l="1"/>
  <c r="I40" i="11"/>
  <c r="AE40" i="11"/>
  <c r="U41" i="11"/>
  <c r="I41" i="11"/>
  <c r="F40" i="11"/>
  <c r="U40" i="11"/>
  <c r="Q41" i="11"/>
  <c r="Q40" i="11"/>
  <c r="AI40" i="11"/>
  <c r="Z40" i="11"/>
  <c r="Z41" i="11"/>
  <c r="AE41" i="11"/>
  <c r="AI41" i="11"/>
  <c r="A44" i="11"/>
  <c r="B42" i="11"/>
  <c r="D42" i="11" s="1"/>
  <c r="AE38" i="11"/>
  <c r="F38" i="11"/>
  <c r="AI39" i="11"/>
  <c r="Z38" i="11"/>
  <c r="I39" i="11"/>
  <c r="U39" i="11"/>
  <c r="I38" i="11"/>
  <c r="Q38" i="11"/>
  <c r="AI38" i="11"/>
  <c r="Z39" i="11"/>
  <c r="AE39" i="11"/>
  <c r="U38" i="11"/>
  <c r="Q39" i="11"/>
  <c r="U43" i="11" l="1"/>
  <c r="I42" i="11"/>
  <c r="U42" i="11"/>
  <c r="AI43" i="11"/>
  <c r="Q42" i="11"/>
  <c r="I43" i="11"/>
  <c r="AI42" i="11"/>
  <c r="Z42" i="11"/>
  <c r="AE43" i="11"/>
  <c r="F42" i="11"/>
  <c r="Z43" i="11"/>
  <c r="Q43" i="11"/>
  <c r="AE42" i="11"/>
  <c r="O42" i="11"/>
  <c r="B44" i="11"/>
  <c r="D44" i="11" s="1"/>
  <c r="A46" i="11"/>
  <c r="O44" i="11" l="1"/>
  <c r="U44" i="11"/>
  <c r="AE45" i="11"/>
  <c r="F44" i="11"/>
  <c r="U45" i="11"/>
  <c r="I45" i="11"/>
  <c r="Q44" i="11"/>
  <c r="AI44" i="11"/>
  <c r="Z44" i="11"/>
  <c r="Z45" i="11"/>
  <c r="AI45" i="11"/>
  <c r="Q45" i="11"/>
  <c r="I44" i="11"/>
  <c r="AE44" i="11"/>
  <c r="A48" i="11"/>
  <c r="B46" i="11"/>
  <c r="D46" i="11" s="1"/>
  <c r="O46" i="11" l="1"/>
  <c r="AI46" i="11"/>
  <c r="Z46" i="11"/>
  <c r="Q46" i="11"/>
  <c r="F46" i="11"/>
  <c r="AE46" i="11"/>
  <c r="U47" i="11"/>
  <c r="I47" i="11"/>
  <c r="Z47" i="11"/>
  <c r="AE47" i="11"/>
  <c r="AI47" i="11"/>
  <c r="I46" i="11"/>
  <c r="U46" i="11"/>
  <c r="Q47" i="11"/>
  <c r="A50" i="11"/>
  <c r="B48" i="11"/>
  <c r="D48" i="11" s="1"/>
  <c r="I48" i="11" s="1"/>
  <c r="O48" i="11" l="1"/>
  <c r="AI49" i="11"/>
  <c r="AE49" i="11"/>
  <c r="U48" i="11"/>
  <c r="Z48" i="11"/>
  <c r="U49" i="11"/>
  <c r="F48" i="11"/>
  <c r="AI48" i="11"/>
  <c r="AE48" i="11"/>
  <c r="Q48" i="11"/>
  <c r="I49" i="11"/>
  <c r="Z49" i="11"/>
  <c r="Q49" i="11"/>
  <c r="B50" i="11"/>
  <c r="O50" i="11" s="1"/>
  <c r="A52" i="11"/>
  <c r="D50" i="11" l="1"/>
  <c r="A54" i="11"/>
  <c r="B52" i="11"/>
  <c r="D52" i="11" s="1"/>
  <c r="U53" i="11" l="1"/>
  <c r="Z53" i="11"/>
  <c r="Q53" i="11"/>
  <c r="F52" i="11"/>
  <c r="AE52" i="11"/>
  <c r="AI52" i="11"/>
  <c r="AI53" i="11"/>
  <c r="AE53" i="11"/>
  <c r="U52" i="11"/>
  <c r="I53" i="11"/>
  <c r="I52" i="11"/>
  <c r="Q52" i="11"/>
  <c r="Z52" i="11"/>
  <c r="O52" i="11"/>
  <c r="A56" i="11"/>
  <c r="B54" i="11"/>
  <c r="O54" i="11" s="1"/>
  <c r="AE50" i="11"/>
  <c r="AI51" i="11"/>
  <c r="I50" i="11"/>
  <c r="AE51" i="11"/>
  <c r="I51" i="11"/>
  <c r="F50" i="11"/>
  <c r="AI50" i="11"/>
  <c r="Q51" i="11"/>
  <c r="U51" i="11"/>
  <c r="U50" i="11"/>
  <c r="Q50" i="11"/>
  <c r="Z50" i="11"/>
  <c r="Z51" i="11"/>
  <c r="D54" i="11" l="1"/>
  <c r="I54" i="11" s="1"/>
  <c r="A58" i="11"/>
  <c r="B56" i="11"/>
  <c r="D56" i="11" s="1"/>
  <c r="Q54" i="11" l="1"/>
  <c r="F54" i="11"/>
  <c r="Q55" i="11"/>
  <c r="Z54" i="11"/>
  <c r="AI55" i="11"/>
  <c r="AE54" i="11"/>
  <c r="U54" i="11"/>
  <c r="AE55" i="11"/>
  <c r="U55" i="11"/>
  <c r="I55" i="11"/>
  <c r="AI54" i="11"/>
  <c r="Z55" i="11"/>
  <c r="O56" i="11"/>
  <c r="AE56" i="11"/>
  <c r="I57" i="11"/>
  <c r="U57" i="11"/>
  <c r="Z56" i="11"/>
  <c r="Q56" i="11"/>
  <c r="I56" i="11"/>
  <c r="Q57" i="11"/>
  <c r="AI56" i="11"/>
  <c r="AE57" i="11"/>
  <c r="Z57" i="11"/>
  <c r="U56" i="11"/>
  <c r="F56" i="11"/>
  <c r="AI57" i="11"/>
  <c r="A60" i="11"/>
  <c r="B58" i="11"/>
  <c r="O58" i="11" s="1"/>
  <c r="D58" i="11" l="1"/>
  <c r="F58" i="11" s="1"/>
  <c r="A62" i="11"/>
  <c r="B60" i="11"/>
  <c r="D60" i="11" s="1"/>
  <c r="AI58" i="11" l="1"/>
  <c r="Q59" i="11"/>
  <c r="Z59" i="11"/>
  <c r="U59" i="11"/>
  <c r="Q58" i="11"/>
  <c r="O60" i="11"/>
  <c r="Z58" i="11"/>
  <c r="I58" i="11"/>
  <c r="I59" i="11"/>
  <c r="AE58" i="11"/>
  <c r="AE59" i="11"/>
  <c r="U58" i="11"/>
  <c r="AI59" i="11"/>
  <c r="Q60" i="11"/>
  <c r="Q61" i="11"/>
  <c r="AE60" i="11"/>
  <c r="F60" i="11"/>
  <c r="A69" i="11"/>
  <c r="B62" i="11"/>
  <c r="O62" i="11" s="1"/>
  <c r="Z61" i="11"/>
  <c r="AE61" i="11"/>
  <c r="AI61" i="11"/>
  <c r="U60" i="11"/>
  <c r="U61" i="11"/>
  <c r="AI60" i="11"/>
  <c r="I60" i="11"/>
  <c r="Z60" i="11"/>
  <c r="I61" i="11"/>
  <c r="D62" i="11" l="1"/>
  <c r="I62" i="11" s="1"/>
  <c r="B69" i="11"/>
  <c r="D69" i="11" s="1"/>
  <c r="I70" i="11" s="1"/>
  <c r="A71" i="11"/>
  <c r="F62" i="11" l="1"/>
  <c r="AE63" i="11"/>
  <c r="AI63" i="11"/>
  <c r="Z63" i="11"/>
  <c r="Z62" i="11"/>
  <c r="U63" i="11"/>
  <c r="O69" i="11"/>
  <c r="I63" i="11"/>
  <c r="U62" i="11"/>
  <c r="Q63" i="11"/>
  <c r="AI62" i="11"/>
  <c r="AE62" i="11"/>
  <c r="Q62" i="11"/>
  <c r="I69" i="11"/>
  <c r="U70" i="11"/>
  <c r="U69" i="11"/>
  <c r="Z70" i="11"/>
  <c r="Z69" i="11"/>
  <c r="AE70" i="11"/>
  <c r="AI70" i="11"/>
  <c r="F69" i="11"/>
  <c r="Q70" i="11"/>
  <c r="A73" i="11"/>
  <c r="B71" i="11"/>
  <c r="O71" i="11" s="1"/>
  <c r="Q69" i="11"/>
  <c r="AE69" i="11"/>
  <c r="AI69" i="11"/>
  <c r="D71" i="11" l="1"/>
  <c r="AI71" i="11" s="1"/>
  <c r="B73" i="11"/>
  <c r="O73" i="11" s="1"/>
  <c r="A75" i="11"/>
  <c r="U72" i="11" l="1"/>
  <c r="I72" i="11"/>
  <c r="Z71" i="11"/>
  <c r="Q71" i="11"/>
  <c r="AE72" i="11"/>
  <c r="AE71" i="11"/>
  <c r="F71" i="11"/>
  <c r="AI72" i="11"/>
  <c r="I71" i="11"/>
  <c r="Z72" i="11"/>
  <c r="U71" i="11"/>
  <c r="Q72" i="11"/>
  <c r="A77" i="11"/>
  <c r="B75" i="11"/>
  <c r="D75" i="11" s="1"/>
  <c r="D73" i="11"/>
  <c r="Z75" i="11" l="1"/>
  <c r="U75" i="11"/>
  <c r="I75" i="11"/>
  <c r="I76" i="11"/>
  <c r="AI76" i="11"/>
  <c r="F75" i="11"/>
  <c r="AI75" i="11"/>
  <c r="U76" i="11"/>
  <c r="Z76" i="11"/>
  <c r="AE76" i="11"/>
  <c r="Q76" i="11"/>
  <c r="AE75" i="11"/>
  <c r="Q75" i="11"/>
  <c r="O75" i="11"/>
  <c r="Z73" i="11"/>
  <c r="AI74" i="11"/>
  <c r="Q73" i="11"/>
  <c r="U74" i="11"/>
  <c r="U73" i="11"/>
  <c r="I73" i="11"/>
  <c r="AE73" i="11"/>
  <c r="AI73" i="11"/>
  <c r="AE74" i="11"/>
  <c r="Z74" i="11"/>
  <c r="F73" i="11"/>
  <c r="Q74" i="11"/>
  <c r="I74" i="11"/>
  <c r="A79" i="11"/>
  <c r="B77" i="11"/>
  <c r="O77" i="11" s="1"/>
  <c r="D77" i="11" l="1"/>
  <c r="Q77" i="11" s="1"/>
  <c r="B79" i="11"/>
  <c r="D79" i="11" s="1"/>
  <c r="A81" i="11"/>
  <c r="U77" i="11" l="1"/>
  <c r="U78" i="11"/>
  <c r="I78" i="11"/>
  <c r="AI77" i="11"/>
  <c r="AI78" i="11"/>
  <c r="Z78" i="11"/>
  <c r="AE77" i="11"/>
  <c r="AE78" i="11"/>
  <c r="F77" i="11"/>
  <c r="Q78" i="11"/>
  <c r="I77" i="11"/>
  <c r="Z77" i="11"/>
  <c r="Z79" i="11"/>
  <c r="U80" i="11"/>
  <c r="AI80" i="11"/>
  <c r="Q80" i="11"/>
  <c r="U79" i="11"/>
  <c r="I80" i="11"/>
  <c r="F79" i="11"/>
  <c r="AI79" i="11"/>
  <c r="AE80" i="11"/>
  <c r="AE79" i="11"/>
  <c r="Q79" i="11"/>
  <c r="Z80" i="11"/>
  <c r="I79" i="11"/>
  <c r="O79" i="11"/>
  <c r="B81" i="11"/>
  <c r="D81" i="11" s="1"/>
  <c r="A83" i="11"/>
  <c r="O81" i="11" l="1"/>
  <c r="U82" i="11"/>
  <c r="AI81" i="11"/>
  <c r="Z81" i="11"/>
  <c r="Q81" i="11"/>
  <c r="U81" i="11"/>
  <c r="Q82" i="11"/>
  <c r="I82" i="11"/>
  <c r="F81" i="11"/>
  <c r="AI82" i="11"/>
  <c r="AE82" i="11"/>
  <c r="AE81" i="11"/>
  <c r="Z82" i="11"/>
  <c r="I81" i="11"/>
  <c r="A85" i="11"/>
  <c r="B83" i="11"/>
  <c r="O83" i="11" s="1"/>
  <c r="D83" i="11" l="1"/>
  <c r="A87" i="11"/>
  <c r="B85" i="11"/>
  <c r="O85" i="11" s="1"/>
  <c r="F83" i="11" l="1"/>
  <c r="Q84" i="11"/>
  <c r="AE83" i="11"/>
  <c r="AE84" i="11"/>
  <c r="I83" i="11"/>
  <c r="Q83" i="11"/>
  <c r="Z84" i="11"/>
  <c r="AI83" i="11"/>
  <c r="AI84" i="11"/>
  <c r="I84" i="11"/>
  <c r="U83" i="11"/>
  <c r="U84" i="11"/>
  <c r="Z83" i="11"/>
  <c r="D85" i="11"/>
  <c r="A89" i="11"/>
  <c r="B87" i="11"/>
  <c r="O87" i="11" s="1"/>
  <c r="D87" i="11" l="1"/>
  <c r="B89" i="11"/>
  <c r="D89" i="11" s="1"/>
  <c r="A91" i="11"/>
  <c r="I86" i="11"/>
  <c r="Z86" i="11"/>
  <c r="U85" i="11"/>
  <c r="AI86" i="11"/>
  <c r="AE85" i="11"/>
  <c r="Q86" i="11"/>
  <c r="AI85" i="11"/>
  <c r="Z85" i="11"/>
  <c r="F85" i="11"/>
  <c r="Q85" i="11"/>
  <c r="AE86" i="11"/>
  <c r="I85" i="11"/>
  <c r="U86" i="11"/>
  <c r="F89" i="11" l="1"/>
  <c r="AI89" i="11"/>
  <c r="Z90" i="11"/>
  <c r="Z89" i="11"/>
  <c r="I89" i="11"/>
  <c r="AI90" i="11"/>
  <c r="I90" i="11"/>
  <c r="AE89" i="11"/>
  <c r="U89" i="11"/>
  <c r="U90" i="11"/>
  <c r="AE90" i="11"/>
  <c r="Q89" i="11"/>
  <c r="Q90" i="11"/>
  <c r="O89" i="11"/>
  <c r="A93" i="11"/>
  <c r="B91" i="11"/>
  <c r="O91" i="11" s="1"/>
  <c r="AI88" i="11"/>
  <c r="F87" i="11"/>
  <c r="Q88" i="11"/>
  <c r="Z88" i="11"/>
  <c r="AE88" i="11"/>
  <c r="U87" i="11"/>
  <c r="I88" i="11"/>
  <c r="Z87" i="11"/>
  <c r="AI87" i="11"/>
  <c r="U88" i="11"/>
  <c r="AE87" i="11"/>
  <c r="I87" i="11"/>
  <c r="Q87" i="11"/>
  <c r="D91" i="11" l="1"/>
  <c r="Z91" i="11" s="1"/>
  <c r="A95" i="11"/>
  <c r="B93" i="11"/>
  <c r="D93" i="11" s="1"/>
  <c r="AE91" i="11" l="1"/>
  <c r="Q91" i="11"/>
  <c r="Z92" i="11"/>
  <c r="AI92" i="11"/>
  <c r="F91" i="11"/>
  <c r="U91" i="11"/>
  <c r="AI91" i="11"/>
  <c r="I91" i="11"/>
  <c r="Q92" i="11"/>
  <c r="I92" i="11"/>
  <c r="AE92" i="11"/>
  <c r="U92" i="11"/>
  <c r="AE94" i="11"/>
  <c r="Z94" i="11"/>
  <c r="U94" i="11"/>
  <c r="U93" i="11"/>
  <c r="Z93" i="11"/>
  <c r="I94" i="11"/>
  <c r="AE93" i="11"/>
  <c r="Q93" i="11"/>
  <c r="AI93" i="11"/>
  <c r="F93" i="11"/>
  <c r="I93" i="11"/>
  <c r="Q94" i="11"/>
  <c r="AI94" i="11"/>
  <c r="O93" i="11"/>
  <c r="B95" i="11"/>
  <c r="O95" i="11" s="1"/>
  <c r="A97" i="11"/>
  <c r="D95" i="11" l="1"/>
  <c r="A99" i="11"/>
  <c r="B97" i="11"/>
  <c r="D97" i="11" s="1"/>
  <c r="AE98" i="11" s="1"/>
  <c r="O97" i="11" l="1"/>
  <c r="Q96" i="11"/>
  <c r="AI95" i="11"/>
  <c r="AE96" i="11"/>
  <c r="AI96" i="11"/>
  <c r="U96" i="11"/>
  <c r="Z96" i="11"/>
  <c r="Z95" i="11"/>
  <c r="Q95" i="11"/>
  <c r="U95" i="11"/>
  <c r="I95" i="11"/>
  <c r="F95" i="11"/>
  <c r="I96" i="11"/>
  <c r="AE95" i="11"/>
  <c r="AI97" i="11"/>
  <c r="AE97" i="11"/>
  <c r="AI98" i="11"/>
  <c r="I97" i="11"/>
  <c r="I98" i="11"/>
  <c r="U97" i="11"/>
  <c r="Q97" i="11"/>
  <c r="F97" i="11"/>
  <c r="Z97" i="11"/>
  <c r="A101" i="11"/>
  <c r="B99" i="11"/>
  <c r="D99" i="11" s="1"/>
  <c r="U98" i="11"/>
  <c r="Q98" i="11"/>
  <c r="Z98" i="11"/>
  <c r="Z100" i="11" l="1"/>
  <c r="I100" i="11"/>
  <c r="Q100" i="11"/>
  <c r="U100" i="11"/>
  <c r="I99" i="11"/>
  <c r="Q99" i="11"/>
  <c r="AE99" i="11"/>
  <c r="AI100" i="11"/>
  <c r="AI99" i="11"/>
  <c r="U99" i="11"/>
  <c r="AE100" i="11"/>
  <c r="F99" i="11"/>
  <c r="Z99" i="11"/>
  <c r="O99" i="11"/>
  <c r="A103" i="11"/>
  <c r="B101" i="11"/>
  <c r="D101" i="11" s="1"/>
  <c r="O101" i="11" l="1"/>
  <c r="U101" i="11"/>
  <c r="Z101" i="11"/>
  <c r="AI102" i="11"/>
  <c r="Q102" i="11"/>
  <c r="I102" i="11"/>
  <c r="I101" i="11"/>
  <c r="Q101" i="11"/>
  <c r="AI101" i="11"/>
  <c r="U102" i="11"/>
  <c r="F101" i="11"/>
  <c r="AE101" i="11"/>
  <c r="Z102" i="11"/>
  <c r="AE102" i="11"/>
  <c r="A105" i="11"/>
  <c r="B103" i="11"/>
  <c r="O103" i="11" s="1"/>
  <c r="D103" i="11" l="1"/>
  <c r="Z103" i="11" s="1"/>
  <c r="B105" i="11"/>
  <c r="O105" i="11" s="1"/>
  <c r="A107" i="11"/>
  <c r="F103" i="11" l="1"/>
  <c r="Q104" i="11"/>
  <c r="AE104" i="11"/>
  <c r="Z104" i="11"/>
  <c r="I104" i="11"/>
  <c r="U103" i="11"/>
  <c r="Q103" i="11"/>
  <c r="I103" i="11"/>
  <c r="AI103" i="11"/>
  <c r="AI104" i="11"/>
  <c r="U104" i="11"/>
  <c r="AE103" i="11"/>
  <c r="D105" i="11"/>
  <c r="A109" i="11"/>
  <c r="B107" i="11"/>
  <c r="D107" i="11" s="1"/>
  <c r="AI107" i="11" l="1"/>
  <c r="AE108" i="11"/>
  <c r="I107" i="11"/>
  <c r="F107" i="11"/>
  <c r="Z107" i="11"/>
  <c r="Z108" i="11"/>
  <c r="I108" i="11"/>
  <c r="U108" i="11"/>
  <c r="U107" i="11"/>
  <c r="Q108" i="11"/>
  <c r="Q107" i="11"/>
  <c r="AE107" i="11"/>
  <c r="AI108" i="11"/>
  <c r="B109" i="11"/>
  <c r="D109" i="11" s="1"/>
  <c r="A111" i="11"/>
  <c r="O107" i="11"/>
  <c r="AE105" i="11"/>
  <c r="AE106" i="11"/>
  <c r="Q105" i="11"/>
  <c r="F105" i="11"/>
  <c r="AI106" i="11"/>
  <c r="U106" i="11"/>
  <c r="I106" i="11"/>
  <c r="I105" i="11"/>
  <c r="Q106" i="11"/>
  <c r="Z105" i="11"/>
  <c r="U105" i="11"/>
  <c r="Z106" i="11"/>
  <c r="AI105" i="11"/>
  <c r="AI109" i="11" l="1"/>
  <c r="Q109" i="11"/>
  <c r="U109" i="11"/>
  <c r="F109" i="11"/>
  <c r="I110" i="11"/>
  <c r="Z110" i="11"/>
  <c r="AE110" i="11"/>
  <c r="Z109" i="11"/>
  <c r="I109" i="11"/>
  <c r="AE109" i="11"/>
  <c r="U110" i="11"/>
  <c r="Q110" i="11"/>
  <c r="AI110" i="11"/>
  <c r="A118" i="11"/>
  <c r="B111" i="11"/>
  <c r="D111" i="11" s="1"/>
  <c r="O109" i="11"/>
  <c r="O111" i="11" l="1"/>
  <c r="I111" i="11"/>
  <c r="AE111" i="11"/>
  <c r="AI111" i="11"/>
  <c r="Q112" i="11"/>
  <c r="U112" i="11"/>
  <c r="Z112" i="11"/>
  <c r="AE112" i="11"/>
  <c r="I112" i="11"/>
  <c r="Q111" i="11"/>
  <c r="F111" i="11"/>
  <c r="U111" i="11"/>
  <c r="Z111" i="11"/>
  <c r="AI112" i="11"/>
  <c r="B118" i="11"/>
  <c r="D118" i="11" s="1"/>
  <c r="A120" i="11"/>
  <c r="O118" i="11" l="1"/>
  <c r="Q118" i="11"/>
  <c r="AE119" i="11"/>
  <c r="F118" i="11"/>
  <c r="Q119" i="11"/>
  <c r="U119" i="11"/>
  <c r="Z118" i="11"/>
  <c r="AE118" i="11"/>
  <c r="Z119" i="11"/>
  <c r="U118" i="11"/>
  <c r="AI118" i="11"/>
  <c r="I119" i="11"/>
  <c r="AI119" i="11"/>
  <c r="I118" i="11"/>
  <c r="A122" i="11"/>
  <c r="B120" i="11"/>
  <c r="D120" i="11" s="1"/>
  <c r="AI120" i="11" l="1"/>
  <c r="AI121" i="11"/>
  <c r="U121" i="11"/>
  <c r="AE121" i="11"/>
  <c r="Z120" i="11"/>
  <c r="AE120" i="11"/>
  <c r="I120" i="11"/>
  <c r="Z121" i="11"/>
  <c r="F120" i="11"/>
  <c r="U120" i="11"/>
  <c r="I121" i="11"/>
  <c r="Q121" i="11"/>
  <c r="Q120" i="11"/>
  <c r="O120" i="11"/>
  <c r="B122" i="11"/>
  <c r="O122" i="11" s="1"/>
  <c r="A124" i="11"/>
  <c r="D122" i="11" l="1"/>
  <c r="AE123" i="11" s="1"/>
  <c r="A126" i="11"/>
  <c r="B124" i="11"/>
  <c r="O124" i="11" s="1"/>
  <c r="I123" i="11" l="1"/>
  <c r="AI122" i="11"/>
  <c r="U122" i="11"/>
  <c r="AI123" i="11"/>
  <c r="I122" i="11"/>
  <c r="Z123" i="11"/>
  <c r="U123" i="11"/>
  <c r="Z122" i="11"/>
  <c r="F122" i="11"/>
  <c r="AE122" i="11"/>
  <c r="Q122" i="11"/>
  <c r="Q123" i="11"/>
  <c r="D124" i="11"/>
  <c r="AE124" i="11" s="1"/>
  <c r="B126" i="11"/>
  <c r="O126" i="11" s="1"/>
  <c r="A128" i="11"/>
  <c r="D126" i="11" l="1"/>
  <c r="AI125" i="11"/>
  <c r="U124" i="11"/>
  <c r="Z124" i="11"/>
  <c r="AE125" i="11"/>
  <c r="AI124" i="11"/>
  <c r="U125" i="11"/>
  <c r="I125" i="11"/>
  <c r="Z125" i="11"/>
  <c r="I124" i="11"/>
  <c r="F124" i="11"/>
  <c r="Q124" i="11"/>
  <c r="Q125" i="11"/>
  <c r="B128" i="11"/>
  <c r="D128" i="11" s="1"/>
  <c r="A130" i="11"/>
  <c r="I127" i="11" l="1"/>
  <c r="U127" i="11"/>
  <c r="F126" i="11"/>
  <c r="Q127" i="11"/>
  <c r="Q126" i="11"/>
  <c r="AE127" i="11"/>
  <c r="AE126" i="11"/>
  <c r="AI127" i="11"/>
  <c r="U126" i="11"/>
  <c r="I126" i="11"/>
  <c r="AI126" i="11"/>
  <c r="Z126" i="11"/>
  <c r="Z127" i="11"/>
  <c r="I129" i="11"/>
  <c r="U129" i="11"/>
  <c r="AI128" i="11"/>
  <c r="AE128" i="11"/>
  <c r="AI129" i="11"/>
  <c r="Q129" i="11"/>
  <c r="Q128" i="11"/>
  <c r="Z129" i="11"/>
  <c r="AE129" i="11"/>
  <c r="F128" i="11"/>
  <c r="Z128" i="11"/>
  <c r="U128" i="11"/>
  <c r="I128" i="11"/>
  <c r="A132" i="11"/>
  <c r="B130" i="11"/>
  <c r="O130" i="11" s="1"/>
  <c r="O128" i="11"/>
  <c r="D130" i="11" l="1"/>
  <c r="A134" i="11"/>
  <c r="B132" i="11"/>
  <c r="D132" i="11" s="1"/>
  <c r="I130" i="11" l="1"/>
  <c r="I131" i="11"/>
  <c r="AE131" i="11"/>
  <c r="Z131" i="11"/>
  <c r="AE130" i="11"/>
  <c r="Q130" i="11"/>
  <c r="U131" i="11"/>
  <c r="Z130" i="11"/>
  <c r="Q131" i="11"/>
  <c r="AI130" i="11"/>
  <c r="U130" i="11"/>
  <c r="AI131" i="11"/>
  <c r="F130" i="11"/>
  <c r="Q133" i="11"/>
  <c r="Z132" i="11"/>
  <c r="I133" i="11"/>
  <c r="Z133" i="11"/>
  <c r="F132" i="11"/>
  <c r="AE133" i="11"/>
  <c r="Q132" i="11"/>
  <c r="AI132" i="11"/>
  <c r="AI133" i="11"/>
  <c r="AE132" i="11"/>
  <c r="I132" i="11"/>
  <c r="U132" i="11"/>
  <c r="U133" i="11"/>
  <c r="O132" i="11"/>
  <c r="A136" i="11"/>
  <c r="B134" i="11"/>
  <c r="D134" i="11" s="1"/>
  <c r="O134" i="11" l="1"/>
  <c r="AE135" i="11"/>
  <c r="AI135" i="11"/>
  <c r="U134" i="11"/>
  <c r="Z134" i="11"/>
  <c r="Q134" i="11"/>
  <c r="F134" i="11"/>
  <c r="I135" i="11"/>
  <c r="I134" i="11"/>
  <c r="Q135" i="11"/>
  <c r="AE134" i="11"/>
  <c r="U135" i="11"/>
  <c r="AI134" i="11"/>
  <c r="Z135" i="11"/>
  <c r="A138" i="11"/>
  <c r="B136" i="11"/>
  <c r="D136" i="11" s="1"/>
  <c r="AI137" i="11" s="1"/>
  <c r="O136" i="11" l="1"/>
  <c r="Z137" i="11"/>
  <c r="Z136" i="11"/>
  <c r="AE137" i="11"/>
  <c r="I136" i="11"/>
  <c r="Q137" i="11"/>
  <c r="U137" i="11"/>
  <c r="Q136" i="11"/>
  <c r="I137" i="11"/>
  <c r="AE136" i="11"/>
  <c r="B138" i="11"/>
  <c r="D138" i="11" s="1"/>
  <c r="I139" i="11" s="1"/>
  <c r="A140" i="11"/>
  <c r="U136" i="11"/>
  <c r="F136" i="11"/>
  <c r="AI136" i="11"/>
  <c r="O138" i="11" l="1"/>
  <c r="AI139" i="11"/>
  <c r="Q138" i="11"/>
  <c r="AI138" i="11"/>
  <c r="AE139" i="11"/>
  <c r="AE138" i="11"/>
  <c r="Z139" i="11"/>
  <c r="U138" i="11"/>
  <c r="I138" i="11"/>
  <c r="A142" i="11"/>
  <c r="B140" i="11"/>
  <c r="O140" i="11" s="1"/>
  <c r="U139" i="11"/>
  <c r="Q139" i="11"/>
  <c r="Z138" i="11"/>
  <c r="F138" i="11"/>
  <c r="D140" i="11" l="1"/>
  <c r="AE140" i="11" s="1"/>
  <c r="A144" i="11"/>
  <c r="B142" i="11"/>
  <c r="O142" i="11" s="1"/>
  <c r="Q141" i="11" l="1"/>
  <c r="I140" i="11"/>
  <c r="I141" i="11"/>
  <c r="AI141" i="11"/>
  <c r="Z140" i="11"/>
  <c r="Q140" i="11"/>
  <c r="F140" i="11"/>
  <c r="U140" i="11"/>
  <c r="U141" i="11"/>
  <c r="AE141" i="11"/>
  <c r="AI140" i="11"/>
  <c r="Z141" i="11"/>
  <c r="A146" i="11"/>
  <c r="B144" i="11"/>
  <c r="O144" i="11" s="1"/>
  <c r="D142" i="11"/>
  <c r="D144" i="11" l="1"/>
  <c r="AE142" i="11"/>
  <c r="I143" i="11"/>
  <c r="U142" i="11"/>
  <c r="AI143" i="11"/>
  <c r="Z142" i="11"/>
  <c r="U143" i="11"/>
  <c r="Z143" i="11"/>
  <c r="Q142" i="11"/>
  <c r="F142" i="11"/>
  <c r="AE143" i="11"/>
  <c r="AI142" i="11"/>
  <c r="Q143" i="11"/>
  <c r="I142" i="11"/>
  <c r="B146" i="11"/>
  <c r="D146" i="11" s="1"/>
  <c r="AE147" i="11" s="1"/>
  <c r="A148" i="11"/>
  <c r="O146" i="11" l="1"/>
  <c r="I146" i="11"/>
  <c r="AE146" i="11"/>
  <c r="AI147" i="11"/>
  <c r="I147" i="11"/>
  <c r="U146" i="11"/>
  <c r="U147" i="11"/>
  <c r="Z146" i="11"/>
  <c r="Q147" i="11"/>
  <c r="Z147" i="11"/>
  <c r="F146" i="11"/>
  <c r="A150" i="11"/>
  <c r="B148" i="11"/>
  <c r="O148" i="11" s="1"/>
  <c r="AI146" i="11"/>
  <c r="Q146" i="11"/>
  <c r="I144" i="11"/>
  <c r="Q144" i="11"/>
  <c r="AE145" i="11"/>
  <c r="AE144" i="11"/>
  <c r="Z145" i="11"/>
  <c r="U145" i="11"/>
  <c r="Q145" i="11"/>
  <c r="U144" i="11"/>
  <c r="AI144" i="11"/>
  <c r="I145" i="11"/>
  <c r="Z144" i="11"/>
  <c r="F144" i="11"/>
  <c r="AI145" i="11"/>
  <c r="B150" i="11" l="1"/>
  <c r="O150" i="11" s="1"/>
  <c r="A152" i="11"/>
  <c r="D148" i="11"/>
  <c r="D150" i="11" l="1"/>
  <c r="AI151" i="11" s="1"/>
  <c r="Z149" i="11"/>
  <c r="AI149" i="11"/>
  <c r="AE149" i="11"/>
  <c r="AE148" i="11"/>
  <c r="F148" i="11"/>
  <c r="Q149" i="11"/>
  <c r="AI148" i="11"/>
  <c r="I149" i="11"/>
  <c r="U149" i="11"/>
  <c r="Z148" i="11"/>
  <c r="I148" i="11"/>
  <c r="Q148" i="11"/>
  <c r="U148" i="11"/>
  <c r="A154" i="11"/>
  <c r="B152" i="11"/>
  <c r="O152" i="11" s="1"/>
  <c r="I150" i="11" l="1"/>
  <c r="AE150" i="11"/>
  <c r="AE151" i="11"/>
  <c r="Z151" i="11"/>
  <c r="U150" i="11"/>
  <c r="I151" i="11"/>
  <c r="Q151" i="11"/>
  <c r="U151" i="11"/>
  <c r="Z150" i="11"/>
  <c r="F150" i="11"/>
  <c r="Q150" i="11"/>
  <c r="AI150" i="11"/>
  <c r="D152" i="11"/>
  <c r="A156" i="11"/>
  <c r="B154" i="11"/>
  <c r="O154" i="11" s="1"/>
  <c r="Q152" i="11" l="1"/>
  <c r="Q153" i="11"/>
  <c r="U153" i="11"/>
  <c r="AI152" i="11"/>
  <c r="AE153" i="11"/>
  <c r="U152" i="11"/>
  <c r="I153" i="11"/>
  <c r="AI153" i="11"/>
  <c r="Z152" i="11"/>
  <c r="AE152" i="11"/>
  <c r="F152" i="11"/>
  <c r="I152" i="11"/>
  <c r="Z153" i="11"/>
  <c r="D154" i="11"/>
  <c r="F154" i="11" s="1"/>
  <c r="A158" i="11"/>
  <c r="B156" i="11"/>
  <c r="D156" i="11" s="1"/>
  <c r="O156" i="11" l="1"/>
  <c r="Z155" i="11"/>
  <c r="AI154" i="11"/>
  <c r="AE155" i="11"/>
  <c r="U154" i="11"/>
  <c r="Z154" i="11"/>
  <c r="I155" i="11"/>
  <c r="AE154" i="11"/>
  <c r="AI155" i="11"/>
  <c r="I154" i="11"/>
  <c r="U155" i="11"/>
  <c r="Q155" i="11"/>
  <c r="Q154" i="11"/>
  <c r="Z157" i="11"/>
  <c r="AI157" i="11"/>
  <c r="Z156" i="11"/>
  <c r="Q156" i="11"/>
  <c r="I157" i="11"/>
  <c r="U156" i="11"/>
  <c r="A160" i="11"/>
  <c r="B158" i="11"/>
  <c r="O158" i="11" s="1"/>
  <c r="AE157" i="11"/>
  <c r="U157" i="11"/>
  <c r="Q157" i="11"/>
  <c r="AE156" i="11"/>
  <c r="I156" i="11"/>
  <c r="F156" i="11"/>
  <c r="AI156" i="11"/>
  <c r="A167" i="11" l="1"/>
  <c r="B160" i="11"/>
  <c r="D160" i="11" s="1"/>
  <c r="D158" i="11"/>
  <c r="Q161" i="11" l="1"/>
  <c r="Q160" i="11"/>
  <c r="U160" i="11"/>
  <c r="F160" i="11"/>
  <c r="Z160" i="11"/>
  <c r="Z161" i="11"/>
  <c r="U161" i="11"/>
  <c r="AE161" i="11"/>
  <c r="AI161" i="11"/>
  <c r="I161" i="11"/>
  <c r="AE160" i="11"/>
  <c r="AI160" i="11"/>
  <c r="I160" i="11"/>
  <c r="AE158" i="11"/>
  <c r="Z158" i="11"/>
  <c r="I158" i="11"/>
  <c r="F158" i="11"/>
  <c r="U158" i="11"/>
  <c r="Q158" i="11"/>
  <c r="AI159" i="11"/>
  <c r="Z159" i="11"/>
  <c r="AE159" i="11"/>
  <c r="I159" i="11"/>
  <c r="U159" i="11"/>
  <c r="AI158" i="11"/>
  <c r="Q159" i="11"/>
  <c r="B167" i="11"/>
  <c r="O167" i="11" s="1"/>
  <c r="A169" i="11"/>
  <c r="O160" i="11"/>
  <c r="D167" i="11" l="1"/>
  <c r="Q167" i="11" s="1"/>
  <c r="A171" i="11"/>
  <c r="B169" i="11"/>
  <c r="O169" i="11" s="1"/>
  <c r="AI168" i="11" l="1"/>
  <c r="Z167" i="11"/>
  <c r="AE167" i="11"/>
  <c r="U167" i="11"/>
  <c r="I168" i="11"/>
  <c r="D169" i="11"/>
  <c r="U170" i="11" s="1"/>
  <c r="I167" i="11"/>
  <c r="AI167" i="11"/>
  <c r="F167" i="11"/>
  <c r="U168" i="11"/>
  <c r="Q168" i="11"/>
  <c r="AE168" i="11"/>
  <c r="Z168" i="11"/>
  <c r="A173" i="11"/>
  <c r="B171" i="11"/>
  <c r="D171" i="11" s="1"/>
  <c r="Q172" i="11" s="1"/>
  <c r="O171" i="11" l="1"/>
  <c r="AI169" i="11"/>
  <c r="Q169" i="11"/>
  <c r="AI170" i="11"/>
  <c r="AE169" i="11"/>
  <c r="Z169" i="11"/>
  <c r="F169" i="11"/>
  <c r="AE170" i="11"/>
  <c r="U169" i="11"/>
  <c r="I170" i="11"/>
  <c r="Z170" i="11"/>
  <c r="Q170" i="11"/>
  <c r="I169" i="11"/>
  <c r="Z171" i="11"/>
  <c r="F171" i="11"/>
  <c r="I172" i="11"/>
  <c r="Q171" i="11"/>
  <c r="Z172" i="11"/>
  <c r="AI171" i="11"/>
  <c r="U171" i="11"/>
  <c r="AE172" i="11"/>
  <c r="I171" i="11"/>
  <c r="U172" i="11"/>
  <c r="AI172" i="11"/>
  <c r="AE171" i="11"/>
  <c r="A175" i="11"/>
  <c r="B173" i="11"/>
  <c r="D173" i="11" s="1"/>
  <c r="U173" i="11" l="1"/>
  <c r="AE174" i="11"/>
  <c r="F173" i="11"/>
  <c r="AI173" i="11"/>
  <c r="AE173" i="11"/>
  <c r="AI174" i="11"/>
  <c r="I174" i="11"/>
  <c r="I173" i="11"/>
  <c r="Q174" i="11"/>
  <c r="Z173" i="11"/>
  <c r="Q173" i="11"/>
  <c r="U174" i="11"/>
  <c r="Z174" i="11"/>
  <c r="O173" i="11"/>
  <c r="B175" i="11"/>
  <c r="O175" i="11" s="1"/>
  <c r="A177" i="11"/>
  <c r="D175" i="11" l="1"/>
  <c r="AE175" i="11" s="1"/>
  <c r="A179" i="11"/>
  <c r="B177" i="11"/>
  <c r="O177" i="11" s="1"/>
  <c r="Q175" i="11" l="1"/>
  <c r="AI176" i="11"/>
  <c r="U176" i="11"/>
  <c r="F175" i="11"/>
  <c r="AE176" i="11"/>
  <c r="Z176" i="11"/>
  <c r="U175" i="11"/>
  <c r="I176" i="11"/>
  <c r="Z175" i="11"/>
  <c r="I175" i="11"/>
  <c r="AI175" i="11"/>
  <c r="Q176" i="11"/>
  <c r="D177" i="11"/>
  <c r="A181" i="11"/>
  <c r="B179" i="11"/>
  <c r="D179" i="11" s="1"/>
  <c r="Z180" i="11" l="1"/>
  <c r="U179" i="11"/>
  <c r="Z179" i="11"/>
  <c r="AE180" i="11"/>
  <c r="I180" i="11"/>
  <c r="AI180" i="11"/>
  <c r="AI179" i="11"/>
  <c r="Q180" i="11"/>
  <c r="AE179" i="11"/>
  <c r="Q179" i="11"/>
  <c r="U180" i="11"/>
  <c r="I179" i="11"/>
  <c r="F179" i="11"/>
  <c r="O179" i="11"/>
  <c r="A183" i="11"/>
  <c r="B181" i="11"/>
  <c r="D181" i="11" s="1"/>
  <c r="AI177" i="11"/>
  <c r="Q178" i="11"/>
  <c r="AI178" i="11"/>
  <c r="F177" i="11"/>
  <c r="AE178" i="11"/>
  <c r="Q177" i="11"/>
  <c r="I178" i="11"/>
  <c r="AE177" i="11"/>
  <c r="U177" i="11"/>
  <c r="Z178" i="11"/>
  <c r="I177" i="11"/>
  <c r="U178" i="11"/>
  <c r="Z177" i="11"/>
  <c r="Q181" i="11" l="1"/>
  <c r="AE182" i="11"/>
  <c r="U181" i="11"/>
  <c r="AI181" i="11"/>
  <c r="I182" i="11"/>
  <c r="Z181" i="11"/>
  <c r="I181" i="11"/>
  <c r="U182" i="11"/>
  <c r="Z182" i="11"/>
  <c r="F181" i="11"/>
  <c r="Q182" i="11"/>
  <c r="AE181" i="11"/>
  <c r="AI182" i="11"/>
  <c r="A185" i="11"/>
  <c r="B183" i="11"/>
  <c r="O183" i="11" s="1"/>
  <c r="O181" i="11"/>
  <c r="D183" i="11" l="1"/>
  <c r="Q183" i="11" s="1"/>
  <c r="A187" i="11"/>
  <c r="B185" i="11"/>
  <c r="O185" i="11" s="1"/>
  <c r="AI184" i="11" l="1"/>
  <c r="AE184" i="11"/>
  <c r="AE183" i="11"/>
  <c r="U183" i="11"/>
  <c r="U184" i="11"/>
  <c r="I184" i="11"/>
  <c r="Q184" i="11"/>
  <c r="Z183" i="11"/>
  <c r="F183" i="11"/>
  <c r="AI183" i="11"/>
  <c r="I183" i="11"/>
  <c r="Z184" i="11"/>
  <c r="D185" i="11"/>
  <c r="A189" i="11"/>
  <c r="B187" i="11"/>
  <c r="O187" i="11" s="1"/>
  <c r="D187" i="11" l="1"/>
  <c r="A191" i="11"/>
  <c r="B189" i="11"/>
  <c r="D189" i="11" s="1"/>
  <c r="I186" i="11"/>
  <c r="Z185" i="11"/>
  <c r="Z186" i="11"/>
  <c r="I185" i="11"/>
  <c r="Q186" i="11"/>
  <c r="Q185" i="11"/>
  <c r="U186" i="11"/>
  <c r="AE185" i="11"/>
  <c r="U185" i="11"/>
  <c r="AI186" i="11"/>
  <c r="AE186" i="11"/>
  <c r="F185" i="11"/>
  <c r="AI185" i="11"/>
  <c r="I189" i="11" l="1"/>
  <c r="AE190" i="11"/>
  <c r="Q189" i="11"/>
  <c r="U190" i="11"/>
  <c r="Z190" i="11"/>
  <c r="Z189" i="11"/>
  <c r="AI189" i="11"/>
  <c r="AI190" i="11"/>
  <c r="I190" i="11"/>
  <c r="Q190" i="11"/>
  <c r="U189" i="11"/>
  <c r="AE189" i="11"/>
  <c r="F189" i="11"/>
  <c r="O189" i="11"/>
  <c r="B191" i="11"/>
  <c r="D191" i="11" s="1"/>
  <c r="A193" i="11"/>
  <c r="Q187" i="11"/>
  <c r="AI188" i="11"/>
  <c r="Z188" i="11"/>
  <c r="AE188" i="11"/>
  <c r="Z187" i="11"/>
  <c r="I187" i="11"/>
  <c r="I188" i="11"/>
  <c r="U187" i="11"/>
  <c r="AI187" i="11"/>
  <c r="F187" i="11"/>
  <c r="U188" i="11"/>
  <c r="Q188" i="11"/>
  <c r="AE187" i="11"/>
  <c r="O191" i="11" l="1"/>
  <c r="AI191" i="11"/>
  <c r="U192" i="11"/>
  <c r="Z192" i="11"/>
  <c r="AE191" i="11"/>
  <c r="F191" i="11"/>
  <c r="Q191" i="11"/>
  <c r="I192" i="11"/>
  <c r="AE192" i="11"/>
  <c r="Q192" i="11"/>
  <c r="I191" i="11"/>
  <c r="Z191" i="11"/>
  <c r="U191" i="11"/>
  <c r="A195" i="11"/>
  <c r="B193" i="11"/>
  <c r="D193" i="11" s="1"/>
  <c r="AI192" i="11"/>
  <c r="AE194" i="11" l="1"/>
  <c r="AI193" i="11"/>
  <c r="U194" i="11"/>
  <c r="AI194" i="11"/>
  <c r="Z194" i="11"/>
  <c r="I194" i="11"/>
  <c r="I193" i="11"/>
  <c r="Q194" i="11"/>
  <c r="Z193" i="11"/>
  <c r="F193" i="11"/>
  <c r="AE193" i="11"/>
  <c r="U193" i="11"/>
  <c r="Q193" i="11"/>
  <c r="O193" i="11"/>
  <c r="B195" i="11"/>
  <c r="O195" i="11" s="1"/>
  <c r="A197" i="11"/>
  <c r="D195" i="11" l="1"/>
  <c r="Q196" i="11" s="1"/>
  <c r="A199" i="11"/>
  <c r="B197" i="11"/>
  <c r="D197" i="11" s="1"/>
  <c r="Q195" i="11" l="1"/>
  <c r="AE195" i="11"/>
  <c r="U196" i="11"/>
  <c r="Z196" i="11"/>
  <c r="I196" i="11"/>
  <c r="AI196" i="11"/>
  <c r="Z195" i="11"/>
  <c r="F195" i="11"/>
  <c r="U195" i="11"/>
  <c r="AE196" i="11"/>
  <c r="I195" i="11"/>
  <c r="AI195" i="11"/>
  <c r="AE197" i="11"/>
  <c r="I198" i="11"/>
  <c r="Q198" i="11"/>
  <c r="U197" i="11"/>
  <c r="I197" i="11"/>
  <c r="AE198" i="11"/>
  <c r="Z198" i="11"/>
  <c r="AI198" i="11"/>
  <c r="Q197" i="11"/>
  <c r="Z197" i="11"/>
  <c r="U198" i="11"/>
  <c r="F197" i="11"/>
  <c r="AI197" i="11"/>
  <c r="O197" i="11"/>
  <c r="A201" i="11"/>
  <c r="B199" i="11"/>
  <c r="D199" i="11" s="1"/>
  <c r="I200" i="11" s="1"/>
  <c r="O199" i="11" l="1"/>
  <c r="Q200" i="11"/>
  <c r="AE200" i="11"/>
  <c r="Q199" i="11"/>
  <c r="AI200" i="11"/>
  <c r="Z200" i="11"/>
  <c r="Z199" i="11"/>
  <c r="U199" i="11"/>
  <c r="U200" i="11"/>
  <c r="I199" i="11"/>
  <c r="AE199" i="11"/>
  <c r="AI199" i="11"/>
  <c r="F199" i="11"/>
  <c r="A203" i="11"/>
  <c r="B201" i="11"/>
  <c r="O201" i="11" s="1"/>
  <c r="D201" i="11" l="1"/>
  <c r="B203" i="11"/>
  <c r="O203" i="11" s="1"/>
  <c r="A205" i="11"/>
  <c r="D203" i="11" l="1"/>
  <c r="F203" i="11" s="1"/>
  <c r="A207" i="11"/>
  <c r="B205" i="11"/>
  <c r="D205" i="11" s="1"/>
  <c r="F201" i="11"/>
  <c r="AE201" i="11"/>
  <c r="AI202" i="11"/>
  <c r="AI201" i="11"/>
  <c r="I202" i="11"/>
  <c r="Z201" i="11"/>
  <c r="Q202" i="11"/>
  <c r="U202" i="11"/>
  <c r="U201" i="11"/>
  <c r="AE202" i="11"/>
  <c r="I201" i="11"/>
  <c r="Q201" i="11"/>
  <c r="Z202" i="11"/>
  <c r="AE203" i="11" l="1"/>
  <c r="Z203" i="11"/>
  <c r="AE204" i="11"/>
  <c r="AI203" i="11"/>
  <c r="U204" i="11"/>
  <c r="Z204" i="11"/>
  <c r="U203" i="11"/>
  <c r="Q203" i="11"/>
  <c r="AI204" i="11"/>
  <c r="I204" i="11"/>
  <c r="I203" i="11"/>
  <c r="Q204" i="11"/>
  <c r="AI205" i="11"/>
  <c r="F205" i="11"/>
  <c r="Z205" i="11"/>
  <c r="AE206" i="11"/>
  <c r="Q206" i="11"/>
  <c r="I205" i="11"/>
  <c r="AI206" i="11"/>
  <c r="AE205" i="11"/>
  <c r="Z206" i="11"/>
  <c r="U206" i="11"/>
  <c r="Q205" i="11"/>
  <c r="U205" i="11"/>
  <c r="I206" i="11"/>
  <c r="O205" i="11"/>
  <c r="B207" i="11"/>
  <c r="D207" i="11" s="1"/>
  <c r="A209" i="11"/>
  <c r="O207" i="11" l="1"/>
  <c r="Q207" i="11"/>
  <c r="F207" i="11"/>
  <c r="AE207" i="11"/>
  <c r="Z208" i="11"/>
  <c r="I207" i="11"/>
  <c r="I208" i="11"/>
  <c r="AI207" i="11"/>
  <c r="AE208" i="11"/>
  <c r="Z207" i="11"/>
  <c r="AI208" i="11"/>
  <c r="U208" i="11"/>
  <c r="Q208" i="11"/>
  <c r="B209" i="11"/>
  <c r="D209" i="11" s="1"/>
  <c r="U207" i="11"/>
  <c r="O209" i="11" l="1"/>
  <c r="AE210" i="11"/>
  <c r="Q210" i="11"/>
  <c r="AE209" i="11"/>
  <c r="AI209" i="11"/>
  <c r="F209" i="11"/>
  <c r="U209" i="11"/>
  <c r="U210" i="11"/>
  <c r="AI210" i="11"/>
  <c r="I210" i="11"/>
  <c r="Z210" i="11"/>
  <c r="Z209" i="11"/>
  <c r="Q209" i="11"/>
  <c r="I209"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E6" authorId="0" shapeId="0" xr:uid="{6EA89837-A2A7-4906-AF15-9BD00CDF55FA}">
      <text>
        <r>
          <rPr>
            <sz val="9"/>
            <color indexed="81"/>
            <rFont val="ＭＳ Ｐゴシック"/>
            <family val="3"/>
            <charset val="128"/>
          </rPr>
          <t xml:space="preserve">小学校をここに記入
一般は空欄
</t>
        </r>
      </text>
    </comment>
    <comment ref="D15" authorId="0" shapeId="0" xr:uid="{CAEEC956-8906-41D6-85F5-AE56D53D5786}">
      <text>
        <r>
          <rPr>
            <sz val="9"/>
            <color indexed="81"/>
            <rFont val="ＭＳ Ｐゴシック"/>
            <family val="3"/>
            <charset val="128"/>
          </rPr>
          <t>区分を
小学と必ず選択。
申込一覧表に赤表示が出る原因となります。</t>
        </r>
      </text>
    </comment>
  </commentList>
</comments>
</file>

<file path=xl/sharedStrings.xml><?xml version="1.0" encoding="utf-8"?>
<sst xmlns="http://schemas.openxmlformats.org/spreadsheetml/2006/main" count="736" uniqueCount="251">
  <si>
    <t>学年</t>
  </si>
  <si>
    <t>性別</t>
  </si>
  <si>
    <t>種別</t>
    <rPh sb="0" eb="2">
      <t>シュベツ</t>
    </rPh>
    <phoneticPr fontId="13"/>
  </si>
  <si>
    <t>郵便番号</t>
    <rPh sb="0" eb="2">
      <t>ユウビン</t>
    </rPh>
    <rPh sb="2" eb="4">
      <t>バンゴウ</t>
    </rPh>
    <phoneticPr fontId="13"/>
  </si>
  <si>
    <t>電話</t>
    <rPh sb="0" eb="2">
      <t>デンワ</t>
    </rPh>
    <phoneticPr fontId="13"/>
  </si>
  <si>
    <t>表示しない</t>
    <rPh sb="0" eb="2">
      <t>ヒョウジ</t>
    </rPh>
    <phoneticPr fontId="13"/>
  </si>
  <si>
    <t>入力しない</t>
    <rPh sb="0" eb="2">
      <t>ニュウリョク</t>
    </rPh>
    <phoneticPr fontId="13"/>
  </si>
  <si>
    <t>性別</t>
    <rPh sb="0" eb="2">
      <t>セイベツ</t>
    </rPh>
    <phoneticPr fontId="13"/>
  </si>
  <si>
    <t>生年月日</t>
    <rPh sb="0" eb="2">
      <t>セイネン</t>
    </rPh>
    <rPh sb="2" eb="4">
      <t>ガッピ</t>
    </rPh>
    <phoneticPr fontId="13"/>
  </si>
  <si>
    <t>支部</t>
    <rPh sb="0" eb="2">
      <t>シブ</t>
    </rPh>
    <phoneticPr fontId="13"/>
  </si>
  <si>
    <t>年度</t>
    <rPh sb="0" eb="2">
      <t>ネンド</t>
    </rPh>
    <phoneticPr fontId="13"/>
  </si>
  <si>
    <t>FAX</t>
    <phoneticPr fontId="13"/>
  </si>
  <si>
    <t>男</t>
    <rPh sb="0" eb="1">
      <t>オトコ</t>
    </rPh>
    <phoneticPr fontId="13"/>
  </si>
  <si>
    <t>女</t>
    <rPh sb="0" eb="1">
      <t>オンナ</t>
    </rPh>
    <phoneticPr fontId="13"/>
  </si>
  <si>
    <t>↑</t>
    <phoneticPr fontId="13"/>
  </si>
  <si>
    <t>ｺｰﾄﾞ番号を入力</t>
    <rPh sb="4" eb="6">
      <t>バンゴウ</t>
    </rPh>
    <rPh sb="7" eb="9">
      <t>ニュウリョク</t>
    </rPh>
    <phoneticPr fontId="13"/>
  </si>
  <si>
    <t>入力してください</t>
    <rPh sb="0" eb="2">
      <t>ニュウリョク</t>
    </rPh>
    <phoneticPr fontId="13"/>
  </si>
  <si>
    <t>都道府県を入力</t>
    <rPh sb="0" eb="4">
      <t>トドウフケン</t>
    </rPh>
    <rPh sb="5" eb="7">
      <t>ニュウリョク</t>
    </rPh>
    <phoneticPr fontId="13"/>
  </si>
  <si>
    <t>国立</t>
    <rPh sb="0" eb="2">
      <t>コクリツ</t>
    </rPh>
    <phoneticPr fontId="13"/>
  </si>
  <si>
    <t>ポップアップで選択してください</t>
    <rPh sb="7" eb="9">
      <t>センタク</t>
    </rPh>
    <phoneticPr fontId="13"/>
  </si>
  <si>
    <t>公立</t>
    <rPh sb="0" eb="2">
      <t>コウリツ</t>
    </rPh>
    <phoneticPr fontId="13"/>
  </si>
  <si>
    <t>青森県</t>
  </si>
  <si>
    <t>私立</t>
    <rPh sb="0" eb="2">
      <t>シリツ</t>
    </rPh>
    <phoneticPr fontId="13"/>
  </si>
  <si>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</si>
  <si>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</si>
  <si>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</si>
  <si>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</si>
  <si>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</si>
  <si>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</si>
  <si>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</si>
  <si>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</si>
  <si>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</si>
  <si>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</si>
  <si>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</si>
  <si>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</si>
  <si>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</si>
  <si>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</si>
  <si>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</si>
  <si>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</si>
  <si>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</si>
  <si>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</si>
  <si>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</si>
  <si>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</si>
  <si>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</si>
  <si>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</si>
  <si>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</si>
  <si>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</si>
  <si>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</si>
  <si>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</si>
  <si>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</si>
  <si>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</si>
  <si>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</si>
  <si>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</si>
  <si>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</si>
  <si>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</si>
  <si>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</si>
  <si>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</si>
  <si>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</si>
  <si>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</si>
  <si>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</si>
  <si>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</si>
  <si>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</si>
  <si>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</si>
  <si>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</si>
  <si>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</si>
  <si>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</si>
  <si>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</si>
  <si>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</si>
  <si>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名前</t>
    <rPh sb="0" eb="2">
      <t>ナマエ</t>
    </rPh>
    <phoneticPr fontId="13"/>
  </si>
  <si>
    <t>カナ名</t>
  </si>
  <si>
    <t>所属コード</t>
  </si>
  <si>
    <t>種目1</t>
    <rPh sb="0" eb="2">
      <t>シュモク</t>
    </rPh>
    <phoneticPr fontId="13"/>
  </si>
  <si>
    <t>コード</t>
    <phoneticPr fontId="13"/>
  </si>
  <si>
    <t>記録1</t>
    <phoneticPr fontId="13"/>
  </si>
  <si>
    <t>種目2</t>
    <rPh sb="0" eb="2">
      <t>シュモク</t>
    </rPh>
    <phoneticPr fontId="13"/>
  </si>
  <si>
    <t>コード</t>
    <phoneticPr fontId="13"/>
  </si>
  <si>
    <t>記録2</t>
    <phoneticPr fontId="13"/>
  </si>
  <si>
    <t>種目3</t>
    <rPh sb="0" eb="2">
      <t>シュモク</t>
    </rPh>
    <phoneticPr fontId="13"/>
  </si>
  <si>
    <t>記録3</t>
    <phoneticPr fontId="13"/>
  </si>
  <si>
    <t>記録4</t>
    <phoneticPr fontId="13"/>
  </si>
  <si>
    <t>コード</t>
    <phoneticPr fontId="13"/>
  </si>
  <si>
    <t>記録5</t>
    <phoneticPr fontId="13"/>
  </si>
  <si>
    <t>表示しない列</t>
    <rPh sb="0" eb="2">
      <t>ヒョウジ</t>
    </rPh>
    <rPh sb="5" eb="6">
      <t>レツ</t>
    </rPh>
    <phoneticPr fontId="13"/>
  </si>
  <si>
    <t>男No</t>
    <rPh sb="0" eb="1">
      <t>オトコ</t>
    </rPh>
    <phoneticPr fontId="13"/>
  </si>
  <si>
    <t>女No</t>
    <rPh sb="0" eb="1">
      <t>オンナ</t>
    </rPh>
    <phoneticPr fontId="13"/>
  </si>
  <si>
    <t>4×100m
リレー</t>
    <phoneticPr fontId="13"/>
  </si>
  <si>
    <t>4×400m
リレー</t>
    <phoneticPr fontId="13"/>
  </si>
  <si>
    <t>男子</t>
    <rPh sb="0" eb="2">
      <t>ダンシ</t>
    </rPh>
    <phoneticPr fontId="13"/>
  </si>
  <si>
    <t>女子</t>
    <rPh sb="0" eb="2">
      <t>ジョシ</t>
    </rPh>
    <phoneticPr fontId="13"/>
  </si>
  <si>
    <t>印</t>
    <rPh sb="0" eb="1">
      <t>イン</t>
    </rPh>
    <phoneticPr fontId="13"/>
  </si>
  <si>
    <t>ﾅﾝﾊﾞｰ
ｶｰﾄﾞ</t>
    <phoneticPr fontId="13"/>
  </si>
  <si>
    <t>4×100m</t>
  </si>
  <si>
    <t>ﾘﾚｰｴﾝﾄﾘｰ者数</t>
    <rPh sb="8" eb="9">
      <t>シャ</t>
    </rPh>
    <rPh sb="9" eb="10">
      <t>スウ</t>
    </rPh>
    <phoneticPr fontId="13"/>
  </si>
  <si>
    <t>氏　　名</t>
    <rPh sb="0" eb="1">
      <t>シ</t>
    </rPh>
    <rPh sb="3" eb="4">
      <t>メイ</t>
    </rPh>
    <phoneticPr fontId="13"/>
  </si>
  <si>
    <t>400mR</t>
    <phoneticPr fontId="13"/>
  </si>
  <si>
    <t>種目女１</t>
    <phoneticPr fontId="13"/>
  </si>
  <si>
    <t>種目なし</t>
    <phoneticPr fontId="13"/>
  </si>
  <si>
    <t>大会名</t>
    <rPh sb="0" eb="3">
      <t>タイカイメイ</t>
    </rPh>
    <phoneticPr fontId="13"/>
  </si>
  <si>
    <t>数</t>
    <rPh sb="0" eb="1">
      <t>スウ</t>
    </rPh>
    <phoneticPr fontId="13"/>
  </si>
  <si>
    <t>男子種目</t>
    <rPh sb="0" eb="2">
      <t>ダンシ</t>
    </rPh>
    <rPh sb="2" eb="4">
      <t>シュモク</t>
    </rPh>
    <phoneticPr fontId="13"/>
  </si>
  <si>
    <t>女子種目</t>
    <rPh sb="0" eb="2">
      <t>ジョシ</t>
    </rPh>
    <rPh sb="2" eb="4">
      <t>シュモク</t>
    </rPh>
    <phoneticPr fontId="13"/>
  </si>
  <si>
    <t>計</t>
    <rPh sb="0" eb="1">
      <t>ケイ</t>
    </rPh>
    <phoneticPr fontId="13"/>
  </si>
  <si>
    <t>赤は
制限オーバー</t>
    <rPh sb="0" eb="1">
      <t>アカ</t>
    </rPh>
    <rPh sb="3" eb="5">
      <t>セイゲン</t>
    </rPh>
    <phoneticPr fontId="13"/>
  </si>
  <si>
    <t>赤は
制限範囲外</t>
    <rPh sb="3" eb="5">
      <t>セイゲン</t>
    </rPh>
    <rPh sb="5" eb="7">
      <t>ハンイ</t>
    </rPh>
    <rPh sb="7" eb="8">
      <t>ガイ</t>
    </rPh>
    <phoneticPr fontId="13"/>
  </si>
  <si>
    <t>No.</t>
    <phoneticPr fontId="13"/>
  </si>
  <si>
    <t>このまま申込一覧表に表示されます。</t>
    <rPh sb="4" eb="6">
      <t>モウシコミ</t>
    </rPh>
    <rPh sb="6" eb="8">
      <t>イチラン</t>
    </rPh>
    <rPh sb="8" eb="9">
      <t>ヒョウ</t>
    </rPh>
    <rPh sb="10" eb="12">
      <t>ヒョウジ</t>
    </rPh>
    <phoneticPr fontId="13"/>
  </si>
  <si>
    <t>この色の部分はリストから選択してください。</t>
    <rPh sb="2" eb="3">
      <t>イロ</t>
    </rPh>
    <rPh sb="4" eb="6">
      <t>ブブン</t>
    </rPh>
    <rPh sb="12" eb="14">
      <t>センタク</t>
    </rPh>
    <phoneticPr fontId="13"/>
  </si>
  <si>
    <t>この色の部分は半角数字を入力してください。</t>
    <rPh sb="2" eb="3">
      <t>イロ</t>
    </rPh>
    <rPh sb="4" eb="6">
      <t>ブブン</t>
    </rPh>
    <rPh sb="7" eb="9">
      <t>ハンカク</t>
    </rPh>
    <rPh sb="9" eb="11">
      <t>スウジ</t>
    </rPh>
    <rPh sb="12" eb="14">
      <t>ニュウリョク</t>
    </rPh>
    <phoneticPr fontId="13"/>
  </si>
  <si>
    <t>　　　印刷プレビューで確認し、必要な頁だけ印刷してください。</t>
  </si>
  <si>
    <t>性別に女を入力するとこの色になります。</t>
    <rPh sb="0" eb="2">
      <t>セイベツ</t>
    </rPh>
    <rPh sb="3" eb="4">
      <t>オンナ</t>
    </rPh>
    <rPh sb="5" eb="7">
      <t>ニュウリョク</t>
    </rPh>
    <rPh sb="12" eb="13">
      <t>イロ</t>
    </rPh>
    <phoneticPr fontId="13"/>
  </si>
  <si>
    <t>この色になると何かエラーがあります。</t>
    <rPh sb="2" eb="3">
      <t>イロ</t>
    </rPh>
    <rPh sb="7" eb="8">
      <t>ナニ</t>
    </rPh>
    <phoneticPr fontId="13"/>
  </si>
  <si>
    <t>出場制限人数オーバー</t>
    <rPh sb="0" eb="2">
      <t>シュツジョウ</t>
    </rPh>
    <rPh sb="2" eb="4">
      <t>セイゲン</t>
    </rPh>
    <rPh sb="4" eb="6">
      <t>ニンズウ</t>
    </rPh>
    <phoneticPr fontId="13"/>
  </si>
  <si>
    <t>大会名コード</t>
    <rPh sb="0" eb="3">
      <t>タイカイメイ</t>
    </rPh>
    <phoneticPr fontId="13"/>
  </si>
  <si>
    <t>ﾀｲﾑは、100分の1まで</t>
    <rPh sb="8" eb="9">
      <t>ブン</t>
    </rPh>
    <phoneticPr fontId="13"/>
  </si>
  <si>
    <t/>
  </si>
  <si>
    <t>申込者一覧</t>
    <rPh sb="2" eb="3">
      <t>シャ</t>
    </rPh>
    <rPh sb="3" eb="5">
      <t>イチラン</t>
    </rPh>
    <phoneticPr fontId="13"/>
  </si>
  <si>
    <t>所属名</t>
    <rPh sb="0" eb="3">
      <t>ショゾクメイ</t>
    </rPh>
    <phoneticPr fontId="13"/>
  </si>
  <si>
    <t>所属長名</t>
    <rPh sb="0" eb="3">
      <t>ショゾクチョウ</t>
    </rPh>
    <rPh sb="3" eb="4">
      <t>メイ</t>
    </rPh>
    <phoneticPr fontId="13"/>
  </si>
  <si>
    <t>申込責任者氏名</t>
    <rPh sb="0" eb="2">
      <t>モウシコミ</t>
    </rPh>
    <rPh sb="2" eb="5">
      <t>セキニンシャ</t>
    </rPh>
    <rPh sb="5" eb="7">
      <t>シメイ</t>
    </rPh>
    <phoneticPr fontId="13"/>
  </si>
  <si>
    <t>連絡先</t>
    <rPh sb="0" eb="3">
      <t>レンラクサキ</t>
    </rPh>
    <phoneticPr fontId="13"/>
  </si>
  <si>
    <t>自宅</t>
    <rPh sb="0" eb="2">
      <t>ジタク</t>
    </rPh>
    <phoneticPr fontId="13"/>
  </si>
  <si>
    <t>携帯</t>
    <rPh sb="0" eb="2">
      <t>ケイタイ</t>
    </rPh>
    <phoneticPr fontId="13"/>
  </si>
  <si>
    <t>責任者氏名</t>
    <rPh sb="0" eb="3">
      <t>セキニンシャ</t>
    </rPh>
    <rPh sb="3" eb="5">
      <t>シメイ</t>
    </rPh>
    <phoneticPr fontId="13"/>
  </si>
  <si>
    <t>自宅電話番号</t>
    <rPh sb="0" eb="2">
      <t>ジタク</t>
    </rPh>
    <rPh sb="2" eb="4">
      <t>デンワ</t>
    </rPh>
    <rPh sb="4" eb="6">
      <t>バンゴウ</t>
    </rPh>
    <phoneticPr fontId="13"/>
  </si>
  <si>
    <t>携帯電話番号</t>
    <rPh sb="0" eb="2">
      <t>ケイタイ</t>
    </rPh>
    <rPh sb="2" eb="4">
      <t>デンワ</t>
    </rPh>
    <rPh sb="4" eb="6">
      <t>バンゴウ</t>
    </rPh>
    <phoneticPr fontId="13"/>
  </si>
  <si>
    <t>E-mail アドレス</t>
    <phoneticPr fontId="13"/>
  </si>
  <si>
    <t>区分</t>
    <rPh sb="0" eb="2">
      <t>クブン</t>
    </rPh>
    <phoneticPr fontId="13"/>
  </si>
  <si>
    <t>一般</t>
    <rPh sb="0" eb="2">
      <t>イッパン</t>
    </rPh>
    <phoneticPr fontId="13"/>
  </si>
  <si>
    <t>高校</t>
    <rPh sb="0" eb="2">
      <t>コウコウ</t>
    </rPh>
    <phoneticPr fontId="13"/>
  </si>
  <si>
    <t>中学</t>
    <rPh sb="0" eb="2">
      <t>チュウガク</t>
    </rPh>
    <phoneticPr fontId="13"/>
  </si>
  <si>
    <t>小学</t>
    <rPh sb="0" eb="2">
      <t>ショウガク</t>
    </rPh>
    <phoneticPr fontId="13"/>
  </si>
  <si>
    <t>10</t>
    <phoneticPr fontId="13"/>
  </si>
  <si>
    <t>01</t>
    <phoneticPr fontId="13"/>
  </si>
  <si>
    <t>02</t>
    <phoneticPr fontId="13"/>
  </si>
  <si>
    <t>03</t>
    <phoneticPr fontId="13"/>
  </si>
  <si>
    <r>
      <t>生年月日</t>
    </r>
    <r>
      <rPr>
        <sz val="11"/>
        <rFont val="ＭＳ Ｐゴシック"/>
        <family val="3"/>
        <charset val="128"/>
      </rPr>
      <t xml:space="preserve">
学年</t>
    </r>
    <rPh sb="5" eb="7">
      <t>ガクネン</t>
    </rPh>
    <phoneticPr fontId="13"/>
  </si>
  <si>
    <t>所属番号</t>
    <rPh sb="0" eb="2">
      <t>ショゾク</t>
    </rPh>
    <rPh sb="2" eb="4">
      <t>バンゴウ</t>
    </rPh>
    <phoneticPr fontId="13"/>
  </si>
  <si>
    <t>所属長氏名</t>
    <rPh sb="3" eb="5">
      <t>シメイ</t>
    </rPh>
    <phoneticPr fontId="13"/>
  </si>
  <si>
    <t>陸上競技部担当者名</t>
    <rPh sb="0" eb="2">
      <t>リクジョウ</t>
    </rPh>
    <rPh sb="2" eb="4">
      <t>キョウギ</t>
    </rPh>
    <rPh sb="4" eb="5">
      <t>ブ</t>
    </rPh>
    <rPh sb="5" eb="7">
      <t>タントウ</t>
    </rPh>
    <rPh sb="7" eb="8">
      <t>シャ</t>
    </rPh>
    <rPh sb="8" eb="9">
      <t>メイ</t>
    </rPh>
    <phoneticPr fontId="13"/>
  </si>
  <si>
    <t>出　　場　　種　 目　　　</t>
    <rPh sb="0" eb="1">
      <t>デ</t>
    </rPh>
    <rPh sb="3" eb="4">
      <t>バ</t>
    </rPh>
    <rPh sb="6" eb="7">
      <t>タネ</t>
    </rPh>
    <rPh sb="9" eb="10">
      <t>メ</t>
    </rPh>
    <phoneticPr fontId="13"/>
  </si>
  <si>
    <t>延人数</t>
    <rPh sb="0" eb="1">
      <t>ノ</t>
    </rPh>
    <rPh sb="1" eb="3">
      <t>ニンズウ</t>
    </rPh>
    <phoneticPr fontId="13"/>
  </si>
  <si>
    <t>金額総合計</t>
    <rPh sb="0" eb="2">
      <t>キンガク</t>
    </rPh>
    <rPh sb="2" eb="5">
      <t>ソウゴウケイ</t>
    </rPh>
    <phoneticPr fontId="13"/>
  </si>
  <si>
    <t>金 額 小 計</t>
    <rPh sb="0" eb="1">
      <t>キン</t>
    </rPh>
    <rPh sb="2" eb="3">
      <t>ガク</t>
    </rPh>
    <rPh sb="4" eb="5">
      <t>ショウ</t>
    </rPh>
    <rPh sb="6" eb="7">
      <t>ケイ</t>
    </rPh>
    <phoneticPr fontId="13"/>
  </si>
  <si>
    <t>男 子</t>
    <rPh sb="0" eb="1">
      <t>オトコ</t>
    </rPh>
    <rPh sb="2" eb="3">
      <t>コ</t>
    </rPh>
    <phoneticPr fontId="13"/>
  </si>
  <si>
    <t>女 子</t>
    <rPh sb="0" eb="1">
      <t>オンナ</t>
    </rPh>
    <rPh sb="2" eb="3">
      <t>コ</t>
    </rPh>
    <phoneticPr fontId="13"/>
  </si>
  <si>
    <t>個人種目</t>
    <rPh sb="0" eb="2">
      <t>コジン</t>
    </rPh>
    <rPh sb="2" eb="4">
      <t>シュモク</t>
    </rPh>
    <phoneticPr fontId="13"/>
  </si>
  <si>
    <t>※リレーの申込み</t>
    <rPh sb="5" eb="7">
      <t>モウシコ</t>
    </rPh>
    <phoneticPr fontId="13"/>
  </si>
  <si>
    <t>複数チーム参加する場合は、出場種目欄にチーム記号</t>
    <rPh sb="0" eb="2">
      <t>フクスウ</t>
    </rPh>
    <rPh sb="5" eb="7">
      <t>サンカ</t>
    </rPh>
    <rPh sb="9" eb="11">
      <t>バアイ</t>
    </rPh>
    <rPh sb="13" eb="15">
      <t>シュツジョウ</t>
    </rPh>
    <rPh sb="15" eb="17">
      <t>シュモク</t>
    </rPh>
    <rPh sb="17" eb="18">
      <t>ラン</t>
    </rPh>
    <rPh sb="22" eb="24">
      <t>キゴウ</t>
    </rPh>
    <phoneticPr fontId="13"/>
  </si>
  <si>
    <t>（Ａ・Ｂ・Ｃ・Ｄ・・・）を記入する。</t>
    <rPh sb="13" eb="15">
      <t>キニュウ</t>
    </rPh>
    <phoneticPr fontId="13"/>
  </si>
  <si>
    <t>　　　一覧表の印刷は４頁８８人分できます。</t>
    <rPh sb="3" eb="5">
      <t>イチラン</t>
    </rPh>
    <rPh sb="5" eb="6">
      <t>ヒョウ</t>
    </rPh>
    <rPh sb="7" eb="9">
      <t>インサツ</t>
    </rPh>
    <phoneticPr fontId="13"/>
  </si>
  <si>
    <t>旧名称（名称変更した所属）</t>
    <rPh sb="0" eb="3">
      <t>キュウメイショウ</t>
    </rPh>
    <rPh sb="4" eb="6">
      <t>メイショウ</t>
    </rPh>
    <rPh sb="6" eb="8">
      <t>ヘンコウ</t>
    </rPh>
    <rPh sb="10" eb="12">
      <t>ショゾク</t>
    </rPh>
    <phoneticPr fontId="13"/>
  </si>
  <si>
    <t>登記登録所属データーシート</t>
    <rPh sb="0" eb="2">
      <t>トウキ</t>
    </rPh>
    <rPh sb="2" eb="4">
      <t>トウロク</t>
    </rPh>
    <rPh sb="4" eb="6">
      <t>ショゾク</t>
    </rPh>
    <phoneticPr fontId="13"/>
  </si>
  <si>
    <t>その他</t>
    <rPh sb="2" eb="3">
      <t>タ</t>
    </rPh>
    <phoneticPr fontId="13"/>
  </si>
  <si>
    <t>支部・所属番号</t>
    <rPh sb="0" eb="2">
      <t>シブ</t>
    </rPh>
    <rPh sb="3" eb="5">
      <t>ショゾク</t>
    </rPh>
    <rPh sb="5" eb="7">
      <t>バンゴウ</t>
    </rPh>
    <phoneticPr fontId="13"/>
  </si>
  <si>
    <t>岐阜</t>
    <rPh sb="0" eb="2">
      <t>ギフ</t>
    </rPh>
    <phoneticPr fontId="13"/>
  </si>
  <si>
    <t>西濃</t>
    <rPh sb="0" eb="2">
      <t>セイノウ</t>
    </rPh>
    <phoneticPr fontId="13"/>
  </si>
  <si>
    <t>中濃</t>
    <rPh sb="0" eb="2">
      <t>チュウノウ</t>
    </rPh>
    <phoneticPr fontId="13"/>
  </si>
  <si>
    <t>東濃</t>
    <rPh sb="0" eb="2">
      <t>トウノウ</t>
    </rPh>
    <phoneticPr fontId="13"/>
  </si>
  <si>
    <t>飛騨</t>
    <rPh sb="0" eb="2">
      <t>ヒダ</t>
    </rPh>
    <phoneticPr fontId="13"/>
  </si>
  <si>
    <t>半角</t>
    <rPh sb="0" eb="2">
      <t>ハンカク</t>
    </rPh>
    <phoneticPr fontId="13"/>
  </si>
  <si>
    <t>↑指定された６桁</t>
    <rPh sb="1" eb="3">
      <t>シテイ</t>
    </rPh>
    <rPh sb="7" eb="8">
      <t>ケタ</t>
    </rPh>
    <phoneticPr fontId="13"/>
  </si>
  <si>
    <t>ﾀｲﾑは、100分の1まで</t>
    <phoneticPr fontId="13"/>
  </si>
  <si>
    <t>区分は所属データシートで選択してください。</t>
    <rPh sb="0" eb="2">
      <t>クブン</t>
    </rPh>
    <rPh sb="3" eb="5">
      <t>ショゾク</t>
    </rPh>
    <rPh sb="12" eb="14">
      <t>センタク</t>
    </rPh>
    <phoneticPr fontId="13"/>
  </si>
  <si>
    <t>種目男１</t>
    <phoneticPr fontId="13"/>
  </si>
  <si>
    <t>二重線枠内に登録データを貼り付けをしてください。必ず、値の貼り付けをしてください。</t>
    <rPh sb="24" eb="25">
      <t>カナラ</t>
    </rPh>
    <rPh sb="27" eb="28">
      <t>アタイ</t>
    </rPh>
    <rPh sb="29" eb="30">
      <t>ハ</t>
    </rPh>
    <rPh sb="31" eb="32">
      <t>ツ</t>
    </rPh>
    <phoneticPr fontId="13"/>
  </si>
  <si>
    <t>↑　正式学校名等</t>
    <rPh sb="2" eb="4">
      <t>セイシキ</t>
    </rPh>
    <rPh sb="4" eb="7">
      <t>ガッコウメイ</t>
    </rPh>
    <rPh sb="7" eb="8">
      <t>トウ</t>
    </rPh>
    <phoneticPr fontId="13"/>
  </si>
  <si>
    <t>二重線枠内に入力してください。</t>
    <rPh sb="0" eb="3">
      <t>ニジュウセン</t>
    </rPh>
    <rPh sb="3" eb="4">
      <t>ワク</t>
    </rPh>
    <rPh sb="4" eb="5">
      <t>ナイ</t>
    </rPh>
    <rPh sb="6" eb="8">
      <t>ニュウリョク</t>
    </rPh>
    <phoneticPr fontId="13"/>
  </si>
  <si>
    <t>4×400m</t>
  </si>
  <si>
    <t>所属ｺｰﾄﾞ</t>
    <rPh sb="0" eb="2">
      <t>ショゾク</t>
    </rPh>
    <phoneticPr fontId="13"/>
  </si>
  <si>
    <t>国籍</t>
    <rPh sb="0" eb="2">
      <t>コクセキ</t>
    </rPh>
    <phoneticPr fontId="13"/>
  </si>
  <si>
    <t>北海道</t>
    <rPh sb="0" eb="3">
      <t>ホッカイドウ</t>
    </rPh>
    <phoneticPr fontId="13"/>
  </si>
  <si>
    <t>団体ID</t>
  </si>
  <si>
    <t>団体名</t>
  </si>
  <si>
    <t>団体名</t>
    <rPh sb="0" eb="2">
      <t>ダンタイ</t>
    </rPh>
    <rPh sb="2" eb="3">
      <t>メイ</t>
    </rPh>
    <phoneticPr fontId="13"/>
  </si>
  <si>
    <t>旧団体コード</t>
  </si>
  <si>
    <t>備考</t>
  </si>
  <si>
    <t>団体名略称</t>
    <rPh sb="0" eb="2">
      <t>ダンタイ</t>
    </rPh>
    <rPh sb="2" eb="3">
      <t>メイ</t>
    </rPh>
    <rPh sb="3" eb="5">
      <t>リャクショウ</t>
    </rPh>
    <phoneticPr fontId="13"/>
  </si>
  <si>
    <t>団体所在地</t>
    <rPh sb="0" eb="2">
      <t>ダンタイ</t>
    </rPh>
    <rPh sb="2" eb="5">
      <t>ショザイチ</t>
    </rPh>
    <phoneticPr fontId="13"/>
  </si>
  <si>
    <t>↑不要</t>
    <rPh sb="1" eb="3">
      <t>フヨウ</t>
    </rPh>
    <phoneticPr fontId="13"/>
  </si>
  <si>
    <t>英字氏名</t>
    <rPh sb="0" eb="2">
      <t>エイジ</t>
    </rPh>
    <rPh sb="2" eb="4">
      <t>シメイ</t>
    </rPh>
    <phoneticPr fontId="13"/>
  </si>
  <si>
    <t>混男No</t>
    <rPh sb="0" eb="1">
      <t>コン</t>
    </rPh>
    <rPh sb="1" eb="2">
      <t>オトコ</t>
    </rPh>
    <phoneticPr fontId="13"/>
  </si>
  <si>
    <t>混女No</t>
    <rPh sb="0" eb="1">
      <t>コン</t>
    </rPh>
    <rPh sb="1" eb="2">
      <t>オンナ</t>
    </rPh>
    <phoneticPr fontId="13"/>
  </si>
  <si>
    <t>リレー</t>
    <phoneticPr fontId="13"/>
  </si>
  <si>
    <t>No.</t>
    <phoneticPr fontId="13"/>
  </si>
  <si>
    <t>ﾅﾝﾊﾞｰ
ｶｰﾄﾞ</t>
    <phoneticPr fontId="13"/>
  </si>
  <si>
    <t>旧団体コード</t>
    <rPh sb="0" eb="1">
      <t>キュウ</t>
    </rPh>
    <rPh sb="1" eb="3">
      <t>ダンタイ</t>
    </rPh>
    <phoneticPr fontId="13"/>
  </si>
  <si>
    <t>団体名カナ</t>
    <rPh sb="0" eb="2">
      <t>ダンタイ</t>
    </rPh>
    <rPh sb="2" eb="3">
      <t>メイ</t>
    </rPh>
    <phoneticPr fontId="13"/>
  </si>
  <si>
    <t>混男</t>
    <rPh sb="0" eb="1">
      <t>コン</t>
    </rPh>
    <rPh sb="1" eb="2">
      <t>オトコ</t>
    </rPh>
    <phoneticPr fontId="13"/>
  </si>
  <si>
    <t>混女</t>
    <rPh sb="0" eb="1">
      <t>コン</t>
    </rPh>
    <rPh sb="1" eb="2">
      <t>オンナ</t>
    </rPh>
    <phoneticPr fontId="13"/>
  </si>
  <si>
    <t>令和</t>
    <rPh sb="0" eb="1">
      <t>レイ</t>
    </rPh>
    <rPh sb="1" eb="2">
      <t>ワ</t>
    </rPh>
    <phoneticPr fontId="13"/>
  </si>
  <si>
    <t>陸協</t>
    <rPh sb="0" eb="1">
      <t>リク</t>
    </rPh>
    <rPh sb="1" eb="2">
      <t>キョウ</t>
    </rPh>
    <phoneticPr fontId="13"/>
  </si>
  <si>
    <t>JPN</t>
  </si>
  <si>
    <t>団体名　英字表記</t>
    <rPh sb="0" eb="2">
      <t>ダンタイ</t>
    </rPh>
    <rPh sb="2" eb="3">
      <t>メイ</t>
    </rPh>
    <rPh sb="4" eb="6">
      <t>エイジ</t>
    </rPh>
    <rPh sb="6" eb="8">
      <t>ヒョウキ</t>
    </rPh>
    <phoneticPr fontId="13"/>
  </si>
  <si>
    <t>2022年　追加</t>
    <rPh sb="4" eb="5">
      <t>ネン</t>
    </rPh>
    <rPh sb="6" eb="8">
      <t>ツイカ</t>
    </rPh>
    <phoneticPr fontId="13"/>
  </si>
  <si>
    <t>リレー等の記録申請に必要になりました</t>
    <rPh sb="3" eb="4">
      <t>トウ</t>
    </rPh>
    <rPh sb="5" eb="7">
      <t>キロク</t>
    </rPh>
    <rPh sb="7" eb="9">
      <t>シンセイ</t>
    </rPh>
    <rPh sb="10" eb="12">
      <t>ヒツヨウ</t>
    </rPh>
    <phoneticPr fontId="13"/>
  </si>
  <si>
    <t>記載が無い場合、担当から問い合わせます</t>
    <rPh sb="0" eb="2">
      <t>キサイ</t>
    </rPh>
    <rPh sb="3" eb="4">
      <t>ナ</t>
    </rPh>
    <rPh sb="5" eb="7">
      <t>バアイ</t>
    </rPh>
    <rPh sb="8" eb="10">
      <t>タントウ</t>
    </rPh>
    <rPh sb="12" eb="13">
      <t>ト</t>
    </rPh>
    <rPh sb="14" eb="15">
      <t>ア</t>
    </rPh>
    <phoneticPr fontId="13"/>
  </si>
  <si>
    <t>Gifu Prefectural Ogaki Higashi High School</t>
    <phoneticPr fontId="13"/>
  </si>
  <si>
    <t>Ogaki Municipal Seibu Junior High School</t>
    <phoneticPr fontId="13"/>
  </si>
  <si>
    <t>Gifu Univ.</t>
    <phoneticPr fontId="13"/>
  </si>
  <si>
    <r>
      <t xml:space="preserve">記載例  </t>
    </r>
    <r>
      <rPr>
        <sz val="11"/>
        <color indexed="10"/>
        <rFont val="ＭＳ Ｐ明朝"/>
        <family val="1"/>
        <charset val="128"/>
      </rPr>
      <t>必ず英数字半角で！</t>
    </r>
    <rPh sb="0" eb="2">
      <t>キサイ</t>
    </rPh>
    <rPh sb="2" eb="3">
      <t>レイ</t>
    </rPh>
    <rPh sb="5" eb="6">
      <t>カナラ</t>
    </rPh>
    <rPh sb="7" eb="10">
      <t>エイスウジ</t>
    </rPh>
    <rPh sb="10" eb="12">
      <t>ハンカク</t>
    </rPh>
    <phoneticPr fontId="13"/>
  </si>
  <si>
    <t>氏名（姓）</t>
  </si>
  <si>
    <t>氏名（名）</t>
  </si>
  <si>
    <t>登録番号</t>
  </si>
  <si>
    <t>フリガナ（姓）</t>
  </si>
  <si>
    <t>フリガナ（名）</t>
  </si>
  <si>
    <t>英字（姓）</t>
  </si>
  <si>
    <t>英字（名）</t>
  </si>
  <si>
    <t>国籍</t>
  </si>
  <si>
    <t>登録都道府県番号</t>
  </si>
  <si>
    <t>登録都道府県名</t>
  </si>
  <si>
    <t>団体UID</t>
  </si>
  <si>
    <t>団体名略称1</t>
  </si>
  <si>
    <t>団体名略称2</t>
  </si>
  <si>
    <t>生年月日</t>
  </si>
  <si>
    <t>↑全角７文字以内で</t>
    <rPh sb="1" eb="3">
      <t>ゼンカク</t>
    </rPh>
    <rPh sb="4" eb="6">
      <t>モジ</t>
    </rPh>
    <rPh sb="6" eb="8">
      <t>イナイ</t>
    </rPh>
    <phoneticPr fontId="13"/>
  </si>
  <si>
    <t>西濃陸上競技強化普及記録会</t>
    <rPh sb="2" eb="4">
      <t>リクジョウ</t>
    </rPh>
    <rPh sb="4" eb="6">
      <t>キョウギ</t>
    </rPh>
    <rPh sb="6" eb="8">
      <t>キョウカ</t>
    </rPh>
    <rPh sb="8" eb="10">
      <t>フキュウ</t>
    </rPh>
    <phoneticPr fontId="15"/>
  </si>
  <si>
    <t>一般男子</t>
    <rPh sb="2" eb="4">
      <t>ダンシ</t>
    </rPh>
    <phoneticPr fontId="15"/>
  </si>
  <si>
    <t>高校男子</t>
    <rPh sb="0" eb="2">
      <t>コウコウ</t>
    </rPh>
    <rPh sb="2" eb="4">
      <t>ダンシ</t>
    </rPh>
    <phoneticPr fontId="15"/>
  </si>
  <si>
    <t>中学男子</t>
    <rPh sb="0" eb="2">
      <t>チュウガク</t>
    </rPh>
    <rPh sb="2" eb="4">
      <t>ダンシ</t>
    </rPh>
    <phoneticPr fontId="15"/>
  </si>
  <si>
    <t>小学男子</t>
    <rPh sb="0" eb="2">
      <t>ショウガク</t>
    </rPh>
    <rPh sb="2" eb="4">
      <t>ダンシ</t>
    </rPh>
    <phoneticPr fontId="15"/>
  </si>
  <si>
    <t>一般女子</t>
    <rPh sb="2" eb="4">
      <t>ジョシ</t>
    </rPh>
    <phoneticPr fontId="15"/>
  </si>
  <si>
    <t>高校女子</t>
    <rPh sb="2" eb="4">
      <t>ジョシ</t>
    </rPh>
    <phoneticPr fontId="15"/>
  </si>
  <si>
    <t>中学女子</t>
    <rPh sb="0" eb="2">
      <t>チュウガク</t>
    </rPh>
    <rPh sb="2" eb="4">
      <t>ジョシ</t>
    </rPh>
    <phoneticPr fontId="15"/>
  </si>
  <si>
    <t>小学女子</t>
    <rPh sb="0" eb="2">
      <t>ショウガク</t>
    </rPh>
    <rPh sb="2" eb="4">
      <t>ジョシ</t>
    </rPh>
    <phoneticPr fontId="15"/>
  </si>
  <si>
    <t>1年50m</t>
    <rPh sb="1" eb="2">
      <t>ネン</t>
    </rPh>
    <phoneticPr fontId="15"/>
  </si>
  <si>
    <t>2年50m</t>
    <rPh sb="1" eb="2">
      <t>ネン</t>
    </rPh>
    <phoneticPr fontId="15"/>
  </si>
  <si>
    <t>3年80m</t>
    <rPh sb="1" eb="2">
      <t>ネン</t>
    </rPh>
    <phoneticPr fontId="15"/>
  </si>
  <si>
    <t>4年走幅跳</t>
    <rPh sb="2" eb="3">
      <t>ハシ</t>
    </rPh>
    <rPh sb="3" eb="5">
      <t>ハバト</t>
    </rPh>
    <phoneticPr fontId="15"/>
  </si>
  <si>
    <t>4年800m</t>
    <rPh sb="1" eb="2">
      <t>ネン</t>
    </rPh>
    <phoneticPr fontId="15"/>
  </si>
  <si>
    <t>5,6年走幅跳</t>
    <rPh sb="3" eb="4">
      <t>ネン</t>
    </rPh>
    <rPh sb="4" eb="5">
      <t>ハシ</t>
    </rPh>
    <rPh sb="5" eb="7">
      <t>ハバト</t>
    </rPh>
    <phoneticPr fontId="13"/>
  </si>
  <si>
    <t>5,6年ｼﾞｬﾍﾞﾘｯｸﾎﾞｰﾙ投</t>
    <rPh sb="3" eb="4">
      <t>ネン</t>
    </rPh>
    <rPh sb="16" eb="17">
      <t>ナ</t>
    </rPh>
    <phoneticPr fontId="13"/>
  </si>
  <si>
    <t>男性</t>
  </si>
  <si>
    <t>4年80m</t>
    <phoneticPr fontId="13"/>
  </si>
  <si>
    <t>女性</t>
  </si>
  <si>
    <t>=IF(MAX($H$3:$H$38)&gt;=$A16,VLOOKUP($A16,$H$3:$J$38,3,FALSE),"")</t>
    <phoneticPr fontId="13"/>
  </si>
  <si>
    <t>西濃陸協ジュニア小学生陸上競技記録会</t>
    <rPh sb="11" eb="15">
      <t>リクジョウキョウギ</t>
    </rPh>
    <phoneticPr fontId="13"/>
  </si>
  <si>
    <t>西濃陸協ジュニア小学生陸上競技記録会</t>
    <rPh sb="2" eb="4">
      <t>リクキョウ</t>
    </rPh>
    <rPh sb="8" eb="11">
      <t>ショウガクセイ</t>
    </rPh>
    <rPh sb="11" eb="15">
      <t>リクジョウキョウギ</t>
    </rPh>
    <rPh sb="15" eb="17">
      <t>キロク</t>
    </rPh>
    <rPh sb="17" eb="18">
      <t>カイ</t>
    </rPh>
    <phoneticPr fontId="15"/>
  </si>
  <si>
    <t>小学校等</t>
    <rPh sb="0" eb="1">
      <t>ショウ</t>
    </rPh>
    <rPh sb="1" eb="3">
      <t>ガッコウ</t>
    </rPh>
    <rPh sb="3" eb="4">
      <t>トウ</t>
    </rPh>
    <phoneticPr fontId="13"/>
  </si>
  <si>
    <t>７</t>
    <phoneticPr fontId="13"/>
  </si>
  <si>
    <t>5,6年100m</t>
    <phoneticPr fontId="13"/>
  </si>
  <si>
    <t>5,6年800m</t>
    <phoneticPr fontId="13"/>
  </si>
  <si>
    <t>42138</t>
    <phoneticPr fontId="13"/>
  </si>
  <si>
    <t>42132</t>
    <phoneticPr fontId="13"/>
  </si>
  <si>
    <t>40333</t>
    <phoneticPr fontId="13"/>
  </si>
  <si>
    <t>40334</t>
    <phoneticPr fontId="13"/>
  </si>
  <si>
    <t>00237</t>
    <phoneticPr fontId="13"/>
  </si>
  <si>
    <t>00634</t>
    <phoneticPr fontId="13"/>
  </si>
  <si>
    <t>00637</t>
    <phoneticPr fontId="13"/>
  </si>
  <si>
    <t>07334</t>
    <phoneticPr fontId="13"/>
  </si>
  <si>
    <t>07337</t>
    <phoneticPr fontId="13"/>
  </si>
  <si>
    <t>49437</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</si>
</sst>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lt;=99999999]####\-####;\(00\)\ ####\-####"/>
    <numFmt numFmtId="178" formatCode="[&gt;=10000]0\'00\&quot;00;0\.00"/>
    <numFmt numFmtId="179" formatCode="\(0\)"/>
    <numFmt numFmtId="180" formatCode="General&quot;人&quot;"/>
    <numFmt numFmtId="181" formatCode="General\ﾁ\ｰ\ﾑ"/>
    <numFmt numFmtId="182" formatCode="General&quot;円&quot;"/>
    <numFmt numFmtId="183" formatCode="00&quot;.&quot;00&quot;.&quot;00"/>
  </numFmts>
  <fonts count="48" x14ac:knownFonts="1">
    <font>
      <sz val="11"/>
      <name val="ＭＳ Ｐゴシック"/>
      <family val="3"/>
      <charset val="128"/>
    </font>
    <font>
      <sz val="11"/>
      <name val="ＭＳ Ｐゴシック"/>
      <family val="3"/>
      <charset val="128"/>
    </font>
    <font>
      <sz val="11"/>
      <name val="ＭＳ Ｐゴシック"/>
      <family val="3"/>
      <charset val="128"/>
    </font>
    <font>
      <sz val="12"/>
      <name val="ＭＳ Ｐ明朝"/>
      <family val="1"/>
      <charset val="128"/>
    </font>
    <font>
      <sz val="10"/>
      <name val="ＭＳ Ｐ明朝"/>
      <family val="1"/>
      <charset val="128"/>
    </font>
    <font>
      <sz val="11"/>
      <name val="ＭＳ Ｐ明朝"/>
      <family val="1"/>
      <charset val="128"/>
    </font>
    <font>
      <b/>
      <sz val="16"/>
      <name val="ＭＳ Ｐ明朝"/>
      <family val="1"/>
      <charset val="128"/>
    </font>
    <font>
      <sz val="12"/>
      <color indexed="16"/>
      <name val="ＭＳ Ｐ明朝"/>
      <family val="1"/>
      <charset val="128"/>
    </font>
    <font>
      <sz val="10"/>
      <color indexed="16"/>
      <name val="ＭＳ Ｐ明朝"/>
      <family val="1"/>
      <charset val="128"/>
    </font>
    <font>
      <sz val="10"/>
      <color indexed="12"/>
      <name val="ＭＳ Ｐ明朝"/>
      <family val="1"/>
      <charset val="128"/>
    </font>
    <font>
      <sz val="11"/>
      <color indexed="16"/>
      <name val="ＭＳ Ｐ明朝"/>
      <family val="1"/>
      <charset val="128"/>
    </font>
    <font>
      <sz val="11"/>
      <color indexed="12"/>
      <name val="ＭＳ Ｐ明朝"/>
      <family val="1"/>
      <charset val="128"/>
    </font>
    <font>
      <sz val="10"/>
      <color indexed="60"/>
      <name val="ＭＳ Ｐ明朝"/>
      <family val="1"/>
      <charset val="128"/>
    </font>
    <font>
      <sz val="6"/>
      <name val="ＭＳ Ｐゴシック"/>
      <family val="3"/>
      <charset val="128"/>
    </font>
    <font>
      <sz val="16"/>
      <color indexed="12"/>
      <name val="ＭＳ Ｐ明朝"/>
      <family val="1"/>
      <charset val="128"/>
    </font>
    <font>
      <sz val="9"/>
      <name val="ＭＳ Ｐ明朝"/>
      <family val="1"/>
      <charset val="128"/>
    </font>
    <font>
      <sz val="14"/>
      <color indexed="12"/>
      <name val="ＭＳ Ｐ明朝"/>
      <family val="1"/>
      <charset val="128"/>
    </font>
    <font>
      <b/>
      <sz val="14"/>
      <color indexed="10"/>
      <name val="ＭＳ Ｐ明朝"/>
      <family val="1"/>
      <charset val="128"/>
    </font>
    <font>
      <b/>
      <sz val="16"/>
      <color indexed="12"/>
      <name val="ＭＳ Ｐ明朝"/>
      <family val="1"/>
      <charset val="128"/>
    </font>
    <font>
      <b/>
      <sz val="11"/>
      <name val="ＭＳ Ｐ明朝"/>
      <family val="1"/>
      <charset val="128"/>
    </font>
    <font>
      <b/>
      <sz val="12"/>
      <color indexed="10"/>
      <name val="ＭＳ Ｐ明朝"/>
      <family val="1"/>
      <charset val="128"/>
    </font>
    <font>
      <b/>
      <sz val="11"/>
      <color indexed="10"/>
      <name val="ＭＳ Ｐ明朝"/>
      <family val="1"/>
      <charset val="128"/>
    </font>
    <font>
      <sz val="8"/>
      <name val="ＭＳ Ｐ明朝"/>
      <family val="1"/>
      <charset val="128"/>
    </font>
    <font>
      <sz val="11"/>
      <color indexed="10"/>
      <name val="ＭＳ Ｐ明朝"/>
      <family val="1"/>
      <charset val="128"/>
    </font>
    <font>
      <sz val="11"/>
      <color indexed="9"/>
      <name val="ＭＳ Ｐゴシック"/>
      <family val="3"/>
      <charset val="128"/>
    </font>
    <font>
      <b/>
      <i/>
      <sz val="12"/>
      <name val="ＭＳ Ｐ明朝"/>
      <family val="1"/>
      <charset val="128"/>
    </font>
    <font>
      <sz val="10"/>
      <name val="ＭＳ 明朝"/>
      <family val="1"/>
      <charset val="128"/>
    </font>
    <font>
      <sz val="11"/>
      <name val="ＭＳ 明朝"/>
      <family val="1"/>
      <charset val="128"/>
    </font>
    <font>
      <sz val="11"/>
      <color indexed="10"/>
      <name val="ＭＳ Ｐゴシック"/>
      <family val="3"/>
      <charset val="128"/>
    </font>
    <font>
      <sz val="16"/>
      <name val="ＭＳ Ｐゴシック"/>
      <family val="3"/>
      <charset val="128"/>
    </font>
    <font>
      <u/>
      <sz val="11"/>
      <color indexed="12"/>
      <name val="ＭＳ Ｐゴシック"/>
      <family val="3"/>
      <charset val="128"/>
    </font>
    <font>
      <sz val="14"/>
      <name val="ＭＳ Ｐゴシック"/>
      <family val="3"/>
      <charset val="128"/>
    </font>
    <font>
      <sz val="8"/>
      <name val="ＭＳ Ｐゴシック"/>
      <family val="3"/>
      <charset val="128"/>
    </font>
    <font>
      <sz val="10"/>
      <color indexed="9"/>
      <name val="ＭＳ Ｐ明朝"/>
      <family val="1"/>
      <charset val="128"/>
    </font>
    <font>
      <sz val="9"/>
      <name val="ＭＳ Ｐゴシック"/>
      <family val="3"/>
      <charset val="128"/>
    </font>
    <font>
      <sz val="9"/>
      <name val="ＭＳ 明朝"/>
      <family val="1"/>
      <charset val="128"/>
    </font>
    <font>
      <u val="double"/>
      <sz val="16"/>
      <name val="ＭＳ Ｐゴシック"/>
      <family val="3"/>
      <charset val="128"/>
    </font>
    <font>
      <sz val="9"/>
      <color indexed="81"/>
      <name val="ＭＳ Ｐゴシック"/>
      <family val="3"/>
      <charset val="128"/>
    </font>
    <font>
      <b/>
      <sz val="11"/>
      <name val="ＭＳ Ｐゴシック"/>
      <family val="3"/>
      <charset val="128"/>
    </font>
    <font>
      <sz val="10.35"/>
      <name val="メイリオ"/>
      <family val="3"/>
      <charset val="128"/>
    </font>
    <font>
      <sz val="11"/>
      <name val="ＭＳ Ｐゴシック"/>
      <family val="3"/>
      <charset val="128"/>
    </font>
    <font>
      <sz val="16"/>
      <name val="ＭＳ Ｐ明朝"/>
      <family val="1"/>
      <charset val="128"/>
    </font>
    <font>
      <sz val="14"/>
      <name val="ＭＳ Ｐ明朝"/>
      <family val="1"/>
      <charset val="128"/>
    </font>
    <font>
      <sz val="11"/>
      <color indexed="9"/>
      <name val="ＭＳ Ｐゴシック"/>
      <family val="3"/>
      <charset val="128"/>
    </font>
    <font>
      <sz val="12"/>
      <name val="ＭＳ Ｐゴシック"/>
      <family val="3"/>
      <charset val="128"/>
    </font>
    <font>
      <sz val="12"/>
      <color indexed="12"/>
      <name val="ＭＳ Ｐ明朝"/>
      <family val="1"/>
      <charset val="128"/>
    </font>
    <font>
      <b/>
      <sz val="12"/>
      <color indexed="16"/>
      <name val="ＭＳ Ｐ明朝"/>
      <family val="1"/>
      <charset val="128"/>
    </font>
    <font>
      <sz val="11"/>
      <color theme="0"/>
      <name val="ＭＳ Ｐゴシック"/>
      <family val="3"/>
      <charset val="128"/>
    </font>
  </fonts>
  <fills count="13">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4"/>
        <bgColor indexed="64"/>
      </patternFill>
    </fill>
    <fill>
      <patternFill patternType="gray0625"/>
    </fill>
    <fill>
      <patternFill patternType="solid">
        <fgColor indexed="42"/>
        <bgColor indexed="64"/>
      </patternFill>
    </fill>
    <fill>
      <patternFill patternType="solid">
        <fgColor indexed="13"/>
        <bgColor indexed="64"/>
      </patternFill>
    </fill>
    <fill>
      <patternFill patternType="solid">
        <fgColor indexed="45"/>
        <bgColor indexed="64"/>
      </patternFill>
    </fill>
    <fill>
      <patternFill patternType="solid">
        <fgColor indexed="10"/>
        <bgColor indexed="64"/>
      </patternFill>
    </fill>
    <fill>
      <patternFill patternType="solid">
        <fgColor indexed="46"/>
        <bgColor indexed="64"/>
      </patternFill>
    </fill>
    <fill>
      <patternFill patternType="solid">
        <fgColor theme="2"/>
        <bgColor indexed="64"/>
      </patternFill>
    </fill>
    <fill>
      <patternFill patternType="solid">
        <fgColor theme="5" tint="0.79998168889431442"/>
        <bgColor indexed="64"/>
      </patternFill>
    </fill>
  </fills>
  <borders count="138">
    <border>
      <left/>
      <right/>
      <top/>
      <bottom/>
      <diagonal/>
    </border>
    <border>
      <left style="thin">
        <color indexed="16"/>
      </left>
      <right style="thin">
        <color indexed="16"/>
      </right>
      <top style="thin">
        <color indexed="16"/>
      </top>
      <bottom style="thin">
        <color indexed="16"/>
      </bottom>
      <diagonal/>
    </border>
    <border>
      <left style="thin">
        <color indexed="16"/>
      </left>
      <right style="thin">
        <color indexed="16"/>
      </right>
      <top/>
      <bottom/>
      <diagonal/>
    </border>
    <border>
      <left style="thin">
        <color indexed="16"/>
      </left>
      <right style="thin">
        <color indexed="16"/>
      </right>
      <top style="thin">
        <color indexed="16"/>
      </top>
      <bottom/>
      <diagonal/>
    </border>
    <border>
      <left style="double">
        <color indexed="16"/>
      </left>
      <right style="double">
        <color indexed="16"/>
      </right>
      <top style="double">
        <color indexed="16"/>
      </top>
      <bottom style="double">
        <color indexed="16"/>
      </bottom>
      <diagonal/>
    </border>
    <border>
      <left style="double">
        <color indexed="16"/>
      </left>
      <right/>
      <top style="double">
        <color indexed="16"/>
      </top>
      <bottom style="double">
        <color indexed="16"/>
      </bottom>
      <diagonal/>
    </border>
    <border>
      <left style="double">
        <color indexed="16"/>
      </left>
      <right style="thin">
        <color indexed="16"/>
      </right>
      <top style="thin">
        <color indexed="16"/>
      </top>
      <bottom style="thin">
        <color indexed="16"/>
      </bottom>
      <diagonal/>
    </border>
    <border>
      <left style="double">
        <color indexed="16"/>
      </left>
      <right/>
      <top/>
      <bottom style="thin">
        <color indexed="16"/>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medium">
        <color indexed="64"/>
      </top>
      <bottom style="medium">
        <color indexed="64"/>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style="thin">
        <color indexed="64"/>
      </bottom>
      <diagonal/>
    </border>
    <border>
      <left style="thin">
        <color indexed="16"/>
      </left>
      <right style="thin">
        <color indexed="16"/>
      </right>
      <top/>
      <bottom style="thin">
        <color indexed="16"/>
      </bottom>
      <diagonal/>
    </border>
    <border>
      <left style="hair">
        <color indexed="64"/>
      </left>
      <right style="thin">
        <color indexed="64"/>
      </right>
      <top style="hair">
        <color indexed="64"/>
      </top>
      <bottom style="hair">
        <color indexed="64"/>
      </bottom>
      <diagonal/>
    </border>
    <border>
      <left style="thin">
        <color indexed="16"/>
      </left>
      <right/>
      <top/>
      <bottom style="thin">
        <color indexed="16"/>
      </bottom>
      <diagonal/>
    </border>
    <border>
      <left style="thin">
        <color indexed="16"/>
      </left>
      <right/>
      <top style="thin">
        <color indexed="16"/>
      </top>
      <bottom style="thin">
        <color indexed="16"/>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16"/>
      </left>
      <right style="thin">
        <color indexed="16"/>
      </right>
      <top style="medium">
        <color indexed="16"/>
      </top>
      <bottom style="medium">
        <color indexed="16"/>
      </bottom>
      <diagonal/>
    </border>
    <border>
      <left style="medium">
        <color indexed="16"/>
      </left>
      <right style="thin">
        <color indexed="16"/>
      </right>
      <top style="medium">
        <color indexed="16"/>
      </top>
      <bottom style="hair">
        <color indexed="16"/>
      </bottom>
      <diagonal/>
    </border>
    <border>
      <left style="medium">
        <color indexed="16"/>
      </left>
      <right style="thin">
        <color indexed="16"/>
      </right>
      <top style="hair">
        <color indexed="16"/>
      </top>
      <bottom style="hair">
        <color indexed="16"/>
      </bottom>
      <diagonal/>
    </border>
    <border>
      <left style="medium">
        <color indexed="16"/>
      </left>
      <right style="thin">
        <color indexed="16"/>
      </right>
      <top style="hair">
        <color indexed="16"/>
      </top>
      <bottom style="medium">
        <color indexed="16"/>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top style="medium">
        <color indexed="16"/>
      </top>
      <bottom style="hair">
        <color indexed="64"/>
      </bottom>
      <diagonal/>
    </border>
    <border>
      <left style="hair">
        <color indexed="64"/>
      </left>
      <right style="hair">
        <color indexed="64"/>
      </right>
      <top style="medium">
        <color indexed="16"/>
      </top>
      <bottom style="hair">
        <color indexed="64"/>
      </bottom>
      <diagonal/>
    </border>
    <border>
      <left style="thin">
        <color indexed="64"/>
      </left>
      <right style="hair">
        <color indexed="64"/>
      </right>
      <top style="medium">
        <color indexed="16"/>
      </top>
      <bottom style="hair">
        <color indexed="64"/>
      </bottom>
      <diagonal/>
    </border>
    <border>
      <left style="hair">
        <color indexed="64"/>
      </left>
      <right style="thin">
        <color indexed="64"/>
      </right>
      <top style="medium">
        <color indexed="16"/>
      </top>
      <bottom style="hair">
        <color indexed="64"/>
      </bottom>
      <diagonal/>
    </border>
    <border>
      <left/>
      <right/>
      <top style="medium">
        <color indexed="64"/>
      </top>
      <bottom/>
      <diagonal/>
    </border>
    <border>
      <left style="hair">
        <color indexed="64"/>
      </left>
      <right style="hair">
        <color indexed="64"/>
      </right>
      <top/>
      <bottom/>
      <diagonal/>
    </border>
    <border>
      <left style="hair">
        <color indexed="64"/>
      </left>
      <right style="hair">
        <color indexed="64"/>
      </right>
      <top/>
      <bottom style="medium">
        <color indexed="16"/>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16"/>
      </top>
      <bottom style="hair">
        <color indexed="64"/>
      </bottom>
      <diagonal/>
    </border>
    <border>
      <left/>
      <right style="medium">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16"/>
      </top>
      <bottom/>
      <diagonal/>
    </border>
    <border>
      <left style="hair">
        <color indexed="64"/>
      </left>
      <right style="hair">
        <color indexed="64"/>
      </right>
      <top style="medium">
        <color indexed="16"/>
      </top>
      <bottom style="medium">
        <color indexed="64"/>
      </bottom>
      <diagonal/>
    </border>
    <border>
      <left/>
      <right style="hair">
        <color indexed="64"/>
      </right>
      <top style="medium">
        <color indexed="16"/>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16"/>
      </top>
      <bottom style="medium">
        <color indexed="64"/>
      </bottom>
      <diagonal/>
    </border>
    <border>
      <left style="hair">
        <color indexed="64"/>
      </left>
      <right style="thin">
        <color indexed="64"/>
      </right>
      <top style="medium">
        <color indexed="16"/>
      </top>
      <bottom style="medium">
        <color indexed="64"/>
      </bottom>
      <diagonal/>
    </border>
    <border>
      <left style="thin">
        <color indexed="16"/>
      </left>
      <right style="thin">
        <color indexed="16"/>
      </right>
      <top style="thin">
        <color indexed="16"/>
      </top>
      <bottom style="medium">
        <color indexed="16"/>
      </bottom>
      <diagonal/>
    </border>
    <border>
      <left style="thin">
        <color indexed="16"/>
      </left>
      <right/>
      <top style="thin">
        <color indexed="16"/>
      </top>
      <bottom style="medium">
        <color indexed="16"/>
      </bottom>
      <diagonal/>
    </border>
    <border>
      <left style="hair">
        <color indexed="64"/>
      </left>
      <right/>
      <top/>
      <bottom style="medium">
        <color indexed="16"/>
      </bottom>
      <diagonal/>
    </border>
    <border>
      <left style="thin">
        <color indexed="64"/>
      </left>
      <right style="hair">
        <color indexed="64"/>
      </right>
      <top style="hair">
        <color indexed="64"/>
      </top>
      <bottom style="medium">
        <color indexed="16"/>
      </bottom>
      <diagonal/>
    </border>
    <border>
      <left style="hair">
        <color indexed="64"/>
      </left>
      <right style="hair">
        <color indexed="64"/>
      </right>
      <top style="hair">
        <color indexed="64"/>
      </top>
      <bottom style="medium">
        <color indexed="16"/>
      </bottom>
      <diagonal/>
    </border>
    <border>
      <left style="hair">
        <color indexed="64"/>
      </left>
      <right style="thin">
        <color indexed="64"/>
      </right>
      <top/>
      <bottom style="medium">
        <color indexed="16"/>
      </bottom>
      <diagonal/>
    </border>
    <border>
      <left style="thin">
        <color indexed="64"/>
      </left>
      <right style="hair">
        <color indexed="64"/>
      </right>
      <top/>
      <bottom style="medium">
        <color indexed="16"/>
      </bottom>
      <diagonal/>
    </border>
    <border>
      <left/>
      <right style="medium">
        <color indexed="64"/>
      </right>
      <top/>
      <bottom style="medium">
        <color indexed="16"/>
      </bottom>
      <diagonal/>
    </border>
    <border>
      <left/>
      <right style="medium">
        <color indexed="16"/>
      </right>
      <top/>
      <bottom/>
      <diagonal/>
    </border>
    <border>
      <left style="double">
        <color indexed="16"/>
      </left>
      <right style="double">
        <color indexed="16"/>
      </right>
      <top style="double">
        <color indexed="16"/>
      </top>
      <bottom/>
      <diagonal/>
    </border>
    <border>
      <left/>
      <right style="hair">
        <color indexed="64"/>
      </right>
      <top/>
      <bottom/>
      <diagonal/>
    </border>
    <border>
      <left/>
      <right style="hair">
        <color indexed="64"/>
      </right>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indexed="16"/>
      </left>
      <right style="double">
        <color indexed="16"/>
      </right>
      <top style="double">
        <color indexed="16"/>
      </top>
      <bottom style="double">
        <color indexed="16"/>
      </bottom>
      <diagonal/>
    </border>
    <border>
      <left style="hair">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right style="medium">
        <color indexed="16"/>
      </right>
      <top style="medium">
        <color indexed="16"/>
      </top>
      <bottom style="hair">
        <color indexed="16"/>
      </bottom>
      <diagonal/>
    </border>
    <border>
      <left/>
      <right style="medium">
        <color indexed="16"/>
      </right>
      <top style="hair">
        <color indexed="16"/>
      </top>
      <bottom style="hair">
        <color indexed="16"/>
      </bottom>
      <diagonal/>
    </border>
    <border>
      <left/>
      <right style="medium">
        <color indexed="16"/>
      </right>
      <top style="hair">
        <color indexed="16"/>
      </top>
      <bottom style="medium">
        <color indexed="16"/>
      </bottom>
      <diagonal/>
    </border>
    <border>
      <left style="thin">
        <color indexed="16"/>
      </left>
      <right style="double">
        <color indexed="16"/>
      </right>
      <top style="thin">
        <color indexed="16"/>
      </top>
      <bottom style="thin">
        <color indexed="16"/>
      </bottom>
      <diagonal/>
    </border>
    <border>
      <left/>
      <right style="thin">
        <color indexed="16"/>
      </right>
      <top style="thin">
        <color indexed="16"/>
      </top>
      <bottom style="thin">
        <color indexed="16"/>
      </bottom>
      <diagonal/>
    </border>
    <border>
      <left/>
      <right/>
      <top style="thin">
        <color indexed="16"/>
      </top>
      <bottom style="thin">
        <color indexed="16"/>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double">
        <color indexed="16"/>
      </left>
      <right style="double">
        <color indexed="16"/>
      </right>
      <top/>
      <bottom/>
      <diagonal/>
    </border>
    <border>
      <left style="double">
        <color indexed="16"/>
      </left>
      <right style="double">
        <color indexed="16"/>
      </right>
      <top/>
      <bottom style="double">
        <color indexed="16"/>
      </bottom>
      <diagonal/>
    </border>
    <border>
      <left style="thin">
        <color indexed="16"/>
      </left>
      <right/>
      <top style="thin">
        <color indexed="16"/>
      </top>
      <bottom style="double">
        <color indexed="16"/>
      </bottom>
      <diagonal/>
    </border>
    <border>
      <left/>
      <right style="thin">
        <color indexed="16"/>
      </right>
      <top style="thin">
        <color indexed="16"/>
      </top>
      <bottom style="double">
        <color indexed="16"/>
      </bottom>
      <diagonal/>
    </border>
    <border>
      <left style="thin">
        <color indexed="16"/>
      </left>
      <right/>
      <top/>
      <bottom/>
      <diagonal/>
    </border>
    <border>
      <left style="thin">
        <color indexed="16"/>
      </left>
      <right/>
      <top/>
      <bottom style="double">
        <color indexed="16"/>
      </bottom>
      <diagonal/>
    </border>
    <border>
      <left/>
      <right style="thin">
        <color indexed="16"/>
      </right>
      <top/>
      <bottom style="double">
        <color indexed="16"/>
      </bottom>
      <diagonal/>
    </border>
    <border>
      <left/>
      <right style="double">
        <color indexed="16"/>
      </right>
      <top style="double">
        <color indexed="16"/>
      </top>
      <bottom style="double">
        <color indexed="16"/>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indexed="16"/>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30" fillId="0" borderId="0" applyNumberFormat="0" applyFill="0" applyBorder="0" applyAlignment="0" applyProtection="0">
      <alignment vertical="top"/>
      <protection locked="0"/>
    </xf>
    <xf numFmtId="0" fontId="2" fillId="0" borderId="0"/>
    <xf numFmtId="0" fontId="2" fillId="0" borderId="0"/>
  </cellStyleXfs>
  <cellXfs count="390">
    <xf numFmtId="0" fontId="0" fillId="0" borderId="0" xfId="0"/>
    <xf numFmtId="0" fontId="3"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5" fillId="0" borderId="0" xfId="0" applyFont="1" applyProtection="1">
      <protection hidden="1"/>
    </xf>
    <xf numFmtId="0" fontId="7" fillId="2" borderId="1" xfId="0" applyFont="1" applyFill="1" applyBorder="1" applyAlignment="1" applyProtection="1">
      <alignment horizontal="center" vertical="center"/>
      <protection hidden="1"/>
    </xf>
    <xf numFmtId="0" fontId="8" fillId="2" borderId="2" xfId="0" applyFont="1" applyFill="1" applyBorder="1" applyAlignment="1" applyProtection="1">
      <alignment horizontal="center" vertical="center"/>
      <protection hidden="1"/>
    </xf>
    <xf numFmtId="0" fontId="12" fillId="2" borderId="3" xfId="0" applyFont="1" applyFill="1" applyBorder="1" applyAlignment="1" applyProtection="1">
      <alignment horizontal="distributed" vertical="center" wrapText="1" justifyLastLine="1"/>
      <protection hidden="1"/>
    </xf>
    <xf numFmtId="0" fontId="8" fillId="2" borderId="3" xfId="0" applyFont="1" applyFill="1" applyBorder="1" applyAlignment="1" applyProtection="1">
      <alignment horizontal="distributed" vertical="center" justifyLastLine="1"/>
      <protection hidden="1"/>
    </xf>
    <xf numFmtId="0" fontId="8" fillId="2" borderId="3" xfId="0" quotePrefix="1" applyFont="1" applyFill="1" applyBorder="1" applyAlignment="1" applyProtection="1">
      <alignment horizontal="distributed" vertical="center" justifyLastLine="1"/>
      <protection hidden="1"/>
    </xf>
    <xf numFmtId="0" fontId="14" fillId="3" borderId="4" xfId="0" applyFont="1" applyFill="1" applyBorder="1" applyAlignment="1" applyProtection="1">
      <alignment horizontal="center" vertical="center" shrinkToFit="1"/>
      <protection locked="0"/>
    </xf>
    <xf numFmtId="49" fontId="15" fillId="2" borderId="5" xfId="0" applyNumberFormat="1" applyFont="1" applyFill="1" applyBorder="1" applyAlignment="1" applyProtection="1">
      <alignment horizontal="left"/>
      <protection locked="0"/>
    </xf>
    <xf numFmtId="177" fontId="16" fillId="3" borderId="4" xfId="0" applyNumberFormat="1" applyFont="1" applyFill="1" applyBorder="1" applyAlignment="1" applyProtection="1">
      <alignment horizontal="center" vertical="center" shrinkToFit="1"/>
      <protection locked="0"/>
    </xf>
    <xf numFmtId="49" fontId="16" fillId="3" borderId="4" xfId="0" applyNumberFormat="1" applyFont="1" applyFill="1" applyBorder="1" applyAlignment="1" applyProtection="1">
      <alignment horizontal="center" vertical="center" shrinkToFit="1"/>
      <protection locked="0"/>
    </xf>
    <xf numFmtId="0" fontId="16" fillId="3" borderId="4" xfId="0" applyFont="1" applyFill="1" applyBorder="1" applyAlignment="1" applyProtection="1">
      <alignment horizontal="center" vertical="center" shrinkToFit="1"/>
      <protection locked="0"/>
    </xf>
    <xf numFmtId="0" fontId="12" fillId="2" borderId="3" xfId="0" applyFont="1" applyFill="1" applyBorder="1" applyAlignment="1" applyProtection="1">
      <alignment horizontal="right"/>
      <protection hidden="1"/>
    </xf>
    <xf numFmtId="0" fontId="12" fillId="2" borderId="6" xfId="0" applyFont="1" applyFill="1" applyBorder="1" applyAlignment="1" applyProtection="1">
      <alignment horizontal="left"/>
      <protection hidden="1"/>
    </xf>
    <xf numFmtId="0" fontId="12" fillId="2" borderId="3" xfId="0" applyFont="1" applyFill="1" applyBorder="1" applyAlignment="1" applyProtection="1">
      <alignment horizontal="center" vertical="center"/>
      <protection hidden="1"/>
    </xf>
    <xf numFmtId="0" fontId="4" fillId="0" borderId="0" xfId="0" applyFont="1" applyAlignment="1" applyProtection="1">
      <alignment horizontal="distributed" vertical="center" justifyLastLine="1"/>
      <protection hidden="1"/>
    </xf>
    <xf numFmtId="0" fontId="4" fillId="3" borderId="4" xfId="0" applyFont="1" applyFill="1" applyBorder="1" applyAlignment="1" applyProtection="1">
      <alignment horizontal="distributed" vertical="center" justifyLastLine="1"/>
      <protection hidden="1"/>
    </xf>
    <xf numFmtId="0" fontId="17" fillId="0" borderId="0" xfId="0" applyFont="1" applyAlignment="1" applyProtection="1">
      <alignment vertical="center"/>
      <protection hidden="1"/>
    </xf>
    <xf numFmtId="0" fontId="0" fillId="0" borderId="0" xfId="0" applyProtection="1">
      <protection hidden="1"/>
    </xf>
    <xf numFmtId="0" fontId="4" fillId="0" borderId="0" xfId="0" applyFont="1" applyAlignment="1" applyProtection="1">
      <alignment vertical="center" justifyLastLine="1"/>
      <protection hidden="1"/>
    </xf>
    <xf numFmtId="0" fontId="5" fillId="0" borderId="7" xfId="0" applyFont="1" applyBorder="1" applyProtection="1">
      <protection hidden="1"/>
    </xf>
    <xf numFmtId="0" fontId="5" fillId="0" borderId="0" xfId="0" applyFont="1" applyAlignment="1" applyProtection="1">
      <alignment horizontal="center" vertical="center"/>
      <protection hidden="1"/>
    </xf>
    <xf numFmtId="0" fontId="5" fillId="0" borderId="0" xfId="0" applyFont="1" applyAlignment="1" applyProtection="1">
      <alignment horizontal="distributed" vertical="center" justifyLastLine="1"/>
      <protection hidden="1"/>
    </xf>
    <xf numFmtId="0" fontId="19" fillId="0" borderId="0" xfId="0" applyFont="1" applyAlignment="1" applyProtection="1">
      <alignment horizontal="center" vertical="center"/>
      <protection hidden="1"/>
    </xf>
    <xf numFmtId="0" fontId="20" fillId="0" borderId="0" xfId="0" applyFont="1" applyAlignment="1" applyProtection="1">
      <alignment horizontal="center" vertical="center"/>
      <protection hidden="1"/>
    </xf>
    <xf numFmtId="0" fontId="22" fillId="0" borderId="0" xfId="0" applyFont="1" applyProtection="1">
      <protection hidden="1"/>
    </xf>
    <xf numFmtId="0" fontId="17" fillId="0" borderId="0" xfId="0" applyFont="1" applyProtection="1">
      <protection hidden="1"/>
    </xf>
    <xf numFmtId="0" fontId="23" fillId="0" borderId="0" xfId="0" applyFont="1" applyProtection="1">
      <protection hidden="1"/>
    </xf>
    <xf numFmtId="0" fontId="21" fillId="0" borderId="0" xfId="0" applyFont="1" applyAlignment="1" applyProtection="1">
      <alignment vertical="center"/>
      <protection hidden="1"/>
    </xf>
    <xf numFmtId="0" fontId="20" fillId="0" borderId="0" xfId="0" applyFont="1" applyAlignment="1" applyProtection="1">
      <alignment horizontal="centerContinuous" vertical="center"/>
      <protection hidden="1"/>
    </xf>
    <xf numFmtId="0" fontId="19" fillId="0" borderId="8" xfId="0" applyFont="1" applyBorder="1" applyAlignment="1" applyProtection="1">
      <alignment horizontal="center" vertical="center"/>
      <protection hidden="1"/>
    </xf>
    <xf numFmtId="0" fontId="19" fillId="0" borderId="8" xfId="0" applyFont="1" applyBorder="1" applyAlignment="1" applyProtection="1">
      <alignment horizontal="distributed" vertical="center" justifyLastLine="1"/>
      <protection hidden="1"/>
    </xf>
    <xf numFmtId="0" fontId="19" fillId="0" borderId="9" xfId="0" applyFont="1" applyBorder="1" applyAlignment="1" applyProtection="1">
      <alignment horizontal="center" vertical="center"/>
      <protection hidden="1"/>
    </xf>
    <xf numFmtId="0" fontId="19" fillId="0" borderId="9" xfId="0" applyFont="1" applyBorder="1" applyAlignment="1" applyProtection="1">
      <alignment horizontal="distributed" vertical="center" justifyLastLine="1"/>
      <protection hidden="1"/>
    </xf>
    <xf numFmtId="0" fontId="19" fillId="0" borderId="10" xfId="0" applyFont="1" applyBorder="1" applyAlignment="1" applyProtection="1">
      <alignment horizontal="center" vertical="center"/>
      <protection hidden="1"/>
    </xf>
    <xf numFmtId="0" fontId="19" fillId="0" borderId="10" xfId="0" applyFont="1" applyBorder="1" applyAlignment="1" applyProtection="1">
      <alignment horizontal="distributed" vertical="center" justifyLastLine="1"/>
      <protection hidden="1"/>
    </xf>
    <xf numFmtId="0" fontId="5" fillId="0" borderId="0" xfId="0" applyFont="1" applyAlignment="1" applyProtection="1">
      <alignment vertical="center" wrapText="1"/>
      <protection hidden="1"/>
    </xf>
    <xf numFmtId="0" fontId="25" fillId="0" borderId="0" xfId="0" applyFont="1" applyAlignment="1" applyProtection="1">
      <alignment horizontal="center"/>
      <protection hidden="1"/>
    </xf>
    <xf numFmtId="0" fontId="26" fillId="0" borderId="11" xfId="2" applyFont="1" applyBorder="1" applyAlignment="1" applyProtection="1">
      <alignment horizontal="center" vertical="center" shrinkToFit="1"/>
      <protection hidden="1"/>
    </xf>
    <xf numFmtId="0" fontId="26" fillId="0" borderId="0" xfId="0" applyFont="1" applyAlignment="1" applyProtection="1">
      <alignment horizontal="center" vertical="center"/>
      <protection hidden="1"/>
    </xf>
    <xf numFmtId="0" fontId="0" fillId="0" borderId="12" xfId="0" applyBorder="1" applyAlignment="1">
      <alignment horizontal="left" vertical="center"/>
    </xf>
    <xf numFmtId="0" fontId="27" fillId="0" borderId="0" xfId="0" applyFont="1" applyProtection="1">
      <protection hidden="1"/>
    </xf>
    <xf numFmtId="0" fontId="27" fillId="0" borderId="13" xfId="3" applyFont="1" applyBorder="1" applyAlignment="1" applyProtection="1">
      <alignment horizontal="center"/>
      <protection hidden="1"/>
    </xf>
    <xf numFmtId="0" fontId="27" fillId="0" borderId="14" xfId="2" applyFont="1" applyBorder="1" applyAlignment="1" applyProtection="1">
      <alignment shrinkToFit="1"/>
      <protection hidden="1"/>
    </xf>
    <xf numFmtId="49" fontId="0" fillId="0" borderId="12" xfId="0" applyNumberFormat="1" applyBorder="1" applyAlignment="1">
      <alignment horizontal="left" vertical="center"/>
    </xf>
    <xf numFmtId="0" fontId="27" fillId="0" borderId="15" xfId="3" applyFont="1" applyBorder="1" applyAlignment="1" applyProtection="1">
      <alignment horizontal="center"/>
      <protection hidden="1"/>
    </xf>
    <xf numFmtId="49" fontId="0" fillId="0" borderId="0" xfId="0" applyNumberFormat="1" applyAlignment="1" applyProtection="1">
      <alignment horizontal="left" vertical="center"/>
      <protection hidden="1"/>
    </xf>
    <xf numFmtId="0" fontId="27" fillId="0" borderId="0" xfId="2" applyFont="1" applyAlignment="1" applyProtection="1">
      <alignment horizontal="left"/>
      <protection hidden="1"/>
    </xf>
    <xf numFmtId="0" fontId="27" fillId="0" borderId="0" xfId="2" applyFont="1" applyAlignment="1" applyProtection="1">
      <alignment horizontal="center"/>
      <protection hidden="1"/>
    </xf>
    <xf numFmtId="0" fontId="27" fillId="0" borderId="0" xfId="2" applyFont="1" applyAlignment="1" applyProtection="1">
      <alignment horizontal="right"/>
      <protection hidden="1"/>
    </xf>
    <xf numFmtId="0" fontId="27" fillId="0" borderId="0" xfId="2" applyFont="1" applyAlignment="1" applyProtection="1">
      <alignment shrinkToFit="1"/>
      <protection hidden="1"/>
    </xf>
    <xf numFmtId="49" fontId="27" fillId="0" borderId="0" xfId="2" applyNumberFormat="1" applyFont="1" applyAlignment="1" applyProtection="1">
      <alignment shrinkToFit="1"/>
      <protection locked="0" hidden="1"/>
    </xf>
    <xf numFmtId="49" fontId="27" fillId="0" borderId="0" xfId="2" applyNumberFormat="1" applyFont="1" applyAlignment="1" applyProtection="1">
      <alignment horizontal="right" shrinkToFit="1"/>
      <protection locked="0" hidden="1"/>
    </xf>
    <xf numFmtId="0" fontId="0" fillId="0" borderId="0" xfId="0" applyAlignment="1">
      <alignment horizontal="right"/>
    </xf>
    <xf numFmtId="0" fontId="8" fillId="4" borderId="16" xfId="0" applyFont="1" applyFill="1" applyBorder="1" applyAlignment="1" applyProtection="1">
      <alignment vertical="top" textRotation="255" shrinkToFit="1"/>
      <protection hidden="1"/>
    </xf>
    <xf numFmtId="0" fontId="8" fillId="4" borderId="1" xfId="0" applyFont="1" applyFill="1" applyBorder="1" applyAlignment="1" applyProtection="1">
      <alignment horizontal="center" vertical="center"/>
      <protection hidden="1"/>
    </xf>
    <xf numFmtId="0" fontId="27" fillId="0" borderId="17" xfId="2" applyFont="1" applyBorder="1" applyAlignment="1" applyProtection="1">
      <alignment horizontal="center"/>
      <protection hidden="1"/>
    </xf>
    <xf numFmtId="0" fontId="0" fillId="0" borderId="0" xfId="0" applyAlignment="1">
      <alignment horizontal="left" vertical="center"/>
    </xf>
    <xf numFmtId="49" fontId="0" fillId="0" borderId="0" xfId="0" applyNumberFormat="1" applyAlignment="1">
      <alignment horizontal="left" vertical="center"/>
    </xf>
    <xf numFmtId="0" fontId="8" fillId="4" borderId="18" xfId="0" applyFont="1" applyFill="1" applyBorder="1" applyAlignment="1" applyProtection="1">
      <alignment vertical="top" textRotation="255" shrinkToFit="1"/>
      <protection hidden="1"/>
    </xf>
    <xf numFmtId="0" fontId="8" fillId="4" borderId="19" xfId="0" applyFont="1" applyFill="1" applyBorder="1" applyAlignment="1" applyProtection="1">
      <alignment horizontal="center" vertical="center"/>
      <protection hidden="1"/>
    </xf>
    <xf numFmtId="0" fontId="0" fillId="0" borderId="20" xfId="0" applyBorder="1" applyAlignment="1">
      <alignment horizontal="left" vertical="center"/>
    </xf>
    <xf numFmtId="49" fontId="0" fillId="0" borderId="21" xfId="0" applyNumberFormat="1" applyBorder="1"/>
    <xf numFmtId="0" fontId="0" fillId="0" borderId="12" xfId="0" applyBorder="1"/>
    <xf numFmtId="0" fontId="0" fillId="0" borderId="21" xfId="0" applyBorder="1"/>
    <xf numFmtId="0" fontId="0" fillId="0" borderId="22" xfId="0" applyBorder="1"/>
    <xf numFmtId="0" fontId="0" fillId="0" borderId="23" xfId="0" applyBorder="1"/>
    <xf numFmtId="49" fontId="28" fillId="0" borderId="24" xfId="0" applyNumberFormat="1" applyFont="1" applyBorder="1" applyAlignment="1" applyProtection="1">
      <alignment horizontal="right" vertical="center"/>
      <protection hidden="1"/>
    </xf>
    <xf numFmtId="0" fontId="27" fillId="0" borderId="25" xfId="3" applyFont="1" applyBorder="1" applyAlignment="1" applyProtection="1">
      <alignment horizontal="center"/>
      <protection hidden="1"/>
    </xf>
    <xf numFmtId="0" fontId="27" fillId="0" borderId="26" xfId="2" applyFont="1" applyBorder="1" applyAlignment="1" applyProtection="1">
      <alignment horizontal="left"/>
      <protection hidden="1"/>
    </xf>
    <xf numFmtId="0" fontId="27" fillId="0" borderId="27" xfId="2" applyFont="1" applyBorder="1" applyAlignment="1" applyProtection="1">
      <alignment horizontal="center"/>
      <protection hidden="1"/>
    </xf>
    <xf numFmtId="0" fontId="3" fillId="0" borderId="0" xfId="0" applyFont="1" applyAlignment="1" applyProtection="1">
      <alignment horizontal="right" vertical="center"/>
      <protection hidden="1"/>
    </xf>
    <xf numFmtId="0" fontId="0" fillId="0" borderId="0" xfId="0" applyAlignment="1">
      <alignment horizontal="center"/>
    </xf>
    <xf numFmtId="0" fontId="0" fillId="0" borderId="28" xfId="0" applyBorder="1"/>
    <xf numFmtId="0" fontId="27" fillId="0" borderId="20" xfId="0" applyFont="1" applyBorder="1" applyProtection="1">
      <protection hidden="1"/>
    </xf>
    <xf numFmtId="0" fontId="27" fillId="0" borderId="12" xfId="0" applyFont="1" applyBorder="1" applyProtection="1">
      <protection hidden="1"/>
    </xf>
    <xf numFmtId="0" fontId="8" fillId="0" borderId="0" xfId="0" applyFont="1" applyAlignment="1" applyProtection="1">
      <alignment vertical="top" textRotation="255" shrinkToFit="1"/>
      <protection hidden="1"/>
    </xf>
    <xf numFmtId="0" fontId="33" fillId="0" borderId="0" xfId="0" applyFont="1" applyAlignment="1" applyProtection="1">
      <alignment horizontal="center" vertical="center"/>
      <protection hidden="1"/>
    </xf>
    <xf numFmtId="0" fontId="0" fillId="0" borderId="0" xfId="0" applyAlignment="1" applyProtection="1">
      <alignment vertical="top" wrapText="1"/>
      <protection hidden="1"/>
    </xf>
    <xf numFmtId="0" fontId="26" fillId="5" borderId="29" xfId="3" applyFont="1" applyFill="1" applyBorder="1" applyAlignment="1" applyProtection="1">
      <alignment horizontal="center"/>
      <protection hidden="1"/>
    </xf>
    <xf numFmtId="0" fontId="26" fillId="5" borderId="30" xfId="3" applyFont="1" applyFill="1" applyBorder="1" applyAlignment="1" applyProtection="1">
      <alignment horizontal="center"/>
      <protection hidden="1"/>
    </xf>
    <xf numFmtId="49" fontId="0" fillId="0" borderId="31" xfId="0" applyNumberFormat="1" applyBorder="1" applyAlignment="1" applyProtection="1">
      <alignment horizontal="right" vertical="center"/>
      <protection hidden="1"/>
    </xf>
    <xf numFmtId="0" fontId="3" fillId="0" borderId="32" xfId="0" applyFont="1" applyBorder="1" applyAlignment="1" applyProtection="1">
      <alignment vertical="center"/>
      <protection hidden="1"/>
    </xf>
    <xf numFmtId="0" fontId="3" fillId="0" borderId="33" xfId="0" applyFont="1" applyBorder="1" applyAlignment="1" applyProtection="1">
      <alignment horizontal="center" vertical="center"/>
      <protection hidden="1"/>
    </xf>
    <xf numFmtId="0" fontId="3" fillId="0" borderId="34" xfId="0" applyFont="1" applyBorder="1" applyAlignment="1" applyProtection="1">
      <alignment horizontal="center" vertical="center"/>
      <protection hidden="1"/>
    </xf>
    <xf numFmtId="0" fontId="3" fillId="0" borderId="35" xfId="0" applyFont="1" applyBorder="1" applyAlignment="1" applyProtection="1">
      <alignment horizontal="center" vertical="center"/>
      <protection hidden="1"/>
    </xf>
    <xf numFmtId="0" fontId="27" fillId="2" borderId="36" xfId="2" applyFont="1" applyFill="1" applyBorder="1" applyAlignment="1" applyProtection="1">
      <alignment horizontal="center"/>
      <protection locked="0" hidden="1"/>
    </xf>
    <xf numFmtId="0" fontId="27" fillId="6" borderId="37" xfId="2" applyFont="1" applyFill="1" applyBorder="1" applyAlignment="1" applyProtection="1">
      <alignment horizontal="center"/>
      <protection locked="0" hidden="1"/>
    </xf>
    <xf numFmtId="49" fontId="27" fillId="2" borderId="38" xfId="2" applyNumberFormat="1" applyFont="1" applyFill="1" applyBorder="1" applyAlignment="1" applyProtection="1">
      <alignment shrinkToFit="1"/>
      <protection locked="0"/>
    </xf>
    <xf numFmtId="178" fontId="27" fillId="6" borderId="39" xfId="2" applyNumberFormat="1" applyFont="1" applyFill="1" applyBorder="1" applyAlignment="1" applyProtection="1">
      <alignment horizontal="right" shrinkToFit="1"/>
      <protection locked="0"/>
    </xf>
    <xf numFmtId="0" fontId="23" fillId="0" borderId="0" xfId="0" applyFont="1" applyAlignment="1" applyProtection="1">
      <alignment vertical="top"/>
      <protection hidden="1"/>
    </xf>
    <xf numFmtId="0" fontId="5" fillId="0" borderId="0" xfId="0" applyFont="1" applyAlignment="1" applyProtection="1">
      <alignment horizontal="center" vertical="center"/>
      <protection locked="0" hidden="1"/>
    </xf>
    <xf numFmtId="0" fontId="27" fillId="2" borderId="40" xfId="2" applyFont="1" applyFill="1" applyBorder="1" applyAlignment="1" applyProtection="1">
      <alignment horizontal="center"/>
      <protection locked="0" hidden="1"/>
    </xf>
    <xf numFmtId="0" fontId="27" fillId="6" borderId="41" xfId="2" applyFont="1" applyFill="1" applyBorder="1" applyAlignment="1" applyProtection="1">
      <alignment horizontal="center"/>
      <protection locked="0" hidden="1"/>
    </xf>
    <xf numFmtId="49" fontId="27" fillId="2" borderId="42" xfId="2" applyNumberFormat="1" applyFont="1" applyFill="1" applyBorder="1" applyAlignment="1" applyProtection="1">
      <alignment shrinkToFit="1"/>
      <protection locked="0"/>
    </xf>
    <xf numFmtId="0" fontId="27" fillId="0" borderId="41" xfId="2" applyFont="1" applyBorder="1" applyAlignment="1" applyProtection="1">
      <alignment shrinkToFit="1"/>
      <protection hidden="1"/>
    </xf>
    <xf numFmtId="178" fontId="27" fillId="6" borderId="43" xfId="2" applyNumberFormat="1" applyFont="1" applyFill="1" applyBorder="1" applyAlignment="1" applyProtection="1">
      <alignment horizontal="right" shrinkToFit="1"/>
      <protection locked="0"/>
    </xf>
    <xf numFmtId="0" fontId="0" fillId="0" borderId="44" xfId="0" applyBorder="1"/>
    <xf numFmtId="0" fontId="0" fillId="0" borderId="45" xfId="0" applyBorder="1" applyProtection="1">
      <protection hidden="1"/>
    </xf>
    <xf numFmtId="0" fontId="0" fillId="0" borderId="46" xfId="0" applyBorder="1" applyProtection="1">
      <protection hidden="1"/>
    </xf>
    <xf numFmtId="49" fontId="26" fillId="2" borderId="47" xfId="2" applyNumberFormat="1" applyFont="1" applyFill="1" applyBorder="1" applyAlignment="1" applyProtection="1">
      <alignment horizontal="center" vertical="center" shrinkToFit="1"/>
      <protection locked="0" hidden="1"/>
    </xf>
    <xf numFmtId="49" fontId="26" fillId="2" borderId="47" xfId="2" applyNumberFormat="1" applyFont="1" applyFill="1" applyBorder="1" applyAlignment="1" applyProtection="1">
      <alignment horizontal="center" vertical="center" wrapText="1" shrinkToFit="1"/>
      <protection locked="0" hidden="1"/>
    </xf>
    <xf numFmtId="49" fontId="26" fillId="2" borderId="11" xfId="2" applyNumberFormat="1" applyFont="1" applyFill="1" applyBorder="1" applyAlignment="1" applyProtection="1">
      <alignment horizontal="center" vertical="center" wrapText="1" shrinkToFit="1"/>
      <protection locked="0" hidden="1"/>
    </xf>
    <xf numFmtId="49" fontId="26" fillId="6" borderId="48" xfId="2" applyNumberFormat="1" applyFont="1" applyFill="1" applyBorder="1" applyAlignment="1" applyProtection="1">
      <alignment horizontal="center" vertical="center" shrinkToFit="1"/>
      <protection locked="0" hidden="1"/>
    </xf>
    <xf numFmtId="49" fontId="14" fillId="3" borderId="4" xfId="0" applyNumberFormat="1" applyFont="1" applyFill="1" applyBorder="1" applyAlignment="1" applyProtection="1">
      <alignment horizontal="center" vertical="center" shrinkToFit="1"/>
      <protection locked="0" hidden="1"/>
    </xf>
    <xf numFmtId="0" fontId="14" fillId="3" borderId="5" xfId="0" applyFont="1" applyFill="1" applyBorder="1" applyAlignment="1" applyProtection="1">
      <alignment vertical="center" shrinkToFit="1"/>
      <protection locked="0"/>
    </xf>
    <xf numFmtId="0" fontId="9" fillId="6" borderId="4" xfId="0" applyFont="1" applyFill="1" applyBorder="1" applyAlignment="1" applyProtection="1">
      <alignment horizontal="center" vertical="center"/>
      <protection locked="0"/>
    </xf>
    <xf numFmtId="0" fontId="9" fillId="6" borderId="4" xfId="0" applyFont="1" applyFill="1" applyBorder="1" applyAlignment="1" applyProtection="1">
      <alignment vertical="center" shrinkToFit="1"/>
      <protection locked="0"/>
    </xf>
    <xf numFmtId="1" fontId="11" fillId="6" borderId="4" xfId="0" applyNumberFormat="1" applyFont="1" applyFill="1" applyBorder="1" applyAlignment="1" applyProtection="1">
      <alignment horizontal="center" vertical="center"/>
      <protection locked="0"/>
    </xf>
    <xf numFmtId="49" fontId="11" fillId="6" borderId="4" xfId="0" applyNumberFormat="1" applyFont="1" applyFill="1" applyBorder="1" applyAlignment="1" applyProtection="1">
      <alignment horizontal="center" vertical="center"/>
      <protection locked="0"/>
    </xf>
    <xf numFmtId="49" fontId="26" fillId="6" borderId="49" xfId="2" applyNumberFormat="1" applyFont="1" applyFill="1" applyBorder="1" applyAlignment="1" applyProtection="1">
      <alignment horizontal="center" vertical="center" shrinkToFit="1"/>
      <protection locked="0" hidden="1"/>
    </xf>
    <xf numFmtId="178" fontId="27" fillId="6" borderId="50" xfId="2" applyNumberFormat="1" applyFont="1" applyFill="1" applyBorder="1" applyAlignment="1" applyProtection="1">
      <alignment horizontal="right" shrinkToFit="1"/>
      <protection locked="0"/>
    </xf>
    <xf numFmtId="178" fontId="27" fillId="6" borderId="51" xfId="2" applyNumberFormat="1" applyFont="1" applyFill="1" applyBorder="1" applyAlignment="1" applyProtection="1">
      <alignment horizontal="right" shrinkToFit="1"/>
      <protection locked="0"/>
    </xf>
    <xf numFmtId="0" fontId="26" fillId="0" borderId="0" xfId="3" applyFont="1" applyAlignment="1" applyProtection="1">
      <alignment horizontal="center"/>
      <protection hidden="1"/>
    </xf>
    <xf numFmtId="49" fontId="27" fillId="2" borderId="52" xfId="2" applyNumberFormat="1" applyFont="1" applyFill="1" applyBorder="1" applyAlignment="1" applyProtection="1">
      <alignment shrinkToFit="1"/>
      <protection locked="0"/>
    </xf>
    <xf numFmtId="49" fontId="27" fillId="2" borderId="53" xfId="2" applyNumberFormat="1" applyFont="1" applyFill="1" applyBorder="1" applyAlignment="1" applyProtection="1">
      <alignment shrinkToFit="1"/>
      <protection locked="0"/>
    </xf>
    <xf numFmtId="0" fontId="26" fillId="0" borderId="0" xfId="3" applyFont="1" applyProtection="1">
      <protection hidden="1"/>
    </xf>
    <xf numFmtId="0" fontId="26" fillId="0" borderId="0" xfId="0" applyFont="1" applyProtection="1">
      <protection hidden="1"/>
    </xf>
    <xf numFmtId="0" fontId="0" fillId="6" borderId="45" xfId="0" applyFill="1" applyBorder="1" applyProtection="1">
      <protection hidden="1"/>
    </xf>
    <xf numFmtId="0" fontId="27" fillId="0" borderId="54" xfId="2" applyFont="1" applyBorder="1" applyAlignment="1" applyProtection="1">
      <alignment shrinkToFit="1"/>
      <protection hidden="1"/>
    </xf>
    <xf numFmtId="0" fontId="29" fillId="0" borderId="0" xfId="0" applyFont="1" applyAlignment="1" applyProtection="1">
      <alignment horizontal="center" wrapText="1" shrinkToFit="1"/>
      <protection hidden="1"/>
    </xf>
    <xf numFmtId="0" fontId="27" fillId="0" borderId="0" xfId="2" applyFont="1" applyAlignment="1" applyProtection="1">
      <alignment horizontal="center"/>
      <protection locked="0" hidden="1"/>
    </xf>
    <xf numFmtId="0" fontId="27" fillId="0" borderId="0" xfId="2" applyFont="1" applyAlignment="1" applyProtection="1">
      <alignment horizontal="center" shrinkToFit="1"/>
      <protection hidden="1"/>
    </xf>
    <xf numFmtId="0" fontId="26" fillId="6" borderId="55" xfId="2" applyFont="1" applyFill="1" applyBorder="1" applyAlignment="1" applyProtection="1">
      <alignment horizontal="center" vertical="center" wrapText="1" shrinkToFit="1"/>
      <protection hidden="1"/>
    </xf>
    <xf numFmtId="0" fontId="26" fillId="0" borderId="56" xfId="2" applyFont="1" applyBorder="1" applyAlignment="1" applyProtection="1">
      <alignment horizontal="center" vertical="center" shrinkToFit="1"/>
      <protection hidden="1"/>
    </xf>
    <xf numFmtId="0" fontId="26" fillId="0" borderId="55" xfId="2" applyFont="1" applyBorder="1" applyAlignment="1" applyProtection="1">
      <alignment horizontal="center" vertical="center"/>
      <protection hidden="1"/>
    </xf>
    <xf numFmtId="0" fontId="3" fillId="0" borderId="0" xfId="0" applyFont="1" applyAlignment="1" applyProtection="1">
      <alignment horizontal="center" vertical="top" textRotation="255"/>
      <protection hidden="1"/>
    </xf>
    <xf numFmtId="0" fontId="3" fillId="0" borderId="0" xfId="0" applyFont="1" applyAlignment="1" applyProtection="1">
      <alignment horizontal="centerContinuous" vertical="center"/>
      <protection hidden="1"/>
    </xf>
    <xf numFmtId="0" fontId="0" fillId="0" borderId="0" xfId="0" applyAlignment="1">
      <alignment horizontal="centerContinuous"/>
    </xf>
    <xf numFmtId="49" fontId="27" fillId="0" borderId="0" xfId="0" applyNumberFormat="1" applyFont="1" applyProtection="1">
      <protection hidden="1"/>
    </xf>
    <xf numFmtId="0" fontId="0" fillId="0" borderId="57" xfId="0" applyBorder="1" applyAlignment="1" applyProtection="1">
      <alignment horizontal="right" vertical="center" shrinkToFit="1"/>
      <protection hidden="1"/>
    </xf>
    <xf numFmtId="49" fontId="0" fillId="0" borderId="57" xfId="0" applyNumberFormat="1" applyBorder="1" applyAlignment="1" applyProtection="1">
      <alignment horizontal="right" vertical="center" shrinkToFit="1"/>
      <protection hidden="1"/>
    </xf>
    <xf numFmtId="49" fontId="1" fillId="0" borderId="57" xfId="0" applyNumberFormat="1" applyFont="1" applyBorder="1" applyAlignment="1" applyProtection="1">
      <alignment horizontal="right" vertical="center" shrinkToFit="1"/>
      <protection hidden="1"/>
    </xf>
    <xf numFmtId="0" fontId="0" fillId="0" borderId="20" xfId="0" applyBorder="1" applyAlignment="1">
      <alignment horizontal="right" shrinkToFit="1"/>
    </xf>
    <xf numFmtId="0" fontId="0" fillId="0" borderId="12" xfId="0" applyBorder="1" applyAlignment="1">
      <alignment horizontal="right" shrinkToFit="1"/>
    </xf>
    <xf numFmtId="0" fontId="0" fillId="0" borderId="22" xfId="0" applyBorder="1" applyAlignment="1">
      <alignment horizontal="right" shrinkToFit="1"/>
    </xf>
    <xf numFmtId="0" fontId="0" fillId="0" borderId="20" xfId="0" applyBorder="1" applyAlignment="1">
      <alignment shrinkToFit="1"/>
    </xf>
    <xf numFmtId="0" fontId="0" fillId="0" borderId="12" xfId="0" applyBorder="1" applyAlignment="1">
      <alignment shrinkToFit="1"/>
    </xf>
    <xf numFmtId="49" fontId="0" fillId="0" borderId="21" xfId="0" quotePrefix="1" applyNumberFormat="1" applyBorder="1"/>
    <xf numFmtId="49" fontId="0" fillId="0" borderId="23" xfId="0" applyNumberFormat="1" applyBorder="1"/>
    <xf numFmtId="49" fontId="0" fillId="0" borderId="0" xfId="0" applyNumberFormat="1"/>
    <xf numFmtId="0" fontId="28" fillId="0" borderId="58" xfId="0" applyFont="1" applyBorder="1" applyAlignment="1" applyProtection="1">
      <alignment horizontal="right" vertical="center" shrinkToFit="1"/>
      <protection hidden="1"/>
    </xf>
    <xf numFmtId="0" fontId="28" fillId="0" borderId="57" xfId="0" applyFont="1" applyBorder="1" applyAlignment="1" applyProtection="1">
      <alignment horizontal="right" vertical="center" shrinkToFit="1"/>
      <protection hidden="1"/>
    </xf>
    <xf numFmtId="49" fontId="28" fillId="0" borderId="57" xfId="0" applyNumberFormat="1" applyFont="1" applyBorder="1" applyAlignment="1" applyProtection="1">
      <alignment horizontal="right" vertical="center" shrinkToFit="1"/>
      <protection hidden="1"/>
    </xf>
    <xf numFmtId="0" fontId="0" fillId="0" borderId="58" xfId="0" applyBorder="1" applyAlignment="1" applyProtection="1">
      <alignment horizontal="right" vertical="center" shrinkToFit="1"/>
      <protection hidden="1"/>
    </xf>
    <xf numFmtId="49" fontId="0" fillId="0" borderId="59" xfId="0" applyNumberFormat="1" applyBorder="1" applyAlignment="1" applyProtection="1">
      <alignment horizontal="right" vertical="center" shrinkToFit="1"/>
      <protection hidden="1"/>
    </xf>
    <xf numFmtId="49" fontId="0" fillId="0" borderId="0" xfId="0" quotePrefix="1" applyNumberFormat="1"/>
    <xf numFmtId="0" fontId="0" fillId="0" borderId="28" xfId="0" applyBorder="1" applyAlignment="1">
      <alignment horizontal="left" vertical="center"/>
    </xf>
    <xf numFmtId="0" fontId="0" fillId="0" borderId="12" xfId="0" applyBorder="1" applyAlignment="1">
      <alignment horizontal="left"/>
    </xf>
    <xf numFmtId="0" fontId="0" fillId="0" borderId="22" xfId="0" applyBorder="1" applyAlignment="1">
      <alignment horizontal="left"/>
    </xf>
    <xf numFmtId="0" fontId="0" fillId="0" borderId="60" xfId="0" applyBorder="1"/>
    <xf numFmtId="0" fontId="0" fillId="0" borderId="28" xfId="0" applyBorder="1" applyAlignment="1">
      <alignment shrinkToFit="1"/>
    </xf>
    <xf numFmtId="0" fontId="0" fillId="0" borderId="21" xfId="0" applyBorder="1" applyAlignment="1">
      <alignment shrinkToFit="1"/>
    </xf>
    <xf numFmtId="0" fontId="27" fillId="0" borderId="22" xfId="0" applyFont="1" applyBorder="1" applyProtection="1">
      <protection hidden="1"/>
    </xf>
    <xf numFmtId="0" fontId="0" fillId="0" borderId="23" xfId="0" applyBorder="1" applyAlignment="1">
      <alignment shrinkToFit="1"/>
    </xf>
    <xf numFmtId="0" fontId="0" fillId="0" borderId="0" xfId="0" applyAlignment="1">
      <alignment horizontal="left"/>
    </xf>
    <xf numFmtId="0" fontId="31" fillId="0" borderId="0" xfId="0" applyFont="1" applyAlignment="1">
      <alignment horizontal="center"/>
    </xf>
    <xf numFmtId="0" fontId="26" fillId="0" borderId="44" xfId="2" applyFont="1" applyBorder="1" applyAlignment="1" applyProtection="1">
      <alignment horizontal="center" vertical="center" shrinkToFit="1"/>
      <protection hidden="1"/>
    </xf>
    <xf numFmtId="49" fontId="0" fillId="0" borderId="61" xfId="0" applyNumberFormat="1" applyBorder="1" applyAlignment="1" applyProtection="1">
      <alignment horizontal="right" vertical="center"/>
      <protection hidden="1"/>
    </xf>
    <xf numFmtId="0" fontId="27" fillId="0" borderId="62" xfId="2" applyFont="1" applyBorder="1" applyAlignment="1" applyProtection="1">
      <alignment horizontal="center"/>
      <protection hidden="1"/>
    </xf>
    <xf numFmtId="0" fontId="27" fillId="0" borderId="63" xfId="2" applyFont="1" applyBorder="1" applyAlignment="1" applyProtection="1">
      <alignment horizontal="center"/>
      <protection hidden="1"/>
    </xf>
    <xf numFmtId="0" fontId="27" fillId="0" borderId="64" xfId="2" applyFont="1" applyBorder="1" applyAlignment="1" applyProtection="1">
      <alignment horizontal="center"/>
      <protection hidden="1"/>
    </xf>
    <xf numFmtId="49" fontId="0" fillId="0" borderId="65" xfId="0" applyNumberFormat="1" applyBorder="1" applyAlignment="1" applyProtection="1">
      <alignment horizontal="right" vertical="center"/>
      <protection hidden="1"/>
    </xf>
    <xf numFmtId="0" fontId="27" fillId="0" borderId="66" xfId="2" applyFont="1" applyBorder="1" applyAlignment="1" applyProtection="1">
      <alignment horizontal="center"/>
      <protection hidden="1"/>
    </xf>
    <xf numFmtId="0" fontId="27" fillId="0" borderId="67" xfId="2" applyFont="1" applyBorder="1" applyAlignment="1" applyProtection="1">
      <alignment horizontal="center"/>
      <protection hidden="1"/>
    </xf>
    <xf numFmtId="49" fontId="28" fillId="0" borderId="68" xfId="0" applyNumberFormat="1" applyFont="1" applyBorder="1" applyAlignment="1" applyProtection="1">
      <alignment horizontal="right" vertical="center"/>
      <protection hidden="1"/>
    </xf>
    <xf numFmtId="0" fontId="27" fillId="0" borderId="69" xfId="2" applyFont="1" applyBorder="1" applyAlignment="1" applyProtection="1">
      <alignment horizontal="center"/>
      <protection hidden="1"/>
    </xf>
    <xf numFmtId="0" fontId="27" fillId="0" borderId="70" xfId="2" applyFont="1" applyBorder="1" applyAlignment="1" applyProtection="1">
      <alignment horizontal="center"/>
      <protection hidden="1"/>
    </xf>
    <xf numFmtId="49" fontId="28" fillId="0" borderId="71" xfId="0" applyNumberFormat="1" applyFont="1" applyBorder="1" applyAlignment="1" applyProtection="1">
      <alignment horizontal="right" vertical="center"/>
      <protection hidden="1"/>
    </xf>
    <xf numFmtId="0" fontId="27" fillId="0" borderId="72" xfId="2" applyFont="1" applyBorder="1" applyAlignment="1" applyProtection="1">
      <alignment horizontal="center"/>
      <protection hidden="1"/>
    </xf>
    <xf numFmtId="0" fontId="0" fillId="0" borderId="73" xfId="0" applyBorder="1" applyAlignment="1" applyProtection="1">
      <alignment horizontal="right" vertical="center"/>
      <protection hidden="1"/>
    </xf>
    <xf numFmtId="0" fontId="0" fillId="0" borderId="74" xfId="0" applyBorder="1" applyAlignment="1" applyProtection="1">
      <alignment horizontal="right" vertical="center"/>
      <protection hidden="1"/>
    </xf>
    <xf numFmtId="0" fontId="0" fillId="0" borderId="75" xfId="0" applyBorder="1" applyAlignment="1">
      <alignment horizontal="center"/>
    </xf>
    <xf numFmtId="180" fontId="0" fillId="0" borderId="75" xfId="0" applyNumberFormat="1" applyBorder="1"/>
    <xf numFmtId="181" fontId="0" fillId="0" borderId="75" xfId="0" applyNumberFormat="1" applyBorder="1" applyAlignment="1">
      <alignment horizontal="center"/>
    </xf>
    <xf numFmtId="0" fontId="26" fillId="2" borderId="76" xfId="2" applyFont="1" applyFill="1" applyBorder="1" applyAlignment="1" applyProtection="1">
      <alignment horizontal="center" vertical="center" textRotation="255" shrinkToFit="1"/>
      <protection hidden="1"/>
    </xf>
    <xf numFmtId="0" fontId="26" fillId="0" borderId="77" xfId="2" applyFont="1" applyBorder="1" applyAlignment="1" applyProtection="1">
      <alignment horizontal="center" vertical="center" textRotation="255" shrinkToFit="1"/>
      <protection hidden="1"/>
    </xf>
    <xf numFmtId="0" fontId="8" fillId="4" borderId="78" xfId="0" applyFont="1" applyFill="1" applyBorder="1" applyAlignment="1" applyProtection="1">
      <alignment horizontal="center" vertical="center"/>
      <protection hidden="1"/>
    </xf>
    <xf numFmtId="0" fontId="8" fillId="4" borderId="79" xfId="0" applyFont="1" applyFill="1" applyBorder="1" applyAlignment="1" applyProtection="1">
      <alignment horizontal="center" vertical="center"/>
      <protection hidden="1"/>
    </xf>
    <xf numFmtId="0" fontId="27" fillId="2" borderId="80" xfId="2" applyFont="1" applyFill="1" applyBorder="1" applyAlignment="1" applyProtection="1">
      <alignment horizontal="center"/>
      <protection locked="0" hidden="1"/>
    </xf>
    <xf numFmtId="0" fontId="27" fillId="6" borderId="46" xfId="2" applyFont="1" applyFill="1" applyBorder="1" applyAlignment="1" applyProtection="1">
      <alignment horizontal="center"/>
      <protection locked="0" hidden="1"/>
    </xf>
    <xf numFmtId="49" fontId="27" fillId="2" borderId="81" xfId="2" applyNumberFormat="1" applyFont="1" applyFill="1" applyBorder="1" applyAlignment="1" applyProtection="1">
      <alignment shrinkToFit="1"/>
      <protection locked="0"/>
    </xf>
    <xf numFmtId="0" fontId="27" fillId="0" borderId="82" xfId="2" applyFont="1" applyBorder="1" applyAlignment="1" applyProtection="1">
      <alignment shrinkToFit="1"/>
      <protection hidden="1"/>
    </xf>
    <xf numFmtId="178" fontId="27" fillId="6" borderId="83" xfId="2" applyNumberFormat="1" applyFont="1" applyFill="1" applyBorder="1" applyAlignment="1" applyProtection="1">
      <alignment horizontal="right" shrinkToFit="1"/>
      <protection locked="0"/>
    </xf>
    <xf numFmtId="49" fontId="27" fillId="2" borderId="84" xfId="2" applyNumberFormat="1" applyFont="1" applyFill="1" applyBorder="1" applyAlignment="1" applyProtection="1">
      <alignment shrinkToFit="1"/>
      <protection locked="0"/>
    </xf>
    <xf numFmtId="178" fontId="27" fillId="6" borderId="85" xfId="2" applyNumberFormat="1" applyFont="1" applyFill="1" applyBorder="1" applyAlignment="1" applyProtection="1">
      <alignment horizontal="right" shrinkToFit="1"/>
      <protection locked="0"/>
    </xf>
    <xf numFmtId="0" fontId="33" fillId="0" borderId="86" xfId="0" applyFont="1" applyBorder="1" applyAlignment="1" applyProtection="1">
      <alignment horizontal="center" vertical="center"/>
      <protection hidden="1"/>
    </xf>
    <xf numFmtId="0" fontId="5" fillId="0" borderId="0" xfId="0" applyFont="1" applyAlignment="1" applyProtection="1">
      <alignment horizontal="center"/>
      <protection hidden="1"/>
    </xf>
    <xf numFmtId="182" fontId="0" fillId="0" borderId="75" xfId="0" applyNumberFormat="1" applyBorder="1" applyAlignment="1">
      <alignment horizontal="right"/>
    </xf>
    <xf numFmtId="0" fontId="12" fillId="2" borderId="87" xfId="0" applyFont="1" applyFill="1" applyBorder="1" applyAlignment="1" applyProtection="1">
      <alignment horizontal="distributed" vertical="center" wrapText="1" justifyLastLine="1"/>
      <protection hidden="1"/>
    </xf>
    <xf numFmtId="0" fontId="0" fillId="2" borderId="0" xfId="0" applyFill="1"/>
    <xf numFmtId="0" fontId="0" fillId="2" borderId="88" xfId="0" applyFill="1" applyBorder="1"/>
    <xf numFmtId="0" fontId="38" fillId="7" borderId="0" xfId="0" applyFont="1" applyFill="1"/>
    <xf numFmtId="0" fontId="38" fillId="7" borderId="88" xfId="0" applyFont="1" applyFill="1" applyBorder="1"/>
    <xf numFmtId="0" fontId="0" fillId="6" borderId="0" xfId="0" applyFill="1"/>
    <xf numFmtId="0" fontId="0" fillId="6" borderId="88" xfId="0" applyFill="1" applyBorder="1"/>
    <xf numFmtId="0" fontId="0" fillId="8" borderId="0" xfId="0" applyFill="1" applyProtection="1">
      <protection hidden="1"/>
    </xf>
    <xf numFmtId="0" fontId="0" fillId="8" borderId="88" xfId="0" applyFill="1" applyBorder="1" applyProtection="1">
      <protection hidden="1"/>
    </xf>
    <xf numFmtId="0" fontId="0" fillId="9" borderId="60" xfId="0" applyFill="1" applyBorder="1" applyProtection="1">
      <protection hidden="1"/>
    </xf>
    <xf numFmtId="0" fontId="0" fillId="9" borderId="89" xfId="0" applyFill="1" applyBorder="1" applyProtection="1">
      <protection hidden="1"/>
    </xf>
    <xf numFmtId="49" fontId="27" fillId="2" borderId="90" xfId="2" applyNumberFormat="1" applyFont="1" applyFill="1" applyBorder="1" applyAlignment="1" applyProtection="1">
      <alignment shrinkToFit="1"/>
      <protection locked="0"/>
    </xf>
    <xf numFmtId="0" fontId="0" fillId="0" borderId="21" xfId="0" applyBorder="1" applyAlignment="1">
      <alignment horizontal="left" vertical="center"/>
    </xf>
    <xf numFmtId="0" fontId="0" fillId="0" borderId="22" xfId="0" applyBorder="1" applyAlignment="1">
      <alignment horizontal="left" vertical="center"/>
    </xf>
    <xf numFmtId="0" fontId="0" fillId="0" borderId="23" xfId="0" applyBorder="1" applyAlignment="1">
      <alignment horizontal="left" vertical="center"/>
    </xf>
    <xf numFmtId="0" fontId="27" fillId="0" borderId="91" xfId="3" applyFont="1" applyBorder="1" applyAlignment="1" applyProtection="1">
      <alignment horizontal="center"/>
      <protection hidden="1"/>
    </xf>
    <xf numFmtId="0" fontId="4" fillId="2" borderId="92" xfId="0" applyFont="1" applyFill="1" applyBorder="1" applyAlignment="1" applyProtection="1">
      <alignment horizontal="right"/>
      <protection locked="0"/>
    </xf>
    <xf numFmtId="0" fontId="0" fillId="0" borderId="0" xfId="0" quotePrefix="1"/>
    <xf numFmtId="0" fontId="39" fillId="0" borderId="0" xfId="0" applyFont="1"/>
    <xf numFmtId="0" fontId="40" fillId="0" borderId="0" xfId="0" applyFont="1" applyProtection="1">
      <protection hidden="1"/>
    </xf>
    <xf numFmtId="0" fontId="4" fillId="2" borderId="3" xfId="0" applyFont="1" applyFill="1" applyBorder="1" applyAlignment="1" applyProtection="1">
      <alignment horizontal="distributed" vertical="center" justifyLastLine="1"/>
      <protection hidden="1"/>
    </xf>
    <xf numFmtId="49" fontId="41" fillId="3" borderId="4" xfId="0" applyNumberFormat="1" applyFont="1" applyFill="1" applyBorder="1" applyAlignment="1" applyProtection="1">
      <alignment horizontal="center" vertical="center" shrinkToFit="1"/>
      <protection locked="0"/>
    </xf>
    <xf numFmtId="0" fontId="42" fillId="3" borderId="92" xfId="0" applyFont="1" applyFill="1" applyBorder="1" applyAlignment="1" applyProtection="1">
      <alignment horizontal="center" vertical="center" shrinkToFit="1"/>
      <protection locked="0"/>
    </xf>
    <xf numFmtId="0" fontId="40" fillId="0" borderId="0" xfId="0" applyFont="1"/>
    <xf numFmtId="0" fontId="4" fillId="10" borderId="0" xfId="0" applyFont="1" applyFill="1" applyAlignment="1" applyProtection="1">
      <alignment horizontal="center" vertical="center"/>
      <protection hidden="1"/>
    </xf>
    <xf numFmtId="0" fontId="24" fillId="0" borderId="0" xfId="0" applyFont="1" applyProtection="1">
      <protection hidden="1"/>
    </xf>
    <xf numFmtId="0" fontId="27" fillId="0" borderId="93" xfId="2" applyFont="1" applyBorder="1" applyAlignment="1" applyProtection="1">
      <alignment shrinkToFit="1"/>
      <protection hidden="1"/>
    </xf>
    <xf numFmtId="0" fontId="27" fillId="0" borderId="94" xfId="2" applyFont="1" applyBorder="1" applyAlignment="1" applyProtection="1">
      <alignment horizontal="center" shrinkToFit="1"/>
      <protection hidden="1"/>
    </xf>
    <xf numFmtId="0" fontId="27" fillId="0" borderId="93" xfId="2" applyFont="1" applyBorder="1" applyAlignment="1" applyProtection="1">
      <alignment horizontal="center"/>
      <protection hidden="1"/>
    </xf>
    <xf numFmtId="0" fontId="27" fillId="0" borderId="95" xfId="2" applyFont="1" applyBorder="1" applyAlignment="1" applyProtection="1">
      <alignment horizontal="center"/>
      <protection hidden="1"/>
    </xf>
    <xf numFmtId="0" fontId="27" fillId="0" borderId="96" xfId="2" applyFont="1" applyBorder="1" applyAlignment="1" applyProtection="1">
      <alignment horizontal="center" shrinkToFit="1"/>
      <protection hidden="1"/>
    </xf>
    <xf numFmtId="0" fontId="27" fillId="0" borderId="14" xfId="2" applyFont="1" applyBorder="1" applyAlignment="1" applyProtection="1">
      <alignment horizontal="center"/>
      <protection hidden="1"/>
    </xf>
    <xf numFmtId="0" fontId="27" fillId="0" borderId="97" xfId="2" applyFont="1" applyBorder="1" applyAlignment="1" applyProtection="1">
      <alignment shrinkToFit="1"/>
      <protection hidden="1"/>
    </xf>
    <xf numFmtId="0" fontId="27" fillId="0" borderId="98" xfId="2" applyFont="1" applyBorder="1" applyAlignment="1" applyProtection="1">
      <alignment horizontal="center" shrinkToFit="1"/>
      <protection hidden="1"/>
    </xf>
    <xf numFmtId="0" fontId="27" fillId="0" borderId="97" xfId="2" applyFont="1" applyBorder="1" applyAlignment="1" applyProtection="1">
      <alignment horizontal="center"/>
      <protection hidden="1"/>
    </xf>
    <xf numFmtId="0" fontId="27" fillId="0" borderId="99" xfId="2" applyFont="1" applyBorder="1" applyAlignment="1" applyProtection="1">
      <alignment horizontal="center"/>
      <protection hidden="1"/>
    </xf>
    <xf numFmtId="183" fontId="27" fillId="0" borderId="100" xfId="2" applyNumberFormat="1" applyFont="1" applyBorder="1" applyAlignment="1" applyProtection="1">
      <alignment shrinkToFit="1"/>
      <protection hidden="1"/>
    </xf>
    <xf numFmtId="183" fontId="27" fillId="0" borderId="101" xfId="2" applyNumberFormat="1" applyFont="1" applyBorder="1" applyAlignment="1" applyProtection="1">
      <alignment shrinkToFit="1"/>
      <protection hidden="1"/>
    </xf>
    <xf numFmtId="183" fontId="27" fillId="0" borderId="102" xfId="2" applyNumberFormat="1" applyFont="1" applyBorder="1" applyAlignment="1" applyProtection="1">
      <alignment shrinkToFit="1"/>
      <protection hidden="1"/>
    </xf>
    <xf numFmtId="0" fontId="5" fillId="10" borderId="0" xfId="0" applyFont="1" applyFill="1" applyAlignment="1" applyProtection="1">
      <alignment vertical="center" shrinkToFit="1"/>
      <protection locked="0"/>
    </xf>
    <xf numFmtId="49" fontId="10" fillId="4" borderId="1" xfId="0" applyNumberFormat="1" applyFont="1" applyFill="1" applyBorder="1" applyAlignment="1" applyProtection="1">
      <alignment horizontal="center" vertical="center"/>
      <protection locked="0"/>
    </xf>
    <xf numFmtId="0" fontId="12" fillId="2" borderId="3" xfId="0" applyFont="1" applyFill="1" applyBorder="1" applyAlignment="1" applyProtection="1">
      <alignment horizontal="center" vertical="center" wrapText="1" justifyLastLine="1"/>
      <protection hidden="1"/>
    </xf>
    <xf numFmtId="176" fontId="14" fillId="2" borderId="103" xfId="0" applyNumberFormat="1" applyFont="1" applyFill="1" applyBorder="1" applyAlignment="1" applyProtection="1">
      <alignment horizontal="center" vertical="center" shrinkToFit="1"/>
      <protection locked="0"/>
    </xf>
    <xf numFmtId="0" fontId="8" fillId="4" borderId="0" xfId="0" applyFont="1" applyFill="1" applyAlignment="1" applyProtection="1">
      <alignment vertical="top" textRotation="255" shrinkToFit="1"/>
      <protection hidden="1"/>
    </xf>
    <xf numFmtId="0" fontId="43" fillId="0" borderId="0" xfId="0" applyFont="1"/>
    <xf numFmtId="176" fontId="16" fillId="3" borderId="4" xfId="0" quotePrefix="1" applyNumberFormat="1" applyFont="1" applyFill="1" applyBorder="1" applyAlignment="1" applyProtection="1">
      <alignment horizontal="center" vertical="center"/>
      <protection hidden="1"/>
    </xf>
    <xf numFmtId="0" fontId="18" fillId="0" borderId="0" xfId="0" applyFont="1" applyAlignment="1" applyProtection="1">
      <alignment horizontal="distributed" vertical="center" justifyLastLine="1"/>
      <protection hidden="1"/>
    </xf>
    <xf numFmtId="0" fontId="17" fillId="2" borderId="0" xfId="0" applyFont="1" applyFill="1" applyProtection="1">
      <protection locked="0"/>
    </xf>
    <xf numFmtId="0" fontId="5" fillId="2" borderId="0" xfId="0" applyFont="1" applyFill="1" applyProtection="1">
      <protection locked="0"/>
    </xf>
    <xf numFmtId="0" fontId="6" fillId="2" borderId="0" xfId="0" applyFont="1" applyFill="1" applyProtection="1">
      <protection locked="0"/>
    </xf>
    <xf numFmtId="0" fontId="0" fillId="2" borderId="0" xfId="0" applyFill="1" applyProtection="1">
      <protection locked="0"/>
    </xf>
    <xf numFmtId="0" fontId="0" fillId="0" borderId="0" xfId="0" applyProtection="1">
      <protection locked="0"/>
    </xf>
    <xf numFmtId="0" fontId="11" fillId="6" borderId="4" xfId="0" applyFont="1" applyFill="1" applyBorder="1" applyProtection="1">
      <protection locked="0"/>
    </xf>
    <xf numFmtId="0" fontId="11" fillId="2" borderId="104" xfId="0" applyFont="1" applyFill="1" applyBorder="1" applyProtection="1">
      <protection locked="0"/>
    </xf>
    <xf numFmtId="0" fontId="11" fillId="2" borderId="105" xfId="0" applyFont="1" applyFill="1" applyBorder="1" applyProtection="1">
      <protection locked="0"/>
    </xf>
    <xf numFmtId="0" fontId="11" fillId="2" borderId="0" xfId="0" applyFont="1" applyFill="1" applyProtection="1">
      <protection locked="0"/>
    </xf>
    <xf numFmtId="0" fontId="7" fillId="2" borderId="16" xfId="0" applyFont="1" applyFill="1" applyBorder="1" applyAlignment="1" applyProtection="1">
      <alignment horizontal="center" vertical="center" textRotation="255"/>
      <protection hidden="1"/>
    </xf>
    <xf numFmtId="14" fontId="11" fillId="6" borderId="4" xfId="0" applyNumberFormat="1" applyFont="1" applyFill="1" applyBorder="1" applyAlignment="1" applyProtection="1">
      <alignment horizontal="center" vertical="center"/>
      <protection locked="0"/>
    </xf>
    <xf numFmtId="49" fontId="45" fillId="6" borderId="4" xfId="0" applyNumberFormat="1" applyFont="1" applyFill="1" applyBorder="1" applyAlignment="1" applyProtection="1">
      <alignment horizontal="center" vertical="center"/>
      <protection locked="0"/>
    </xf>
    <xf numFmtId="14" fontId="45" fillId="6" borderId="4" xfId="0" applyNumberFormat="1" applyFont="1" applyFill="1" applyBorder="1" applyAlignment="1" applyProtection="1">
      <alignment horizontal="center" vertical="center"/>
      <protection locked="0"/>
    </xf>
    <xf numFmtId="49" fontId="7" fillId="4" borderId="1" xfId="0" applyNumberFormat="1" applyFont="1" applyFill="1" applyBorder="1" applyAlignment="1" applyProtection="1">
      <alignment horizontal="center" vertical="center"/>
      <protection locked="0"/>
    </xf>
    <xf numFmtId="0" fontId="45" fillId="6" borderId="4" xfId="0" applyFont="1" applyFill="1" applyBorder="1" applyAlignment="1" applyProtection="1">
      <alignment horizontal="center" vertical="center"/>
      <protection locked="0"/>
    </xf>
    <xf numFmtId="1" fontId="45" fillId="6" borderId="4" xfId="0" applyNumberFormat="1" applyFont="1" applyFill="1" applyBorder="1" applyAlignment="1" applyProtection="1">
      <alignment horizontal="center" vertical="center"/>
      <protection locked="0"/>
    </xf>
    <xf numFmtId="0" fontId="45" fillId="6" borderId="4" xfId="0" applyFont="1" applyFill="1" applyBorder="1" applyAlignment="1" applyProtection="1">
      <alignment horizontal="center" vertical="center" shrinkToFit="1"/>
      <protection locked="0"/>
    </xf>
    <xf numFmtId="0" fontId="44" fillId="0" borderId="0" xfId="0" applyFont="1" applyAlignment="1">
      <alignment horizontal="center" vertical="center"/>
    </xf>
    <xf numFmtId="0" fontId="45" fillId="2" borderId="104" xfId="0" applyFont="1" applyFill="1" applyBorder="1" applyAlignment="1" applyProtection="1">
      <alignment horizontal="center" vertical="center"/>
      <protection locked="0"/>
    </xf>
    <xf numFmtId="0" fontId="45" fillId="2" borderId="105" xfId="0" applyFont="1" applyFill="1" applyBorder="1" applyAlignment="1" applyProtection="1">
      <alignment horizontal="center" vertical="center"/>
      <protection locked="0"/>
    </xf>
    <xf numFmtId="0" fontId="45" fillId="2" borderId="0" xfId="0" applyFont="1" applyFill="1" applyAlignment="1" applyProtection="1">
      <alignment horizontal="center" vertical="center"/>
      <protection locked="0"/>
    </xf>
    <xf numFmtId="0" fontId="44" fillId="0" borderId="0" xfId="0" applyFont="1" applyAlignment="1" applyProtection="1">
      <alignment horizontal="center" vertical="center"/>
      <protection locked="0"/>
    </xf>
    <xf numFmtId="14" fontId="27" fillId="0" borderId="100" xfId="2" applyNumberFormat="1" applyFont="1" applyBorder="1" applyAlignment="1" applyProtection="1">
      <alignment shrinkToFit="1"/>
      <protection hidden="1"/>
    </xf>
    <xf numFmtId="14" fontId="27" fillId="0" borderId="101" xfId="2" applyNumberFormat="1" applyFont="1" applyBorder="1" applyAlignment="1" applyProtection="1">
      <alignment shrinkToFit="1"/>
      <protection hidden="1"/>
    </xf>
    <xf numFmtId="14" fontId="27" fillId="0" borderId="102" xfId="2" applyNumberFormat="1" applyFont="1" applyBorder="1" applyAlignment="1" applyProtection="1">
      <alignment shrinkToFit="1"/>
      <protection hidden="1"/>
    </xf>
    <xf numFmtId="0" fontId="26" fillId="0" borderId="55" xfId="2" applyFont="1" applyBorder="1" applyAlignment="1" applyProtection="1">
      <alignment horizontal="center" vertical="center" shrinkToFit="1"/>
      <protection hidden="1"/>
    </xf>
    <xf numFmtId="0" fontId="47" fillId="0" borderId="0" xfId="0" applyFont="1" applyProtection="1">
      <protection hidden="1"/>
    </xf>
    <xf numFmtId="0" fontId="7" fillId="2" borderId="105" xfId="0" applyFont="1" applyFill="1" applyBorder="1" applyAlignment="1" applyProtection="1">
      <alignment horizontal="center" vertical="center"/>
      <protection locked="0"/>
    </xf>
    <xf numFmtId="0" fontId="10" fillId="2" borderId="105" xfId="0" applyFont="1" applyFill="1" applyBorder="1" applyProtection="1">
      <protection locked="0"/>
    </xf>
    <xf numFmtId="0" fontId="10" fillId="11" borderId="4" xfId="0" applyFont="1" applyFill="1" applyBorder="1" applyProtection="1">
      <protection locked="0"/>
    </xf>
    <xf numFmtId="0" fontId="27" fillId="0" borderId="106" xfId="2" applyFont="1" applyBorder="1" applyAlignment="1" applyProtection="1">
      <alignment horizontal="center" shrinkToFit="1"/>
      <protection hidden="1"/>
    </xf>
    <xf numFmtId="0" fontId="27" fillId="0" borderId="9" xfId="2" applyFont="1" applyBorder="1" applyAlignment="1" applyProtection="1">
      <alignment horizontal="center" shrinkToFit="1"/>
      <protection hidden="1"/>
    </xf>
    <xf numFmtId="0" fontId="27" fillId="0" borderId="107" xfId="2" applyFont="1" applyBorder="1" applyAlignment="1" applyProtection="1">
      <alignment horizontal="center" shrinkToFit="1"/>
      <protection hidden="1"/>
    </xf>
    <xf numFmtId="49" fontId="10" fillId="12" borderId="4" xfId="0" applyNumberFormat="1" applyFont="1" applyFill="1" applyBorder="1" applyProtection="1">
      <protection locked="0"/>
    </xf>
    <xf numFmtId="49" fontId="46" fillId="12" borderId="4" xfId="0" applyNumberFormat="1" applyFont="1" applyFill="1" applyBorder="1" applyAlignment="1" applyProtection="1">
      <alignment horizontal="center" vertical="center"/>
      <protection locked="0"/>
    </xf>
    <xf numFmtId="0" fontId="46" fillId="11" borderId="4" xfId="0" applyFont="1" applyFill="1" applyBorder="1" applyAlignment="1" applyProtection="1">
      <alignment horizontal="center" vertical="center"/>
      <protection locked="0"/>
    </xf>
    <xf numFmtId="0" fontId="31" fillId="0" borderId="0" xfId="0" applyFont="1"/>
    <xf numFmtId="0" fontId="35" fillId="3" borderId="108" xfId="2" applyFont="1" applyFill="1" applyBorder="1" applyAlignment="1" applyProtection="1">
      <alignment horizontal="center" vertical="center"/>
      <protection locked="0" hidden="1"/>
    </xf>
    <xf numFmtId="0" fontId="35" fillId="3" borderId="109" xfId="2" applyFont="1" applyFill="1" applyBorder="1" applyAlignment="1" applyProtection="1">
      <alignment horizontal="center" vertical="center"/>
      <protection locked="0" hidden="1"/>
    </xf>
    <xf numFmtId="0" fontId="8" fillId="2" borderId="2" xfId="0" applyFont="1" applyFill="1" applyBorder="1" applyAlignment="1" applyProtection="1">
      <alignment horizontal="distributed" vertical="center" justifyLastLine="1"/>
      <protection hidden="1"/>
    </xf>
    <xf numFmtId="0" fontId="8" fillId="2" borderId="3" xfId="0" applyFont="1" applyFill="1" applyBorder="1" applyAlignment="1" applyProtection="1">
      <alignment horizontal="distributed" vertical="center" justifyLastLine="1"/>
      <protection hidden="1"/>
    </xf>
    <xf numFmtId="0" fontId="4" fillId="2" borderId="3" xfId="0" applyFont="1" applyFill="1" applyBorder="1" applyAlignment="1" applyProtection="1">
      <alignment horizontal="distributed" vertical="center" justifyLastLine="1"/>
      <protection hidden="1"/>
    </xf>
    <xf numFmtId="0" fontId="8" fillId="2" borderId="110" xfId="0" applyFont="1" applyFill="1" applyBorder="1" applyAlignment="1" applyProtection="1">
      <alignment horizontal="distributed" vertical="center" wrapText="1" justifyLastLine="1"/>
      <protection hidden="1"/>
    </xf>
    <xf numFmtId="0" fontId="8" fillId="2" borderId="111" xfId="0" applyFont="1" applyFill="1" applyBorder="1" applyAlignment="1" applyProtection="1">
      <alignment horizontal="distributed" vertical="center" wrapText="1" justifyLastLine="1"/>
      <protection hidden="1"/>
    </xf>
    <xf numFmtId="0" fontId="18" fillId="0" borderId="0" xfId="0" applyFont="1" applyAlignment="1" applyProtection="1">
      <alignment horizontal="distributed" vertical="center" justifyLastLine="1"/>
      <protection hidden="1"/>
    </xf>
    <xf numFmtId="0" fontId="18" fillId="0" borderId="112" xfId="0" applyFont="1" applyBorder="1" applyAlignment="1" applyProtection="1">
      <alignment horizontal="distributed" vertical="center" justifyLastLine="1"/>
      <protection hidden="1"/>
    </xf>
    <xf numFmtId="0" fontId="12" fillId="2" borderId="113" xfId="0" applyFont="1" applyFill="1" applyBorder="1" applyAlignment="1" applyProtection="1">
      <alignment horizontal="distributed" vertical="center" wrapText="1" justifyLastLine="1"/>
      <protection hidden="1"/>
    </xf>
    <xf numFmtId="0" fontId="12" fillId="2" borderId="114" xfId="0" applyFont="1" applyFill="1" applyBorder="1" applyAlignment="1" applyProtection="1">
      <alignment horizontal="distributed" vertical="center" wrapText="1" justifyLastLine="1"/>
      <protection hidden="1"/>
    </xf>
    <xf numFmtId="0" fontId="16" fillId="3" borderId="5" xfId="0" applyFont="1" applyFill="1" applyBorder="1" applyAlignment="1" applyProtection="1">
      <alignment horizontal="center" vertical="center"/>
      <protection locked="0"/>
    </xf>
    <xf numFmtId="0" fontId="16" fillId="3" borderId="115" xfId="0" applyFont="1" applyFill="1" applyBorder="1" applyAlignment="1" applyProtection="1">
      <alignment horizontal="center" vertical="center"/>
      <protection locked="0"/>
    </xf>
    <xf numFmtId="0" fontId="0" fillId="6" borderId="119" xfId="0" applyFill="1" applyBorder="1" applyAlignment="1" applyProtection="1">
      <alignment horizontal="left"/>
      <protection hidden="1"/>
    </xf>
    <xf numFmtId="0" fontId="0" fillId="6" borderId="0" xfId="0" applyFill="1" applyAlignment="1" applyProtection="1">
      <alignment horizontal="left"/>
      <protection hidden="1"/>
    </xf>
    <xf numFmtId="0" fontId="0" fillId="6" borderId="88" xfId="0" applyFill="1" applyBorder="1" applyAlignment="1" applyProtection="1">
      <alignment horizontal="left"/>
      <protection hidden="1"/>
    </xf>
    <xf numFmtId="0" fontId="35" fillId="2" borderId="119" xfId="2" applyFont="1" applyFill="1" applyBorder="1" applyProtection="1">
      <protection hidden="1"/>
    </xf>
    <xf numFmtId="0" fontId="35" fillId="2" borderId="0" xfId="2" applyFont="1" applyFill="1" applyProtection="1">
      <protection hidden="1"/>
    </xf>
    <xf numFmtId="49" fontId="0" fillId="7" borderId="120" xfId="0" applyNumberFormat="1" applyFill="1" applyBorder="1" applyAlignment="1" applyProtection="1">
      <alignment horizontal="center"/>
      <protection locked="0"/>
    </xf>
    <xf numFmtId="49" fontId="0" fillId="7" borderId="121" xfId="0" applyNumberFormat="1" applyFill="1" applyBorder="1" applyAlignment="1" applyProtection="1">
      <alignment horizontal="center"/>
      <protection locked="0"/>
    </xf>
    <xf numFmtId="0" fontId="4" fillId="10" borderId="122" xfId="0" applyFont="1" applyFill="1" applyBorder="1" applyAlignment="1" applyProtection="1">
      <alignment horizontal="center" vertical="center"/>
      <protection hidden="1"/>
    </xf>
    <xf numFmtId="0" fontId="35" fillId="2" borderId="119" xfId="2" applyFont="1" applyFill="1" applyBorder="1" applyAlignment="1" applyProtection="1">
      <alignment horizontal="center"/>
      <protection hidden="1"/>
    </xf>
    <xf numFmtId="0" fontId="35" fillId="2" borderId="0" xfId="2" applyFont="1" applyFill="1" applyAlignment="1" applyProtection="1">
      <alignment horizontal="center"/>
      <protection hidden="1"/>
    </xf>
    <xf numFmtId="0" fontId="26" fillId="7" borderId="123" xfId="2" applyFont="1" applyFill="1" applyBorder="1" applyAlignment="1" applyProtection="1">
      <alignment horizontal="center" vertical="center" shrinkToFit="1"/>
      <protection hidden="1"/>
    </xf>
    <xf numFmtId="0" fontId="26" fillId="7" borderId="124" xfId="2" applyFont="1" applyFill="1" applyBorder="1" applyAlignment="1" applyProtection="1">
      <alignment horizontal="center" vertical="center" shrinkToFit="1"/>
      <protection hidden="1"/>
    </xf>
    <xf numFmtId="0" fontId="0" fillId="7" borderId="57" xfId="0" applyFill="1" applyBorder="1" applyAlignment="1">
      <alignment horizontal="center"/>
    </xf>
    <xf numFmtId="0" fontId="0" fillId="7" borderId="75" xfId="0" applyFill="1" applyBorder="1" applyAlignment="1">
      <alignment horizontal="center"/>
    </xf>
    <xf numFmtId="0" fontId="0" fillId="7" borderId="120" xfId="0" applyFill="1" applyBorder="1" applyAlignment="1">
      <alignment horizontal="center"/>
    </xf>
    <xf numFmtId="49" fontId="26" fillId="7" borderId="125" xfId="2" applyNumberFormat="1" applyFont="1" applyFill="1" applyBorder="1" applyAlignment="1" applyProtection="1">
      <alignment horizontal="center" vertical="center" shrinkToFit="1"/>
      <protection hidden="1"/>
    </xf>
    <xf numFmtId="49" fontId="26" fillId="7" borderId="126" xfId="2" applyNumberFormat="1" applyFont="1" applyFill="1" applyBorder="1" applyAlignment="1" applyProtection="1">
      <alignment horizontal="center" vertical="center" shrinkToFit="1"/>
      <protection hidden="1"/>
    </xf>
    <xf numFmtId="49" fontId="26" fillId="7" borderId="127" xfId="2" applyNumberFormat="1" applyFont="1" applyFill="1" applyBorder="1" applyAlignment="1" applyProtection="1">
      <alignment horizontal="center" vertical="center" shrinkToFit="1"/>
      <protection hidden="1"/>
    </xf>
    <xf numFmtId="0" fontId="27" fillId="0" borderId="44" xfId="2" applyFont="1" applyBorder="1" applyAlignment="1" applyProtection="1">
      <alignment horizontal="center" wrapText="1"/>
      <protection hidden="1"/>
    </xf>
    <xf numFmtId="0" fontId="27" fillId="0" borderId="0" xfId="2" applyFont="1" applyAlignment="1" applyProtection="1">
      <alignment horizontal="center" wrapText="1"/>
      <protection hidden="1"/>
    </xf>
    <xf numFmtId="0" fontId="26" fillId="0" borderId="44" xfId="2" applyFont="1" applyBorder="1" applyAlignment="1" applyProtection="1">
      <alignment horizontal="center" wrapText="1"/>
      <protection hidden="1"/>
    </xf>
    <xf numFmtId="0" fontId="26" fillId="0" borderId="60" xfId="2" applyFont="1" applyBorder="1" applyAlignment="1" applyProtection="1">
      <alignment horizontal="center" wrapText="1"/>
      <protection hidden="1"/>
    </xf>
    <xf numFmtId="0" fontId="0" fillId="7" borderId="59" xfId="0" applyFill="1" applyBorder="1" applyAlignment="1">
      <alignment horizontal="center"/>
    </xf>
    <xf numFmtId="0" fontId="0" fillId="7" borderId="116" xfId="0" applyFill="1" applyBorder="1" applyAlignment="1">
      <alignment horizontal="center"/>
    </xf>
    <xf numFmtId="49" fontId="30" fillId="7" borderId="117" xfId="1" applyNumberFormat="1" applyFill="1" applyBorder="1" applyAlignment="1" applyProtection="1">
      <alignment horizontal="center"/>
      <protection locked="0"/>
    </xf>
    <xf numFmtId="49" fontId="0" fillId="7" borderId="118" xfId="0" applyNumberFormat="1" applyFill="1" applyBorder="1" applyAlignment="1" applyProtection="1">
      <alignment horizontal="center"/>
      <protection locked="0"/>
    </xf>
    <xf numFmtId="0" fontId="26" fillId="0" borderId="26" xfId="3" applyFont="1" applyBorder="1" applyAlignment="1" applyProtection="1">
      <alignment horizontal="center" wrapText="1"/>
      <protection hidden="1"/>
    </xf>
    <xf numFmtId="0" fontId="0" fillId="0" borderId="27" xfId="0" applyBorder="1"/>
    <xf numFmtId="0" fontId="2" fillId="0" borderId="128" xfId="0" applyFont="1" applyBorder="1" applyAlignment="1" applyProtection="1">
      <alignment horizontal="center" vertical="center" shrinkToFit="1"/>
      <protection hidden="1"/>
    </xf>
    <xf numFmtId="0" fontId="2" fillId="0" borderId="129" xfId="0" applyFont="1" applyBorder="1" applyAlignment="1" applyProtection="1">
      <alignment horizontal="center" vertical="center" shrinkToFit="1"/>
      <protection hidden="1"/>
    </xf>
    <xf numFmtId="0" fontId="2" fillId="0" borderId="130" xfId="0" applyFont="1" applyBorder="1" applyAlignment="1" applyProtection="1">
      <alignment horizontal="center" vertical="center" shrinkToFit="1"/>
      <protection hidden="1"/>
    </xf>
    <xf numFmtId="0" fontId="2" fillId="0" borderId="20" xfId="0" applyFont="1" applyBorder="1" applyAlignment="1" applyProtection="1">
      <alignment horizontal="center" vertical="center"/>
      <protection hidden="1"/>
    </xf>
    <xf numFmtId="0" fontId="2" fillId="0" borderId="28" xfId="0" applyFont="1" applyBorder="1" applyAlignment="1" applyProtection="1">
      <alignment horizontal="center" vertical="center"/>
      <protection hidden="1"/>
    </xf>
    <xf numFmtId="0" fontId="2" fillId="0" borderId="22" xfId="0" applyFont="1" applyBorder="1" applyAlignment="1" applyProtection="1">
      <alignment horizontal="center" vertical="center"/>
      <protection hidden="1"/>
    </xf>
    <xf numFmtId="0" fontId="2" fillId="0" borderId="23" xfId="0" applyFont="1" applyBorder="1" applyAlignment="1" applyProtection="1">
      <alignment horizontal="center" vertical="center"/>
      <protection hidden="1"/>
    </xf>
    <xf numFmtId="0" fontId="2" fillId="0" borderId="134" xfId="0" applyFont="1" applyBorder="1" applyAlignment="1" applyProtection="1">
      <alignment horizontal="center" vertical="center"/>
      <protection hidden="1"/>
    </xf>
    <xf numFmtId="0" fontId="2" fillId="0" borderId="135" xfId="0" applyFont="1" applyBorder="1" applyAlignment="1" applyProtection="1">
      <alignment horizontal="center" vertical="center"/>
      <protection hidden="1"/>
    </xf>
    <xf numFmtId="0" fontId="2" fillId="0" borderId="128" xfId="0" applyFont="1" applyBorder="1" applyAlignment="1" applyProtection="1">
      <alignment horizontal="center" vertical="center"/>
      <protection hidden="1"/>
    </xf>
    <xf numFmtId="0" fontId="2" fillId="0" borderId="129" xfId="0" applyFont="1" applyBorder="1" applyAlignment="1" applyProtection="1">
      <alignment horizontal="center" vertical="center"/>
      <protection hidden="1"/>
    </xf>
    <xf numFmtId="0" fontId="2" fillId="0" borderId="130" xfId="0" applyFont="1" applyBorder="1" applyAlignment="1" applyProtection="1">
      <alignment horizontal="center" vertical="center"/>
      <protection hidden="1"/>
    </xf>
    <xf numFmtId="0" fontId="32" fillId="0" borderId="131" xfId="0" applyFont="1" applyBorder="1" applyAlignment="1" applyProtection="1">
      <alignment horizontal="center" vertical="center"/>
      <protection hidden="1"/>
    </xf>
    <xf numFmtId="0" fontId="32" fillId="0" borderId="132" xfId="0" applyFont="1" applyBorder="1" applyAlignment="1" applyProtection="1">
      <alignment horizontal="center" vertical="center"/>
      <protection hidden="1"/>
    </xf>
    <xf numFmtId="0" fontId="32" fillId="0" borderId="133" xfId="0" applyFont="1" applyBorder="1" applyAlignment="1" applyProtection="1">
      <alignment horizontal="center" vertical="center"/>
      <protection hidden="1"/>
    </xf>
    <xf numFmtId="179" fontId="2" fillId="0" borderId="22" xfId="0" applyNumberFormat="1" applyFont="1" applyBorder="1" applyAlignment="1" applyProtection="1">
      <alignment horizontal="center" vertical="center" shrinkToFit="1"/>
      <protection hidden="1"/>
    </xf>
    <xf numFmtId="179" fontId="2" fillId="0" borderId="135" xfId="0" applyNumberFormat="1" applyFont="1" applyBorder="1" applyAlignment="1" applyProtection="1">
      <alignment horizontal="center" vertical="center" shrinkToFit="1"/>
      <protection hidden="1"/>
    </xf>
    <xf numFmtId="179" fontId="2" fillId="0" borderId="23" xfId="0" applyNumberFormat="1" applyFont="1" applyBorder="1" applyAlignment="1" applyProtection="1">
      <alignment horizontal="center" vertical="center" shrinkToFit="1"/>
      <protection hidden="1"/>
    </xf>
    <xf numFmtId="178" fontId="32" fillId="0" borderId="131" xfId="0" applyNumberFormat="1" applyFont="1" applyBorder="1" applyAlignment="1" applyProtection="1">
      <alignment horizontal="center" vertical="center" shrinkToFit="1"/>
      <protection hidden="1"/>
    </xf>
    <xf numFmtId="178" fontId="32" fillId="0" borderId="132" xfId="0" applyNumberFormat="1" applyFont="1" applyBorder="1" applyAlignment="1" applyProtection="1">
      <alignment horizontal="center" vertical="center" shrinkToFit="1"/>
      <protection hidden="1"/>
    </xf>
    <xf numFmtId="178" fontId="32" fillId="0" borderId="133" xfId="0" applyNumberFormat="1" applyFont="1" applyBorder="1" applyAlignment="1" applyProtection="1">
      <alignment horizontal="center" vertical="center" shrinkToFit="1"/>
      <protection hidden="1"/>
    </xf>
    <xf numFmtId="178" fontId="32" fillId="0" borderId="131" xfId="0" applyNumberFormat="1" applyFont="1" applyBorder="1" applyAlignment="1" applyProtection="1">
      <alignment horizontal="center" vertical="center"/>
      <protection hidden="1"/>
    </xf>
    <xf numFmtId="178" fontId="32" fillId="0" borderId="132" xfId="0" applyNumberFormat="1" applyFont="1" applyBorder="1" applyAlignment="1" applyProtection="1">
      <alignment horizontal="center" vertical="center"/>
      <protection hidden="1"/>
    </xf>
    <xf numFmtId="178" fontId="32" fillId="0" borderId="133" xfId="0" applyNumberFormat="1" applyFont="1" applyBorder="1" applyAlignment="1" applyProtection="1">
      <alignment horizontal="center" vertical="center"/>
      <protection hidden="1"/>
    </xf>
    <xf numFmtId="14" fontId="34" fillId="0" borderId="20" xfId="0" applyNumberFormat="1" applyFont="1" applyBorder="1" applyAlignment="1" applyProtection="1">
      <alignment horizontal="center" vertical="center" shrinkToFit="1"/>
      <protection hidden="1"/>
    </xf>
    <xf numFmtId="14" fontId="34" fillId="0" borderId="134" xfId="0" applyNumberFormat="1" applyFont="1" applyBorder="1" applyAlignment="1" applyProtection="1">
      <alignment horizontal="center" vertical="center" shrinkToFit="1"/>
      <protection hidden="1"/>
    </xf>
    <xf numFmtId="14" fontId="34" fillId="0" borderId="28" xfId="0" applyNumberFormat="1" applyFont="1" applyBorder="1" applyAlignment="1" applyProtection="1">
      <alignment horizontal="center" vertical="center" shrinkToFit="1"/>
      <protection hidden="1"/>
    </xf>
    <xf numFmtId="0" fontId="0" fillId="0" borderId="0" xfId="0" applyAlignment="1">
      <alignment horizontal="center" vertical="center" shrinkToFit="1"/>
    </xf>
    <xf numFmtId="0" fontId="0" fillId="0" borderId="21" xfId="0" applyBorder="1" applyAlignment="1">
      <alignment horizontal="center" vertical="center" shrinkToFit="1"/>
    </xf>
    <xf numFmtId="49" fontId="29" fillId="0" borderId="20" xfId="0" applyNumberFormat="1" applyFont="1" applyBorder="1" applyAlignment="1" applyProtection="1">
      <alignment horizontal="center" vertical="center" shrinkToFit="1"/>
      <protection hidden="1"/>
    </xf>
    <xf numFmtId="49" fontId="29" fillId="0" borderId="134" xfId="0" applyNumberFormat="1" applyFont="1" applyBorder="1" applyAlignment="1" applyProtection="1">
      <alignment horizontal="center" vertical="center" shrinkToFit="1"/>
      <protection hidden="1"/>
    </xf>
    <xf numFmtId="49" fontId="29" fillId="0" borderId="28" xfId="0" applyNumberFormat="1" applyFont="1" applyBorder="1" applyAlignment="1" applyProtection="1">
      <alignment horizontal="center" vertical="center" shrinkToFit="1"/>
      <protection hidden="1"/>
    </xf>
    <xf numFmtId="49" fontId="29" fillId="0" borderId="22" xfId="0" applyNumberFormat="1" applyFont="1" applyBorder="1" applyAlignment="1" applyProtection="1">
      <alignment horizontal="center" vertical="center" shrinkToFit="1"/>
      <protection hidden="1"/>
    </xf>
    <xf numFmtId="49" fontId="29" fillId="0" borderId="135" xfId="0" applyNumberFormat="1" applyFont="1" applyBorder="1" applyAlignment="1" applyProtection="1">
      <alignment horizontal="center" vertical="center" shrinkToFit="1"/>
      <protection hidden="1"/>
    </xf>
    <xf numFmtId="49" fontId="29" fillId="0" borderId="23" xfId="0" applyNumberFormat="1" applyFont="1" applyBorder="1" applyAlignment="1" applyProtection="1">
      <alignment horizontal="center" vertical="center" shrinkToFit="1"/>
      <protection hidden="1"/>
    </xf>
    <xf numFmtId="0" fontId="31" fillId="0" borderId="0" xfId="0" applyFont="1" applyAlignment="1">
      <alignment horizontal="center"/>
    </xf>
    <xf numFmtId="0" fontId="0" fillId="0" borderId="0" xfId="0" applyAlignment="1">
      <alignment horizontal="center" shrinkToFit="1"/>
    </xf>
    <xf numFmtId="0" fontId="36" fillId="0" borderId="0" xfId="0" applyFont="1" applyAlignment="1" applyProtection="1">
      <alignment horizontal="center" vertical="center" shrinkToFit="1"/>
      <protection hidden="1"/>
    </xf>
    <xf numFmtId="0" fontId="31" fillId="0" borderId="0" xfId="0" applyFont="1" applyAlignment="1">
      <alignment horizontal="center" shrinkToFit="1"/>
    </xf>
    <xf numFmtId="0" fontId="0" fillId="0" borderId="75" xfId="0" applyBorder="1" applyAlignment="1" applyProtection="1">
      <alignment horizontal="center" vertical="center" shrinkToFit="1"/>
      <protection hidden="1"/>
    </xf>
    <xf numFmtId="0" fontId="0" fillId="0" borderId="0" xfId="0" applyAlignment="1">
      <alignment horizontal="center" vertical="center"/>
    </xf>
    <xf numFmtId="0" fontId="0" fillId="0" borderId="0" xfId="0" applyAlignment="1" applyProtection="1">
      <alignment horizontal="left"/>
      <protection hidden="1"/>
    </xf>
    <xf numFmtId="0" fontId="0" fillId="0" borderId="0" xfId="0" applyAlignment="1">
      <alignment horizontal="left" vertical="center"/>
    </xf>
    <xf numFmtId="0" fontId="0" fillId="0" borderId="75" xfId="0" applyBorder="1" applyAlignment="1" applyProtection="1">
      <alignment horizontal="center" vertical="center"/>
      <protection hidden="1"/>
    </xf>
    <xf numFmtId="0" fontId="0" fillId="0" borderId="20" xfId="0" applyBorder="1" applyAlignment="1" applyProtection="1">
      <alignment horizontal="center" vertical="center" wrapText="1"/>
      <protection hidden="1"/>
    </xf>
    <xf numFmtId="0" fontId="0" fillId="0" borderId="134" xfId="0" applyBorder="1" applyAlignment="1" applyProtection="1">
      <alignment horizontal="center" vertical="center" wrapText="1"/>
      <protection hidden="1"/>
    </xf>
    <xf numFmtId="0" fontId="0" fillId="0" borderId="28" xfId="0" applyBorder="1" applyAlignment="1" applyProtection="1">
      <alignment horizontal="center" vertical="center" wrapText="1"/>
      <protection hidden="1"/>
    </xf>
    <xf numFmtId="0" fontId="0" fillId="0" borderId="22" xfId="0" applyBorder="1" applyAlignment="1" applyProtection="1">
      <alignment horizontal="center" vertical="center" wrapText="1"/>
      <protection hidden="1"/>
    </xf>
    <xf numFmtId="0" fontId="0" fillId="0" borderId="135" xfId="0" applyBorder="1" applyAlignment="1" applyProtection="1">
      <alignment horizontal="center" vertical="center" wrapText="1"/>
      <protection hidden="1"/>
    </xf>
    <xf numFmtId="0" fontId="0" fillId="0" borderId="23" xfId="0" applyBorder="1" applyAlignment="1" applyProtection="1">
      <alignment horizontal="center" vertical="center" wrapText="1"/>
      <protection hidden="1"/>
    </xf>
    <xf numFmtId="0" fontId="0" fillId="0" borderId="20" xfId="0" applyBorder="1" applyAlignment="1" applyProtection="1">
      <alignment horizontal="center" vertical="center"/>
      <protection hidden="1"/>
    </xf>
    <xf numFmtId="0" fontId="0" fillId="0" borderId="28" xfId="0" applyBorder="1" applyAlignment="1" applyProtection="1">
      <alignment horizontal="center" vertical="center"/>
      <protection hidden="1"/>
    </xf>
    <xf numFmtId="0" fontId="0" fillId="0" borderId="22" xfId="0" applyBorder="1" applyAlignment="1" applyProtection="1">
      <alignment horizontal="center" vertical="center"/>
      <protection hidden="1"/>
    </xf>
    <xf numFmtId="0" fontId="0" fillId="0" borderId="23" xfId="0" applyBorder="1" applyAlignment="1" applyProtection="1">
      <alignment horizontal="center" vertical="center"/>
      <protection hidden="1"/>
    </xf>
    <xf numFmtId="0" fontId="0" fillId="0" borderId="20" xfId="0" applyBorder="1" applyAlignment="1" applyProtection="1">
      <alignment horizontal="center" vertical="center" textRotation="255"/>
      <protection hidden="1"/>
    </xf>
    <xf numFmtId="0" fontId="0" fillId="0" borderId="28" xfId="0" applyBorder="1" applyAlignment="1" applyProtection="1">
      <alignment horizontal="center" vertical="center" textRotation="255"/>
      <protection hidden="1"/>
    </xf>
    <xf numFmtId="0" fontId="0" fillId="0" borderId="22" xfId="0" applyBorder="1" applyAlignment="1" applyProtection="1">
      <alignment horizontal="center" vertical="center" textRotation="255"/>
      <protection hidden="1"/>
    </xf>
    <xf numFmtId="0" fontId="0" fillId="0" borderId="23" xfId="0" applyBorder="1" applyAlignment="1" applyProtection="1">
      <alignment horizontal="center" vertical="center" textRotation="255"/>
      <protection hidden="1"/>
    </xf>
    <xf numFmtId="0" fontId="32" fillId="0" borderId="20" xfId="0" applyFont="1" applyBorder="1" applyAlignment="1" applyProtection="1">
      <alignment horizontal="center" vertical="center" wrapText="1"/>
      <protection hidden="1"/>
    </xf>
    <xf numFmtId="0" fontId="32" fillId="0" borderId="134"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2" xfId="0" applyFont="1" applyBorder="1" applyAlignment="1" applyProtection="1">
      <alignment horizontal="center" vertical="center" wrapText="1"/>
      <protection hidden="1"/>
    </xf>
    <xf numFmtId="0" fontId="32" fillId="0" borderId="135" xfId="0" applyFont="1" applyBorder="1" applyAlignment="1" applyProtection="1">
      <alignment horizontal="center" vertical="center" wrapText="1"/>
      <protection hidden="1"/>
    </xf>
    <xf numFmtId="0" fontId="32" fillId="0" borderId="23" xfId="0" applyFont="1" applyBorder="1" applyAlignment="1" applyProtection="1">
      <alignment horizontal="center" vertical="center" wrapText="1"/>
      <protection hidden="1"/>
    </xf>
    <xf numFmtId="0" fontId="0" fillId="0" borderId="0" xfId="0" applyAlignment="1">
      <alignment horizontal="center"/>
    </xf>
    <xf numFmtId="0" fontId="0" fillId="0" borderId="120" xfId="0" applyBorder="1" applyAlignment="1" applyProtection="1">
      <alignment horizontal="center" vertical="center"/>
      <protection hidden="1"/>
    </xf>
    <xf numFmtId="0" fontId="0" fillId="0" borderId="136" xfId="0" applyBorder="1" applyAlignment="1" applyProtection="1">
      <alignment horizontal="center" vertical="center"/>
      <protection hidden="1"/>
    </xf>
    <xf numFmtId="0" fontId="0" fillId="0" borderId="137" xfId="0" applyBorder="1" applyAlignment="1" applyProtection="1">
      <alignment horizontal="center" vertical="center"/>
      <protection hidden="1"/>
    </xf>
    <xf numFmtId="0" fontId="0" fillId="0" borderId="134" xfId="0" applyBorder="1" applyAlignment="1" applyProtection="1">
      <alignment horizontal="center" vertical="center"/>
      <protection hidden="1"/>
    </xf>
    <xf numFmtId="0" fontId="0" fillId="0" borderId="135" xfId="0" applyBorder="1" applyAlignment="1" applyProtection="1">
      <alignment horizontal="center" vertical="center"/>
      <protection hidden="1"/>
    </xf>
    <xf numFmtId="182" fontId="0" fillId="0" borderId="75" xfId="0" applyNumberFormat="1" applyBorder="1" applyAlignment="1">
      <alignment horizontal="center"/>
    </xf>
    <xf numFmtId="0" fontId="0" fillId="0" borderId="75" xfId="0" applyBorder="1" applyAlignment="1">
      <alignment horizontal="center" vertical="center"/>
    </xf>
    <xf numFmtId="0" fontId="0" fillId="0" borderId="75" xfId="0" applyBorder="1" applyAlignment="1">
      <alignment horizontal="center"/>
    </xf>
    <xf numFmtId="0" fontId="29" fillId="0" borderId="0" xfId="0" applyFont="1" applyAlignment="1" applyProtection="1">
      <alignment horizontal="distributed" vertical="top" wrapText="1" shrinkToFit="1"/>
      <protection hidden="1"/>
    </xf>
  </cellXfs>
  <cellStyles count="4">
    <cellStyle name="ハイパーリンク" xfId="1" builtinId="8"/>
    <cellStyle name="標準" xfId="0" builtinId="0"/>
    <cellStyle name="標準_競技者" xfId="2" xr:uid="{CB8853F0-EB3C-4E2F-8A96-BFC774B7E4F9}"/>
    <cellStyle name="標準_競技者_hs" xfId="3" xr:uid="{ABFA626B-0EF0-42E3-AD49-CBAD331DCED2}"/>
  </cellStyles>
  <dxfs count="51">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10"/>
      </font>
    </dxf>
    <dxf>
      <font>
        <condense val="0"/>
        <extend val="0"/>
        <color indexed="9"/>
      </font>
    </dxf>
    <dxf>
      <fill>
        <patternFill>
          <bgColor indexed="10"/>
        </patternFill>
      </fill>
    </dxf>
    <dxf>
      <fill>
        <patternFill>
          <bgColor indexed="10"/>
        </patternFill>
      </fill>
    </dxf>
    <dxf>
      <font>
        <condense val="0"/>
        <extend val="0"/>
        <color indexed="9"/>
      </font>
      <fill>
        <patternFill patternType="none">
          <bgColor indexed="65"/>
        </patternFill>
      </fill>
    </dxf>
    <dxf>
      <fill>
        <patternFill>
          <bgColor indexed="10"/>
        </patternFill>
      </fill>
    </dxf>
    <dxf>
      <font>
        <condense val="0"/>
        <extend val="0"/>
        <color indexed="9"/>
      </font>
    </dxf>
    <dxf>
      <fill>
        <patternFill>
          <bgColor indexed="10"/>
        </patternFill>
      </fill>
    </dxf>
    <dxf>
      <font>
        <color theme="0"/>
      </font>
    </dxf>
    <dxf>
      <font>
        <color theme="0"/>
      </font>
    </dxf>
    <dxf>
      <font>
        <condense val="0"/>
        <extend val="0"/>
        <color indexed="9"/>
      </font>
    </dxf>
    <dxf>
      <font>
        <condense val="0"/>
        <extend val="0"/>
        <color indexed="9"/>
      </font>
    </dxf>
    <dxf>
      <font>
        <color theme="8" tint="0.79998168889431442"/>
      </font>
    </dxf>
    <dxf>
      <fill>
        <patternFill>
          <bgColor indexed="45"/>
        </patternFill>
      </fill>
    </dxf>
    <dxf>
      <fill>
        <patternFill>
          <bgColor indexed="10"/>
        </patternFill>
      </fill>
    </dxf>
    <dxf>
      <font>
        <condense val="0"/>
        <extend val="0"/>
        <color indexed="9"/>
      </font>
    </dxf>
    <dxf>
      <font>
        <color theme="9" tint="0.59996337778862885"/>
      </font>
    </dxf>
    <dxf>
      <fill>
        <patternFill>
          <bgColor indexed="45"/>
        </patternFill>
      </fill>
    </dxf>
    <dxf>
      <fill>
        <patternFill>
          <bgColor indexed="10"/>
        </patternFill>
      </fill>
    </dxf>
    <dxf>
      <font>
        <condense val="0"/>
        <extend val="0"/>
        <color indexed="9"/>
      </font>
    </dxf>
    <dxf>
      <fill>
        <patternFill>
          <bgColor indexed="45"/>
        </patternFill>
      </fill>
    </dxf>
    <dxf>
      <fill>
        <patternFill>
          <bgColor indexed="10"/>
        </patternFill>
      </fill>
    </dxf>
    <dxf>
      <font>
        <condense val="0"/>
        <extend val="0"/>
        <color indexed="9"/>
      </font>
    </dxf>
    <dxf>
      <fill>
        <patternFill>
          <bgColor indexed="45"/>
        </patternFill>
      </fill>
    </dxf>
    <dxf>
      <fill>
        <patternFill>
          <bgColor indexed="10"/>
        </patternFill>
      </fill>
    </dxf>
    <dxf>
      <font>
        <condense val="0"/>
        <extend val="0"/>
        <color indexed="9"/>
      </font>
    </dxf>
    <dxf>
      <fill>
        <patternFill>
          <bgColor indexed="45"/>
        </patternFill>
      </fill>
    </dxf>
    <dxf>
      <fill>
        <patternFill>
          <bgColor indexed="10"/>
        </patternFill>
      </fill>
    </dxf>
    <dxf>
      <font>
        <condense val="0"/>
        <extend val="0"/>
        <color indexed="9"/>
      </font>
    </dxf>
    <dxf>
      <fill>
        <patternFill>
          <bgColor indexed="45"/>
        </patternFill>
      </fill>
    </dxf>
    <dxf>
      <font>
        <condense val="0"/>
        <extend val="0"/>
        <color indexed="9"/>
      </font>
    </dxf>
    <dxf>
      <fill>
        <patternFill>
          <bgColor indexed="10"/>
        </patternFill>
      </fill>
    </dxf>
    <dxf>
      <fill>
        <patternFill patternType="none">
          <bgColor indexed="65"/>
        </patternFill>
      </fill>
    </dxf>
    <dxf>
      <font>
        <condense val="0"/>
        <extend val="0"/>
        <color indexed="44"/>
      </font>
    </dxf>
    <dxf>
      <font>
        <condense val="0"/>
        <extend val="0"/>
        <color indexed="9"/>
      </font>
    </dxf>
    <dxf>
      <fill>
        <patternFill>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7</xdr:col>
      <xdr:colOff>714375</xdr:colOff>
      <xdr:row>6</xdr:row>
      <xdr:rowOff>76200</xdr:rowOff>
    </xdr:from>
    <xdr:to>
      <xdr:col>7</xdr:col>
      <xdr:colOff>714375</xdr:colOff>
      <xdr:row>10</xdr:row>
      <xdr:rowOff>19050</xdr:rowOff>
    </xdr:to>
    <xdr:sp macro="" textlink="">
      <xdr:nvSpPr>
        <xdr:cNvPr id="2144" name="Line 46">
          <a:extLst>
            <a:ext uri="{FF2B5EF4-FFF2-40B4-BE49-F238E27FC236}">
              <a16:creationId xmlns:a16="http://schemas.microsoft.com/office/drawing/2014/main" id="{91601FFB-DB80-6925-9F3F-DAD3CCC7C9E7}"/>
            </a:ext>
          </a:extLst>
        </xdr:cNvPr>
        <xdr:cNvSpPr>
          <a:spLocks noChangeShapeType="1"/>
        </xdr:cNvSpPr>
      </xdr:nvSpPr>
      <xdr:spPr bwMode="auto">
        <a:xfrm flipV="1">
          <a:off x="7867650" y="1524000"/>
          <a:ext cx="0" cy="695325"/>
        </a:xfrm>
        <a:prstGeom prst="line">
          <a:avLst/>
        </a:prstGeom>
        <a:noFill/>
        <a:ln w="3810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0</xdr:colOff>
      <xdr:row>11</xdr:row>
      <xdr:rowOff>171450</xdr:rowOff>
    </xdr:from>
    <xdr:to>
      <xdr:col>47</xdr:col>
      <xdr:colOff>0</xdr:colOff>
      <xdr:row>13</xdr:row>
      <xdr:rowOff>19050</xdr:rowOff>
    </xdr:to>
    <xdr:sp macro="" textlink="">
      <xdr:nvSpPr>
        <xdr:cNvPr id="1476" name="Rectangle 7">
          <a:extLst>
            <a:ext uri="{FF2B5EF4-FFF2-40B4-BE49-F238E27FC236}">
              <a16:creationId xmlns:a16="http://schemas.microsoft.com/office/drawing/2014/main" id="{3758B77C-CB88-8538-EE07-633CA9B54F4A}"/>
            </a:ext>
          </a:extLst>
        </xdr:cNvPr>
        <xdr:cNvSpPr>
          <a:spLocks noChangeArrowheads="1"/>
        </xdr:cNvSpPr>
      </xdr:nvSpPr>
      <xdr:spPr bwMode="auto">
        <a:xfrm>
          <a:off x="11753850" y="2219325"/>
          <a:ext cx="0" cy="1905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47</xdr:col>
      <xdr:colOff>0</xdr:colOff>
      <xdr:row>13</xdr:row>
      <xdr:rowOff>171450</xdr:rowOff>
    </xdr:from>
    <xdr:to>
      <xdr:col>47</xdr:col>
      <xdr:colOff>0</xdr:colOff>
      <xdr:row>15</xdr:row>
      <xdr:rowOff>19050</xdr:rowOff>
    </xdr:to>
    <xdr:sp macro="" textlink="">
      <xdr:nvSpPr>
        <xdr:cNvPr id="1477" name="Oval 8">
          <a:extLst>
            <a:ext uri="{FF2B5EF4-FFF2-40B4-BE49-F238E27FC236}">
              <a16:creationId xmlns:a16="http://schemas.microsoft.com/office/drawing/2014/main" id="{9585A804-286B-EECE-E270-F3838A626300}"/>
            </a:ext>
          </a:extLst>
        </xdr:cNvPr>
        <xdr:cNvSpPr>
          <a:spLocks noChangeArrowheads="1"/>
        </xdr:cNvSpPr>
      </xdr:nvSpPr>
      <xdr:spPr bwMode="auto">
        <a:xfrm>
          <a:off x="11753850" y="2562225"/>
          <a:ext cx="0"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66675</xdr:colOff>
      <xdr:row>12</xdr:row>
      <xdr:rowOff>0</xdr:rowOff>
    </xdr:from>
    <xdr:to>
      <xdr:col>37</xdr:col>
      <xdr:colOff>95250</xdr:colOff>
      <xdr:row>13</xdr:row>
      <xdr:rowOff>19050</xdr:rowOff>
    </xdr:to>
    <xdr:sp macro="" textlink="">
      <xdr:nvSpPr>
        <xdr:cNvPr id="11655" name="Rectangle 7">
          <a:extLst>
            <a:ext uri="{FF2B5EF4-FFF2-40B4-BE49-F238E27FC236}">
              <a16:creationId xmlns:a16="http://schemas.microsoft.com/office/drawing/2014/main" id="{DFDF2555-C1BA-7306-545F-8E646449FED1}"/>
            </a:ext>
          </a:extLst>
        </xdr:cNvPr>
        <xdr:cNvSpPr>
          <a:spLocks noChangeArrowheads="1"/>
        </xdr:cNvSpPr>
      </xdr:nvSpPr>
      <xdr:spPr bwMode="auto">
        <a:xfrm>
          <a:off x="8039100" y="2219325"/>
          <a:ext cx="200025" cy="1905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47625</xdr:colOff>
      <xdr:row>13</xdr:row>
      <xdr:rowOff>171450</xdr:rowOff>
    </xdr:from>
    <xdr:to>
      <xdr:col>19</xdr:col>
      <xdr:colOff>104775</xdr:colOff>
      <xdr:row>15</xdr:row>
      <xdr:rowOff>19050</xdr:rowOff>
    </xdr:to>
    <xdr:sp macro="" textlink="">
      <xdr:nvSpPr>
        <xdr:cNvPr id="11656" name="Oval 8">
          <a:extLst>
            <a:ext uri="{FF2B5EF4-FFF2-40B4-BE49-F238E27FC236}">
              <a16:creationId xmlns:a16="http://schemas.microsoft.com/office/drawing/2014/main" id="{206431B9-2A3C-A991-BE07-89B6A873F851}"/>
            </a:ext>
          </a:extLst>
        </xdr:cNvPr>
        <xdr:cNvSpPr>
          <a:spLocks noChangeArrowheads="1"/>
        </xdr:cNvSpPr>
      </xdr:nvSpPr>
      <xdr:spPr bwMode="auto">
        <a:xfrm>
          <a:off x="3219450" y="2562225"/>
          <a:ext cx="228600"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27</xdr:col>
          <xdr:colOff>161925</xdr:colOff>
          <xdr:row>63</xdr:row>
          <xdr:rowOff>0</xdr:rowOff>
        </xdr:from>
        <xdr:to>
          <xdr:col>36</xdr:col>
          <xdr:colOff>123825</xdr:colOff>
          <xdr:row>67</xdr:row>
          <xdr:rowOff>161925</xdr:rowOff>
        </xdr:to>
        <xdr:pic>
          <xdr:nvPicPr>
            <xdr:cNvPr id="11657" name="Picture 155">
              <a:extLst>
                <a:ext uri="{FF2B5EF4-FFF2-40B4-BE49-F238E27FC236}">
                  <a16:creationId xmlns:a16="http://schemas.microsoft.com/office/drawing/2014/main" id="{75989BAB-FE1A-3361-309F-33B8A0363354}"/>
                </a:ext>
              </a:extLst>
            </xdr:cNvPr>
            <xdr:cNvPicPr>
              <a:picLocks noChangeAspect="1" noChangeArrowheads="1"/>
              <a:extLst>
                <a:ext uri="{84589F7E-364E-4C9E-8A38-B11213B215E9}">
                  <a14:cameraTool cellRange="$AO$11:$AR$15" spid="_x0000_s11737"/>
                </a:ext>
              </a:extLst>
            </xdr:cNvPicPr>
          </xdr:nvPicPr>
          <xdr:blipFill>
            <a:blip xmlns:r="http://schemas.openxmlformats.org/officeDocument/2006/relationships" r:embed="rId1"/>
            <a:srcRect/>
            <a:stretch>
              <a:fillRect/>
            </a:stretch>
          </xdr:blipFill>
          <xdr:spPr bwMode="auto">
            <a:xfrm>
              <a:off x="5476875" y="10963275"/>
              <a:ext cx="2495550" cy="84772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161925</xdr:colOff>
          <xdr:row>112</xdr:row>
          <xdr:rowOff>0</xdr:rowOff>
        </xdr:from>
        <xdr:to>
          <xdr:col>36</xdr:col>
          <xdr:colOff>123825</xdr:colOff>
          <xdr:row>116</xdr:row>
          <xdr:rowOff>161925</xdr:rowOff>
        </xdr:to>
        <xdr:pic>
          <xdr:nvPicPr>
            <xdr:cNvPr id="11658" name="Picture 157">
              <a:extLst>
                <a:ext uri="{FF2B5EF4-FFF2-40B4-BE49-F238E27FC236}">
                  <a16:creationId xmlns:a16="http://schemas.microsoft.com/office/drawing/2014/main" id="{124892E1-A3BC-539F-901E-BBD00E68B015}"/>
                </a:ext>
              </a:extLst>
            </xdr:cNvPr>
            <xdr:cNvPicPr>
              <a:picLocks noChangeAspect="1" noChangeArrowheads="1"/>
              <a:extLst>
                <a:ext uri="{84589F7E-364E-4C9E-8A38-B11213B215E9}">
                  <a14:cameraTool cellRange="$AO$11:$AR$15" spid="_x0000_s11738"/>
                </a:ext>
              </a:extLst>
            </xdr:cNvPicPr>
          </xdr:nvPicPr>
          <xdr:blipFill>
            <a:blip xmlns:r="http://schemas.openxmlformats.org/officeDocument/2006/relationships" r:embed="rId1"/>
            <a:srcRect/>
            <a:stretch>
              <a:fillRect/>
            </a:stretch>
          </xdr:blipFill>
          <xdr:spPr bwMode="auto">
            <a:xfrm>
              <a:off x="4876800" y="19364325"/>
              <a:ext cx="2495550" cy="84772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161925</xdr:colOff>
          <xdr:row>161</xdr:row>
          <xdr:rowOff>0</xdr:rowOff>
        </xdr:from>
        <xdr:to>
          <xdr:col>36</xdr:col>
          <xdr:colOff>123825</xdr:colOff>
          <xdr:row>165</xdr:row>
          <xdr:rowOff>161925</xdr:rowOff>
        </xdr:to>
        <xdr:pic>
          <xdr:nvPicPr>
            <xdr:cNvPr id="11659" name="Picture 158">
              <a:extLst>
                <a:ext uri="{FF2B5EF4-FFF2-40B4-BE49-F238E27FC236}">
                  <a16:creationId xmlns:a16="http://schemas.microsoft.com/office/drawing/2014/main" id="{624D371E-CF72-D36F-35B6-AE886151D651}"/>
                </a:ext>
              </a:extLst>
            </xdr:cNvPr>
            <xdr:cNvPicPr>
              <a:picLocks noChangeAspect="1" noChangeArrowheads="1"/>
              <a:extLst>
                <a:ext uri="{84589F7E-364E-4C9E-8A38-B11213B215E9}">
                  <a14:cameraTool cellRange="$AO$11:$AR$15" spid="_x0000_s11739"/>
                </a:ext>
              </a:extLst>
            </xdr:cNvPicPr>
          </xdr:nvPicPr>
          <xdr:blipFill>
            <a:blip xmlns:r="http://schemas.openxmlformats.org/officeDocument/2006/relationships" r:embed="rId1"/>
            <a:srcRect/>
            <a:stretch>
              <a:fillRect/>
            </a:stretch>
          </xdr:blipFill>
          <xdr:spPr bwMode="auto">
            <a:xfrm>
              <a:off x="4876800" y="27765375"/>
              <a:ext cx="2495550" cy="84772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161925</xdr:colOff>
          <xdr:row>210</xdr:row>
          <xdr:rowOff>0</xdr:rowOff>
        </xdr:from>
        <xdr:to>
          <xdr:col>36</xdr:col>
          <xdr:colOff>123825</xdr:colOff>
          <xdr:row>214</xdr:row>
          <xdr:rowOff>161925</xdr:rowOff>
        </xdr:to>
        <xdr:pic>
          <xdr:nvPicPr>
            <xdr:cNvPr id="11660" name="Picture 159">
              <a:extLst>
                <a:ext uri="{FF2B5EF4-FFF2-40B4-BE49-F238E27FC236}">
                  <a16:creationId xmlns:a16="http://schemas.microsoft.com/office/drawing/2014/main" id="{BC2D52E9-7C3E-FA2D-0ED8-F42690F6BF99}"/>
                </a:ext>
              </a:extLst>
            </xdr:cNvPr>
            <xdr:cNvPicPr>
              <a:picLocks noChangeAspect="1" noChangeArrowheads="1"/>
              <a:extLst>
                <a:ext uri="{84589F7E-364E-4C9E-8A38-B11213B215E9}">
                  <a14:cameraTool cellRange="$AO$11:$AR$15" spid="_x0000_s11740"/>
                </a:ext>
              </a:extLst>
            </xdr:cNvPicPr>
          </xdr:nvPicPr>
          <xdr:blipFill>
            <a:blip xmlns:r="http://schemas.openxmlformats.org/officeDocument/2006/relationships" r:embed="rId1"/>
            <a:srcRect/>
            <a:stretch>
              <a:fillRect/>
            </a:stretch>
          </xdr:blipFill>
          <xdr:spPr bwMode="auto">
            <a:xfrm>
              <a:off x="4876800" y="36166425"/>
              <a:ext cx="2495550" cy="84772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AC054-DDB7-49D0-80C4-4B9F75C495EA}">
  <sheetPr codeName="Sheet2"/>
  <dimension ref="A1:AI164"/>
  <sheetViews>
    <sheetView workbookViewId="0">
      <selection activeCell="C6" sqref="C6"/>
    </sheetView>
  </sheetViews>
  <sheetFormatPr defaultRowHeight="13.5" x14ac:dyDescent="0.15"/>
  <cols>
    <col min="1" max="1" width="7.375" customWidth="1"/>
    <col min="2" max="2" width="7.625" customWidth="1"/>
    <col min="3" max="3" width="14.25" customWidth="1"/>
    <col min="4" max="4" width="22.375" customWidth="1"/>
    <col min="5" max="5" width="7.375" customWidth="1"/>
    <col min="6" max="6" width="22" customWidth="1"/>
    <col min="7" max="7" width="12.875" customWidth="1"/>
    <col min="8" max="8" width="39.875" hidden="1" customWidth="1"/>
    <col min="9" max="9" width="9.75" style="214" customWidth="1"/>
    <col min="10" max="10" width="5.125" style="214" customWidth="1"/>
    <col min="11" max="11" width="25.375" style="214" customWidth="1"/>
    <col min="12" max="13" width="12.75" customWidth="1"/>
    <col min="14" max="14" width="13.75" customWidth="1"/>
    <col min="15" max="16" width="14.875" customWidth="1"/>
    <col min="17" max="17" width="2" customWidth="1"/>
    <col min="18" max="18" width="5.25" customWidth="1"/>
    <col min="19" max="19" width="3.875" customWidth="1"/>
    <col min="20" max="20" width="4.625" bestFit="1" customWidth="1"/>
  </cols>
  <sheetData>
    <row r="1" spans="1:20" ht="19.5" thickBot="1" x14ac:dyDescent="0.2">
      <c r="A1" s="3"/>
      <c r="B1" s="3"/>
      <c r="C1" s="282" t="s">
        <v>151</v>
      </c>
      <c r="D1" s="282"/>
      <c r="E1" s="282"/>
      <c r="F1" s="282"/>
      <c r="G1" s="3"/>
      <c r="H1" s="3"/>
      <c r="I1" s="3"/>
      <c r="J1" s="3"/>
      <c r="K1" s="3"/>
      <c r="L1" s="3"/>
      <c r="M1" s="3"/>
      <c r="N1" s="3"/>
      <c r="O1" s="3"/>
      <c r="P1" s="3"/>
      <c r="Q1" s="3"/>
      <c r="R1" s="3"/>
      <c r="S1" s="3"/>
      <c r="T1" s="3"/>
    </row>
    <row r="2" spans="1:20" ht="20.25" thickTop="1" thickBot="1" x14ac:dyDescent="0.2">
      <c r="A2" s="14" t="s">
        <v>189</v>
      </c>
      <c r="B2" s="236" t="s">
        <v>238</v>
      </c>
      <c r="C2" s="15" t="s">
        <v>10</v>
      </c>
      <c r="D2" s="283"/>
      <c r="E2" s="282"/>
      <c r="F2" s="282"/>
      <c r="G2" s="282"/>
      <c r="H2" s="237"/>
      <c r="I2" s="3"/>
      <c r="J2" s="3"/>
      <c r="K2" s="3"/>
      <c r="L2" s="3"/>
      <c r="M2" s="3"/>
      <c r="N2" s="3"/>
      <c r="O2" s="3"/>
      <c r="P2" s="3"/>
      <c r="Q2" s="3"/>
      <c r="R2" s="3"/>
      <c r="S2" s="3"/>
      <c r="T2" s="3"/>
    </row>
    <row r="3" spans="1:20" ht="18.75" thickTop="1" thickBot="1" x14ac:dyDescent="0.2">
      <c r="A3" s="16" t="s">
        <v>9</v>
      </c>
      <c r="B3" s="284" t="s">
        <v>150</v>
      </c>
      <c r="C3" s="285"/>
      <c r="D3" s="17"/>
      <c r="E3" s="18"/>
      <c r="F3" s="19" t="s">
        <v>166</v>
      </c>
      <c r="G3" s="17"/>
      <c r="H3" s="17"/>
      <c r="I3" s="17"/>
      <c r="J3" s="17"/>
      <c r="K3" s="210"/>
      <c r="L3" s="17"/>
      <c r="M3" s="17"/>
      <c r="N3" s="21"/>
      <c r="O3" s="21"/>
      <c r="P3" s="21"/>
      <c r="Q3" s="17"/>
      <c r="R3" s="17"/>
      <c r="S3" s="17"/>
      <c r="T3" s="17"/>
    </row>
    <row r="4" spans="1:20" ht="20.25" thickTop="1" thickBot="1" x14ac:dyDescent="0.2">
      <c r="A4" s="233"/>
      <c r="B4" s="286"/>
      <c r="C4" s="287"/>
      <c r="D4" s="22"/>
      <c r="E4" s="3"/>
      <c r="F4" s="3"/>
      <c r="G4" s="92"/>
      <c r="H4" s="92"/>
      <c r="I4" s="3"/>
      <c r="J4" s="3"/>
      <c r="K4" s="3"/>
      <c r="L4" s="3"/>
      <c r="M4" s="3"/>
      <c r="N4" s="3"/>
      <c r="O4" s="3"/>
      <c r="P4" s="3"/>
      <c r="Q4" s="24"/>
      <c r="R4" s="24"/>
      <c r="S4" s="24"/>
      <c r="T4" s="3"/>
    </row>
    <row r="5" spans="1:20" ht="15" thickTop="1" thickBot="1" x14ac:dyDescent="0.2">
      <c r="A5" s="232" t="s">
        <v>136</v>
      </c>
      <c r="B5" s="5" t="s">
        <v>2</v>
      </c>
      <c r="C5" s="6" t="s">
        <v>185</v>
      </c>
      <c r="D5" s="277" t="s">
        <v>173</v>
      </c>
      <c r="E5" s="278"/>
      <c r="F5" s="7" t="s">
        <v>186</v>
      </c>
      <c r="G5" s="7" t="s">
        <v>176</v>
      </c>
      <c r="H5" s="7" t="s">
        <v>192</v>
      </c>
      <c r="I5" s="211" t="s">
        <v>3</v>
      </c>
      <c r="J5" s="279" t="s">
        <v>177</v>
      </c>
      <c r="K5" s="279"/>
      <c r="L5" s="7" t="s">
        <v>4</v>
      </c>
      <c r="M5" s="8" t="s">
        <v>11</v>
      </c>
      <c r="N5" s="7" t="s">
        <v>137</v>
      </c>
      <c r="O5" s="280" t="s">
        <v>138</v>
      </c>
      <c r="P5" s="281"/>
      <c r="Q5" s="3"/>
      <c r="R5" s="3"/>
      <c r="S5" s="3"/>
      <c r="T5" s="3"/>
    </row>
    <row r="6" spans="1:20" ht="20.25" thickTop="1" thickBot="1" x14ac:dyDescent="0.2">
      <c r="A6" s="233"/>
      <c r="B6" s="233"/>
      <c r="C6" s="106"/>
      <c r="D6" s="107"/>
      <c r="E6" s="207" t="str">
        <f>CHOOSE(VLOOKUP($D$15,$AH$38:$AI$42,2,FALSE),"","高等学校","中学校","")</f>
        <v/>
      </c>
      <c r="F6" s="9"/>
      <c r="G6" s="9"/>
      <c r="H6" s="9"/>
      <c r="I6" s="212"/>
      <c r="J6" s="10" t="s">
        <v>41</v>
      </c>
      <c r="K6" s="213"/>
      <c r="L6" s="11"/>
      <c r="M6" s="12"/>
      <c r="N6" s="13"/>
      <c r="O6" s="13"/>
      <c r="P6" s="13"/>
      <c r="Q6" s="93"/>
      <c r="R6" s="93"/>
      <c r="S6" s="93"/>
      <c r="T6" s="23"/>
    </row>
    <row r="7" spans="1:20" ht="15" thickTop="1" x14ac:dyDescent="0.15">
      <c r="A7" s="3" t="s">
        <v>178</v>
      </c>
      <c r="B7" s="25"/>
      <c r="C7" s="3" t="s">
        <v>160</v>
      </c>
      <c r="D7" s="3" t="s">
        <v>165</v>
      </c>
      <c r="E7" s="27" t="s">
        <v>237</v>
      </c>
      <c r="F7" s="189" t="s">
        <v>159</v>
      </c>
      <c r="G7" s="3" t="s">
        <v>214</v>
      </c>
      <c r="H7" s="3"/>
      <c r="I7" s="3"/>
      <c r="J7" s="3" t="s">
        <v>14</v>
      </c>
      <c r="K7" s="3"/>
      <c r="L7" s="26"/>
      <c r="M7" s="26"/>
      <c r="N7" s="26" t="s">
        <v>14</v>
      </c>
      <c r="O7" s="26" t="s">
        <v>14</v>
      </c>
      <c r="P7" s="3"/>
      <c r="Q7" s="23"/>
      <c r="R7" s="23"/>
      <c r="S7" s="23"/>
      <c r="T7" s="23"/>
    </row>
    <row r="8" spans="1:20" ht="17.25" x14ac:dyDescent="0.2">
      <c r="A8" s="27"/>
      <c r="B8" s="25"/>
      <c r="C8" s="3" t="s">
        <v>15</v>
      </c>
      <c r="D8" s="28" t="s">
        <v>105</v>
      </c>
      <c r="E8" s="3"/>
      <c r="F8" s="3"/>
      <c r="G8" s="3" t="s">
        <v>16</v>
      </c>
      <c r="H8" s="3"/>
      <c r="I8" s="3"/>
      <c r="J8" s="3" t="s">
        <v>17</v>
      </c>
      <c r="K8" s="3"/>
      <c r="L8" s="28"/>
      <c r="M8" s="29"/>
      <c r="N8" s="28" t="s">
        <v>105</v>
      </c>
      <c r="O8" s="29"/>
      <c r="P8" s="31"/>
      <c r="Q8" s="80"/>
      <c r="R8" s="80"/>
      <c r="S8" s="80"/>
      <c r="T8" s="80"/>
    </row>
    <row r="9" spans="1:20" ht="13.5" customHeight="1" x14ac:dyDescent="0.2">
      <c r="A9" s="27"/>
      <c r="B9" s="32">
        <v>1</v>
      </c>
      <c r="C9" s="33" t="s">
        <v>18</v>
      </c>
      <c r="D9" s="3"/>
      <c r="E9" s="3"/>
      <c r="F9" s="3"/>
      <c r="G9" s="28"/>
      <c r="H9" s="28"/>
      <c r="I9" s="3"/>
      <c r="J9" s="210" t="s">
        <v>19</v>
      </c>
      <c r="K9" s="210"/>
      <c r="L9" s="3"/>
      <c r="M9" s="3"/>
      <c r="N9" s="3"/>
      <c r="O9" s="30"/>
      <c r="P9" s="31"/>
      <c r="Q9" s="80"/>
      <c r="R9" s="80"/>
      <c r="S9" s="80"/>
      <c r="T9" s="80"/>
    </row>
    <row r="10" spans="1:20" x14ac:dyDescent="0.15">
      <c r="A10" s="3"/>
      <c r="B10" s="34">
        <v>2</v>
      </c>
      <c r="C10" s="35" t="s">
        <v>20</v>
      </c>
      <c r="D10" s="3"/>
      <c r="E10" s="3"/>
      <c r="F10" s="3"/>
      <c r="G10" s="3"/>
      <c r="H10" s="3"/>
      <c r="I10" s="20"/>
      <c r="J10" s="264" t="s">
        <v>170</v>
      </c>
      <c r="K10" s="216">
        <v>1</v>
      </c>
      <c r="L10" s="3"/>
      <c r="M10" s="3"/>
      <c r="N10" s="3"/>
      <c r="O10" s="80"/>
      <c r="P10" s="80"/>
      <c r="Q10" s="80"/>
      <c r="R10" s="80"/>
    </row>
    <row r="11" spans="1:20" ht="17.25" x14ac:dyDescent="0.2">
      <c r="A11" s="3"/>
      <c r="B11" s="34">
        <v>3</v>
      </c>
      <c r="C11" s="35" t="s">
        <v>22</v>
      </c>
      <c r="D11" s="3"/>
      <c r="E11" s="3"/>
      <c r="F11" s="3"/>
      <c r="G11" s="3"/>
      <c r="H11" s="28" t="s">
        <v>193</v>
      </c>
      <c r="I11" s="20"/>
      <c r="J11" s="264" t="s">
        <v>21</v>
      </c>
      <c r="K11" s="216">
        <v>2</v>
      </c>
      <c r="L11" s="3"/>
      <c r="M11" s="3"/>
      <c r="N11" s="3"/>
      <c r="O11" s="3"/>
      <c r="P11" s="3"/>
      <c r="Q11" s="3"/>
      <c r="R11" s="3"/>
    </row>
    <row r="12" spans="1:20" ht="17.25" x14ac:dyDescent="0.2">
      <c r="A12" s="3"/>
      <c r="B12" s="36">
        <v>4</v>
      </c>
      <c r="C12" s="37" t="s">
        <v>152</v>
      </c>
      <c r="D12" s="28"/>
      <c r="E12" s="3"/>
      <c r="F12" s="3"/>
      <c r="G12" s="3"/>
      <c r="H12" s="28" t="s">
        <v>194</v>
      </c>
      <c r="I12" s="20"/>
      <c r="J12" s="264" t="s">
        <v>23</v>
      </c>
      <c r="K12" s="216">
        <v>3</v>
      </c>
      <c r="L12" s="3"/>
      <c r="M12" s="3"/>
      <c r="N12" s="3"/>
      <c r="O12" s="3"/>
      <c r="P12" s="3"/>
      <c r="Q12" s="3"/>
      <c r="R12" s="3"/>
    </row>
    <row r="13" spans="1:20" ht="14.25" thickBot="1" x14ac:dyDescent="0.2">
      <c r="A13" s="3"/>
      <c r="B13" s="3"/>
      <c r="C13" s="3"/>
      <c r="D13" s="3"/>
      <c r="E13" s="3"/>
      <c r="F13" s="3"/>
      <c r="G13" s="3"/>
      <c r="H13" s="27" t="s">
        <v>195</v>
      </c>
      <c r="I13" s="20"/>
      <c r="J13" s="264" t="s">
        <v>24</v>
      </c>
      <c r="K13" s="216">
        <v>4</v>
      </c>
      <c r="L13" s="3"/>
      <c r="M13" s="3"/>
      <c r="N13" s="3"/>
      <c r="O13" s="38"/>
      <c r="P13" s="38"/>
      <c r="Q13" s="3"/>
      <c r="R13" s="3"/>
      <c r="S13" s="3"/>
      <c r="T13" s="3"/>
    </row>
    <row r="14" spans="1:20" ht="14.25" thickTop="1" x14ac:dyDescent="0.15">
      <c r="A14" s="3" t="s">
        <v>153</v>
      </c>
      <c r="B14" s="3"/>
      <c r="C14" s="3"/>
      <c r="D14" s="191" t="s">
        <v>126</v>
      </c>
      <c r="E14" s="3"/>
      <c r="F14" s="3"/>
      <c r="G14" s="3"/>
      <c r="H14" s="3"/>
      <c r="I14" s="20"/>
      <c r="J14" s="264" t="s">
        <v>25</v>
      </c>
      <c r="K14" s="216">
        <v>5</v>
      </c>
      <c r="L14" s="3"/>
      <c r="M14" s="3"/>
      <c r="N14" s="3"/>
      <c r="O14" s="3"/>
      <c r="P14" s="3"/>
      <c r="Q14" s="3"/>
      <c r="R14" s="3"/>
      <c r="S14" s="3"/>
      <c r="T14" s="3"/>
    </row>
    <row r="15" spans="1:20" x14ac:dyDescent="0.15">
      <c r="A15" s="32">
        <v>1</v>
      </c>
      <c r="B15" s="33" t="s">
        <v>154</v>
      </c>
      <c r="C15" s="3"/>
      <c r="D15" s="275" t="s">
        <v>130</v>
      </c>
      <c r="E15" s="3"/>
      <c r="F15" s="3"/>
      <c r="G15" s="3"/>
      <c r="H15" s="3" t="s">
        <v>199</v>
      </c>
      <c r="I15" s="20"/>
      <c r="J15" s="264" t="s">
        <v>26</v>
      </c>
      <c r="K15" s="216">
        <v>6</v>
      </c>
      <c r="L15" s="3"/>
      <c r="M15" s="3"/>
      <c r="N15" s="3"/>
      <c r="O15" s="3"/>
      <c r="P15" s="3"/>
      <c r="Q15" s="3"/>
      <c r="R15" s="3"/>
      <c r="S15" s="3"/>
      <c r="T15" s="3"/>
    </row>
    <row r="16" spans="1:20" x14ac:dyDescent="0.15">
      <c r="A16" s="34">
        <v>2</v>
      </c>
      <c r="B16" s="35" t="s">
        <v>155</v>
      </c>
      <c r="C16" s="3"/>
      <c r="D16" s="275"/>
      <c r="E16" s="3"/>
      <c r="F16" s="3"/>
      <c r="G16" s="3"/>
      <c r="H16" s="3" t="s">
        <v>196</v>
      </c>
      <c r="I16" s="20"/>
      <c r="J16" s="264" t="s">
        <v>27</v>
      </c>
      <c r="K16" s="216">
        <v>7</v>
      </c>
      <c r="L16" s="3"/>
      <c r="M16" s="3"/>
      <c r="N16" s="3"/>
      <c r="O16" s="3"/>
      <c r="P16" s="3"/>
      <c r="Q16" s="3"/>
      <c r="R16" s="3"/>
      <c r="S16" s="3"/>
      <c r="T16" s="3"/>
    </row>
    <row r="17" spans="1:20" ht="14.25" thickBot="1" x14ac:dyDescent="0.2">
      <c r="A17" s="34">
        <v>3</v>
      </c>
      <c r="B17" s="35" t="s">
        <v>156</v>
      </c>
      <c r="C17" s="3"/>
      <c r="D17" s="276"/>
      <c r="E17" s="3"/>
      <c r="F17" s="3"/>
      <c r="G17" s="3"/>
      <c r="H17" s="3" t="s">
        <v>197</v>
      </c>
      <c r="I17" s="20"/>
      <c r="J17" s="264" t="s">
        <v>28</v>
      </c>
      <c r="K17" s="216">
        <v>8</v>
      </c>
      <c r="L17" s="3"/>
      <c r="M17" s="3"/>
      <c r="N17" s="3"/>
      <c r="O17" s="3"/>
      <c r="P17" s="3"/>
      <c r="Q17" s="3"/>
      <c r="R17" s="3"/>
      <c r="S17" s="3"/>
      <c r="T17" s="3"/>
    </row>
    <row r="18" spans="1:20" ht="14.25" thickTop="1" x14ac:dyDescent="0.15">
      <c r="A18" s="34">
        <v>4</v>
      </c>
      <c r="B18" s="35" t="s">
        <v>157</v>
      </c>
      <c r="C18" s="3"/>
      <c r="D18" s="3"/>
      <c r="E18" s="3"/>
      <c r="F18" s="3"/>
      <c r="G18" s="3"/>
      <c r="H18" s="3" t="s">
        <v>198</v>
      </c>
      <c r="I18" s="20"/>
      <c r="J18" s="264" t="s">
        <v>29</v>
      </c>
      <c r="K18" s="216">
        <v>9</v>
      </c>
      <c r="L18" s="3"/>
      <c r="M18" s="3"/>
      <c r="N18" s="3"/>
      <c r="O18" s="3"/>
      <c r="P18" s="3"/>
      <c r="Q18" s="3"/>
      <c r="R18" s="3"/>
      <c r="S18" s="3"/>
      <c r="T18" s="3"/>
    </row>
    <row r="19" spans="1:20" x14ac:dyDescent="0.15">
      <c r="A19" s="34">
        <v>5</v>
      </c>
      <c r="B19" s="35" t="s">
        <v>158</v>
      </c>
      <c r="C19" s="3"/>
      <c r="D19" s="3"/>
      <c r="E19" s="3"/>
      <c r="F19" s="3"/>
      <c r="G19" s="3"/>
      <c r="H19" s="3"/>
      <c r="I19" s="20"/>
      <c r="J19" s="264" t="s">
        <v>30</v>
      </c>
      <c r="K19" s="216">
        <v>10</v>
      </c>
      <c r="L19" s="3"/>
      <c r="M19" s="3"/>
      <c r="N19" s="3"/>
      <c r="O19" s="3"/>
      <c r="P19" s="3"/>
      <c r="Q19" s="3"/>
      <c r="R19" s="3"/>
      <c r="S19" s="3"/>
      <c r="T19" s="3"/>
    </row>
    <row r="20" spans="1:20" x14ac:dyDescent="0.15">
      <c r="A20" s="36">
        <v>6</v>
      </c>
      <c r="B20" s="37" t="s">
        <v>152</v>
      </c>
      <c r="C20" s="3"/>
      <c r="D20" s="3"/>
      <c r="E20" s="3"/>
      <c r="F20" s="3"/>
      <c r="G20" s="3"/>
      <c r="H20" s="3"/>
      <c r="I20" s="20"/>
      <c r="J20" s="264" t="s">
        <v>31</v>
      </c>
      <c r="K20" s="216">
        <v>11</v>
      </c>
      <c r="L20" s="3"/>
      <c r="M20" s="3"/>
      <c r="N20" s="3"/>
      <c r="O20" s="3"/>
      <c r="P20" s="3"/>
      <c r="Q20" s="3"/>
      <c r="R20" s="3"/>
      <c r="S20" s="3"/>
      <c r="T20" s="3"/>
    </row>
    <row r="21" spans="1:20" x14ac:dyDescent="0.15">
      <c r="A21" s="3"/>
      <c r="B21" s="3"/>
      <c r="C21" s="3"/>
      <c r="D21" s="3"/>
      <c r="E21" s="3"/>
      <c r="F21" s="3"/>
      <c r="G21" s="3"/>
      <c r="H21" s="3"/>
      <c r="I21" s="20"/>
      <c r="J21" s="264" t="s">
        <v>32</v>
      </c>
      <c r="K21" s="216">
        <v>12</v>
      </c>
      <c r="L21" s="3"/>
      <c r="M21" s="3"/>
      <c r="N21" s="3"/>
      <c r="O21" s="3"/>
      <c r="P21" s="3"/>
      <c r="Q21" s="3"/>
      <c r="R21" s="3"/>
      <c r="S21" s="3"/>
      <c r="T21" s="3"/>
    </row>
    <row r="22" spans="1:20" x14ac:dyDescent="0.15">
      <c r="A22" s="3"/>
      <c r="B22" s="3"/>
      <c r="C22" s="3"/>
      <c r="D22" s="3"/>
      <c r="E22" s="3"/>
      <c r="F22" s="3"/>
      <c r="G22" s="3"/>
      <c r="H22" s="3"/>
      <c r="I22" s="20"/>
      <c r="J22" s="264" t="s">
        <v>33</v>
      </c>
      <c r="K22" s="216">
        <v>13</v>
      </c>
      <c r="L22" s="3"/>
      <c r="M22" s="3"/>
      <c r="N22" s="3"/>
      <c r="O22" s="3"/>
      <c r="P22" s="3"/>
      <c r="Q22" s="3"/>
      <c r="R22" s="3"/>
      <c r="S22" s="3"/>
      <c r="T22" s="3"/>
    </row>
    <row r="23" spans="1:20" x14ac:dyDescent="0.15">
      <c r="A23" s="3"/>
      <c r="B23" s="3"/>
      <c r="C23" s="3"/>
      <c r="D23" s="3"/>
      <c r="E23" s="3"/>
      <c r="F23" s="3"/>
      <c r="G23" s="3"/>
      <c r="H23" s="3"/>
      <c r="I23" s="20"/>
      <c r="J23" s="264" t="s">
        <v>34</v>
      </c>
      <c r="K23" s="216">
        <v>14</v>
      </c>
      <c r="L23" s="3"/>
      <c r="M23" s="3"/>
      <c r="N23" s="3"/>
      <c r="O23" s="3"/>
      <c r="P23" s="3"/>
      <c r="Q23" s="3"/>
      <c r="R23" s="3"/>
      <c r="S23" s="3"/>
      <c r="T23" s="3"/>
    </row>
    <row r="24" spans="1:20" x14ac:dyDescent="0.15">
      <c r="A24" s="3"/>
      <c r="B24" s="3"/>
      <c r="C24" s="3"/>
      <c r="D24" s="3"/>
      <c r="E24" s="3"/>
      <c r="F24" s="3"/>
      <c r="G24" s="3"/>
      <c r="H24" s="3"/>
      <c r="I24" s="20"/>
      <c r="J24" s="264" t="s">
        <v>35</v>
      </c>
      <c r="K24" s="216">
        <v>15</v>
      </c>
      <c r="L24" s="3"/>
      <c r="M24" s="3"/>
      <c r="N24" s="3"/>
      <c r="O24" s="3"/>
      <c r="P24" s="3"/>
      <c r="Q24" s="3"/>
      <c r="R24" s="3"/>
      <c r="S24" s="3"/>
      <c r="T24" s="3"/>
    </row>
    <row r="25" spans="1:20" x14ac:dyDescent="0.15">
      <c r="A25" s="3"/>
      <c r="B25" s="3"/>
      <c r="C25" s="3"/>
      <c r="D25" s="3"/>
      <c r="E25" s="3"/>
      <c r="F25" s="3"/>
      <c r="G25" s="3"/>
      <c r="H25" s="3"/>
      <c r="I25" s="20"/>
      <c r="J25" s="264" t="s">
        <v>36</v>
      </c>
      <c r="K25" s="216">
        <v>16</v>
      </c>
      <c r="L25" s="3"/>
      <c r="M25" s="3"/>
      <c r="N25" s="3"/>
      <c r="O25" s="3"/>
      <c r="P25" s="3"/>
      <c r="Q25" s="3"/>
      <c r="R25" s="3"/>
      <c r="S25" s="3"/>
      <c r="T25" s="3"/>
    </row>
    <row r="26" spans="1:20" x14ac:dyDescent="0.15">
      <c r="A26" s="3"/>
      <c r="B26" s="3"/>
      <c r="C26" s="3"/>
      <c r="D26" s="3"/>
      <c r="E26" s="3"/>
      <c r="F26" s="3"/>
      <c r="G26" s="3"/>
      <c r="H26" s="3"/>
      <c r="I26" s="20"/>
      <c r="J26" s="264" t="s">
        <v>37</v>
      </c>
      <c r="K26" s="216">
        <v>17</v>
      </c>
      <c r="L26" s="3"/>
      <c r="M26" s="3"/>
      <c r="N26" s="3"/>
      <c r="O26" s="3"/>
      <c r="P26" s="3"/>
      <c r="Q26" s="3"/>
      <c r="R26" s="3"/>
      <c r="S26" s="3"/>
      <c r="T26" s="3"/>
    </row>
    <row r="27" spans="1:20" x14ac:dyDescent="0.15">
      <c r="A27" s="3"/>
      <c r="B27" s="3"/>
      <c r="C27" s="3"/>
      <c r="D27" s="3"/>
      <c r="E27" s="3"/>
      <c r="F27" s="3"/>
      <c r="G27" s="3"/>
      <c r="H27" s="3"/>
      <c r="I27" s="20"/>
      <c r="J27" s="264" t="s">
        <v>38</v>
      </c>
      <c r="K27" s="216">
        <v>18</v>
      </c>
      <c r="L27" s="3"/>
      <c r="M27" s="3"/>
      <c r="N27" s="3"/>
      <c r="O27" s="3"/>
      <c r="P27" s="3"/>
      <c r="Q27" s="3"/>
      <c r="R27" s="3"/>
      <c r="S27" s="3"/>
      <c r="T27" s="3"/>
    </row>
    <row r="28" spans="1:20" x14ac:dyDescent="0.15">
      <c r="A28" s="3"/>
      <c r="B28" s="3"/>
      <c r="C28" s="3"/>
      <c r="D28" s="3"/>
      <c r="E28" s="3"/>
      <c r="F28" s="3"/>
      <c r="G28" s="3"/>
      <c r="H28" s="3"/>
      <c r="I28" s="20"/>
      <c r="J28" s="264" t="s">
        <v>39</v>
      </c>
      <c r="K28" s="216">
        <v>19</v>
      </c>
      <c r="L28" s="3"/>
      <c r="M28" s="3"/>
      <c r="N28" s="3"/>
      <c r="O28" s="3"/>
      <c r="P28" s="3"/>
      <c r="Q28" s="3"/>
      <c r="R28" s="3"/>
      <c r="S28" s="3"/>
      <c r="T28" s="3"/>
    </row>
    <row r="29" spans="1:20" x14ac:dyDescent="0.15">
      <c r="A29" s="3"/>
      <c r="B29" s="3"/>
      <c r="C29" s="3"/>
      <c r="D29" s="3"/>
      <c r="E29" s="3"/>
      <c r="F29" s="3"/>
      <c r="G29" s="3"/>
      <c r="H29" s="3"/>
      <c r="I29" s="20"/>
      <c r="J29" s="264" t="s">
        <v>40</v>
      </c>
      <c r="K29" s="216">
        <v>20</v>
      </c>
      <c r="L29" s="3"/>
      <c r="M29" s="3"/>
      <c r="N29" s="3"/>
      <c r="O29" s="3"/>
      <c r="P29" s="3"/>
      <c r="Q29" s="3"/>
      <c r="R29" s="3"/>
      <c r="S29" s="3"/>
      <c r="T29" s="3"/>
    </row>
    <row r="30" spans="1:20" x14ac:dyDescent="0.15">
      <c r="A30" s="3"/>
      <c r="B30" s="3"/>
      <c r="C30" s="3"/>
      <c r="D30" s="3"/>
      <c r="E30" s="3"/>
      <c r="F30" s="3"/>
      <c r="G30" s="3"/>
      <c r="H30" s="3"/>
      <c r="I30" s="20"/>
      <c r="J30" s="264" t="s">
        <v>42</v>
      </c>
      <c r="K30" s="216">
        <v>21</v>
      </c>
      <c r="L30" s="3"/>
      <c r="M30" s="3"/>
      <c r="N30" s="3"/>
      <c r="O30" s="3"/>
      <c r="P30" s="3"/>
      <c r="Q30" s="3"/>
      <c r="R30" s="3"/>
      <c r="S30" s="3"/>
      <c r="T30" s="3"/>
    </row>
    <row r="31" spans="1:20" x14ac:dyDescent="0.15">
      <c r="A31" s="3"/>
      <c r="B31" s="3"/>
      <c r="C31" s="3"/>
      <c r="D31" s="3"/>
      <c r="E31" s="3"/>
      <c r="F31" s="3"/>
      <c r="G31" s="3"/>
      <c r="H31" s="3"/>
      <c r="I31" s="20"/>
      <c r="J31" s="264" t="s">
        <v>43</v>
      </c>
      <c r="K31" s="216">
        <v>22</v>
      </c>
      <c r="L31" s="3"/>
      <c r="M31" s="3"/>
      <c r="N31" s="3"/>
      <c r="O31" s="3"/>
      <c r="P31" s="3"/>
      <c r="Q31" s="3"/>
      <c r="R31" s="3"/>
      <c r="S31" s="3"/>
      <c r="T31" s="3"/>
    </row>
    <row r="32" spans="1:20" x14ac:dyDescent="0.15">
      <c r="A32" s="3"/>
      <c r="B32" s="3"/>
      <c r="C32" s="3"/>
      <c r="D32" s="3"/>
      <c r="E32" s="3"/>
      <c r="F32" s="3"/>
      <c r="G32" s="3"/>
      <c r="H32" s="3"/>
      <c r="I32" s="20"/>
      <c r="J32" s="264" t="s">
        <v>44</v>
      </c>
      <c r="K32" s="216">
        <v>23</v>
      </c>
      <c r="L32" s="3"/>
      <c r="M32" s="3"/>
      <c r="N32" s="3"/>
      <c r="O32" s="3"/>
      <c r="P32" s="3"/>
      <c r="Q32" s="3"/>
      <c r="R32" s="3"/>
      <c r="S32" s="3"/>
      <c r="T32" s="3"/>
    </row>
    <row r="33" spans="1:35" x14ac:dyDescent="0.15">
      <c r="A33" s="3"/>
      <c r="B33" s="3"/>
      <c r="C33" s="3"/>
      <c r="D33" s="3"/>
      <c r="E33" s="3"/>
      <c r="F33" s="3"/>
      <c r="G33" s="3"/>
      <c r="H33" s="3"/>
      <c r="I33" s="20"/>
      <c r="J33" s="264" t="s">
        <v>41</v>
      </c>
      <c r="K33" s="216">
        <v>24</v>
      </c>
      <c r="L33" s="3"/>
      <c r="M33" s="3"/>
      <c r="N33" s="3"/>
      <c r="O33" s="3"/>
      <c r="P33" s="3"/>
      <c r="Q33" s="3"/>
      <c r="R33" s="3"/>
      <c r="S33" s="3"/>
      <c r="T33" s="3"/>
    </row>
    <row r="34" spans="1:35" x14ac:dyDescent="0.15">
      <c r="A34" s="3"/>
      <c r="B34" s="3"/>
      <c r="C34" s="3"/>
      <c r="D34" s="3"/>
      <c r="E34" s="3"/>
      <c r="F34" s="3"/>
      <c r="G34" s="3"/>
      <c r="H34" s="3"/>
      <c r="I34" s="20"/>
      <c r="J34" s="264" t="s">
        <v>45</v>
      </c>
      <c r="K34" s="216">
        <v>25</v>
      </c>
      <c r="L34" s="3"/>
      <c r="M34" s="3"/>
      <c r="N34" s="3"/>
      <c r="O34" s="3"/>
      <c r="P34" s="3"/>
      <c r="Q34" s="3"/>
      <c r="R34" s="3"/>
      <c r="S34" s="3"/>
      <c r="T34" s="3"/>
    </row>
    <row r="35" spans="1:35" x14ac:dyDescent="0.15">
      <c r="A35" s="3"/>
      <c r="B35" s="3"/>
      <c r="C35" s="3"/>
      <c r="D35" s="3"/>
      <c r="E35" s="3"/>
      <c r="F35" s="3"/>
      <c r="G35" s="3"/>
      <c r="H35" s="3"/>
      <c r="I35" s="20"/>
      <c r="J35" s="264" t="s">
        <v>46</v>
      </c>
      <c r="K35" s="216">
        <v>26</v>
      </c>
      <c r="L35" s="3"/>
      <c r="M35" s="3"/>
      <c r="N35" s="3"/>
      <c r="O35" s="3"/>
      <c r="P35" s="3"/>
      <c r="Q35" s="3"/>
      <c r="R35" s="3"/>
      <c r="S35" s="3"/>
      <c r="T35" s="3"/>
    </row>
    <row r="36" spans="1:35" x14ac:dyDescent="0.15">
      <c r="A36" s="3"/>
      <c r="B36" s="3"/>
      <c r="C36" s="3"/>
      <c r="D36" s="3"/>
      <c r="E36" s="3"/>
      <c r="F36" s="3"/>
      <c r="G36" s="3"/>
      <c r="H36" s="3"/>
      <c r="I36" s="20"/>
      <c r="J36" s="264" t="s">
        <v>47</v>
      </c>
      <c r="K36" s="216">
        <v>27</v>
      </c>
      <c r="L36" s="3"/>
      <c r="M36" s="3"/>
      <c r="N36" s="3"/>
      <c r="O36" s="3"/>
      <c r="P36" s="3"/>
      <c r="Q36" s="3"/>
      <c r="R36" s="3"/>
      <c r="S36" s="3"/>
      <c r="T36" s="3"/>
    </row>
    <row r="37" spans="1:35" x14ac:dyDescent="0.15">
      <c r="A37" s="3"/>
      <c r="B37" s="3"/>
      <c r="C37" s="3"/>
      <c r="D37" s="3"/>
      <c r="E37" s="3"/>
      <c r="F37" s="3"/>
      <c r="G37" s="3"/>
      <c r="H37" s="3"/>
      <c r="I37" s="20"/>
      <c r="J37" s="264" t="s">
        <v>48</v>
      </c>
      <c r="K37" s="216">
        <v>28</v>
      </c>
      <c r="L37" s="3"/>
      <c r="M37" s="3"/>
      <c r="N37" s="3"/>
      <c r="O37" s="3"/>
      <c r="P37" s="3"/>
      <c r="Q37" s="3"/>
      <c r="R37" s="3"/>
      <c r="S37" s="3"/>
      <c r="T37" s="3"/>
    </row>
    <row r="38" spans="1:35" x14ac:dyDescent="0.15">
      <c r="A38" s="3"/>
      <c r="B38" s="3"/>
      <c r="C38" s="3"/>
      <c r="D38" s="3"/>
      <c r="E38" s="3"/>
      <c r="F38" s="3"/>
      <c r="G38" s="3"/>
      <c r="H38" s="3"/>
      <c r="I38" s="20"/>
      <c r="J38" s="264" t="s">
        <v>49</v>
      </c>
      <c r="K38" s="216">
        <v>29</v>
      </c>
      <c r="L38" s="3"/>
      <c r="M38" s="3"/>
      <c r="N38" s="3"/>
      <c r="O38" s="3"/>
      <c r="P38" s="3"/>
      <c r="Q38" s="3"/>
      <c r="R38" s="3"/>
      <c r="S38" s="3"/>
      <c r="T38" s="3"/>
    </row>
    <row r="39" spans="1:35" x14ac:dyDescent="0.15">
      <c r="A39" s="3"/>
      <c r="B39" s="3"/>
      <c r="C39" s="3"/>
      <c r="D39" s="3"/>
      <c r="E39" s="3"/>
      <c r="F39" s="3"/>
      <c r="G39" s="3"/>
      <c r="H39" s="3"/>
      <c r="I39" s="20"/>
      <c r="J39" s="264" t="s">
        <v>50</v>
      </c>
      <c r="K39" s="216">
        <v>30</v>
      </c>
      <c r="L39" s="3"/>
      <c r="M39" s="3"/>
      <c r="N39" s="3"/>
      <c r="O39" s="3"/>
      <c r="P39" s="3"/>
      <c r="Q39" s="3"/>
      <c r="R39" s="3"/>
      <c r="S39" s="3"/>
      <c r="T39" s="3"/>
    </row>
    <row r="40" spans="1:35" x14ac:dyDescent="0.15">
      <c r="A40" s="3"/>
      <c r="B40" s="3"/>
      <c r="C40" s="3"/>
      <c r="D40" s="3"/>
      <c r="E40" s="3"/>
      <c r="F40" s="3"/>
      <c r="G40" s="3"/>
      <c r="H40" s="3"/>
      <c r="I40" s="20"/>
      <c r="J40" s="264" t="s">
        <v>51</v>
      </c>
      <c r="K40" s="216">
        <v>31</v>
      </c>
      <c r="L40" s="3"/>
      <c r="M40" s="3"/>
      <c r="N40" s="3"/>
      <c r="O40" s="3"/>
      <c r="P40" s="3"/>
      <c r="Q40" s="3"/>
      <c r="R40" s="3"/>
      <c r="S40" s="3"/>
      <c r="T40" s="3"/>
    </row>
    <row r="41" spans="1:35" x14ac:dyDescent="0.15">
      <c r="A41" s="3"/>
      <c r="B41" s="3"/>
      <c r="C41" s="3"/>
      <c r="D41" s="3"/>
      <c r="E41" s="3"/>
      <c r="F41" s="3"/>
      <c r="G41" s="3"/>
      <c r="H41" s="3"/>
      <c r="I41" s="20"/>
      <c r="J41" s="264" t="s">
        <v>52</v>
      </c>
      <c r="K41" s="216">
        <v>32</v>
      </c>
      <c r="L41" s="3"/>
      <c r="M41" s="3"/>
      <c r="N41" s="3"/>
      <c r="O41" s="3"/>
      <c r="P41" s="3"/>
      <c r="Q41" s="3"/>
      <c r="R41" s="3"/>
      <c r="S41" s="3"/>
      <c r="T41" s="3"/>
      <c r="AH41" t="s">
        <v>130</v>
      </c>
      <c r="AI41">
        <v>4</v>
      </c>
    </row>
    <row r="42" spans="1:35" x14ac:dyDescent="0.15">
      <c r="A42" s="3"/>
      <c r="B42" s="3"/>
      <c r="C42" s="3"/>
      <c r="D42" s="3"/>
      <c r="E42" s="3"/>
      <c r="F42" s="3"/>
      <c r="G42" s="3"/>
      <c r="H42" s="3"/>
      <c r="I42" s="20"/>
      <c r="J42" s="264" t="s">
        <v>53</v>
      </c>
      <c r="K42" s="216">
        <v>33</v>
      </c>
      <c r="L42" s="3"/>
      <c r="M42" s="3"/>
      <c r="N42" s="3"/>
      <c r="O42" s="3"/>
      <c r="P42" s="3"/>
      <c r="Q42" s="3"/>
      <c r="R42" s="3"/>
      <c r="S42" s="3"/>
      <c r="T42" s="3"/>
    </row>
    <row r="43" spans="1:35" x14ac:dyDescent="0.15">
      <c r="A43" s="3"/>
      <c r="B43" s="3"/>
      <c r="C43" s="3"/>
      <c r="D43" s="3"/>
      <c r="E43" s="3"/>
      <c r="F43" s="3"/>
      <c r="G43" s="3"/>
      <c r="H43" s="3"/>
      <c r="I43" s="20"/>
      <c r="J43" s="264" t="s">
        <v>54</v>
      </c>
      <c r="K43" s="216">
        <v>34</v>
      </c>
      <c r="L43" s="3"/>
      <c r="M43" s="3"/>
      <c r="N43" s="3"/>
      <c r="O43" s="3"/>
      <c r="P43" s="3"/>
      <c r="Q43" s="3"/>
      <c r="R43" s="3"/>
      <c r="S43" s="3"/>
      <c r="T43" s="3"/>
    </row>
    <row r="44" spans="1:35" x14ac:dyDescent="0.15">
      <c r="A44" s="3"/>
      <c r="B44" s="3"/>
      <c r="C44" s="3"/>
      <c r="D44" s="3"/>
      <c r="E44" s="3"/>
      <c r="F44" s="3"/>
      <c r="G44" s="3"/>
      <c r="H44" s="3"/>
      <c r="I44" s="20"/>
      <c r="J44" s="264" t="s">
        <v>55</v>
      </c>
      <c r="K44" s="216">
        <v>35</v>
      </c>
      <c r="L44" s="3"/>
      <c r="M44" s="3"/>
      <c r="N44" s="3"/>
      <c r="O44" s="3"/>
      <c r="P44" s="3"/>
      <c r="Q44" s="3"/>
      <c r="R44" s="3"/>
      <c r="S44" s="3"/>
      <c r="T44" s="3"/>
    </row>
    <row r="45" spans="1:35" ht="14.25" x14ac:dyDescent="0.15">
      <c r="A45" s="3"/>
      <c r="B45" s="3"/>
      <c r="C45" s="39"/>
      <c r="D45" s="3"/>
      <c r="E45" s="3"/>
      <c r="F45" s="3"/>
      <c r="G45" s="3"/>
      <c r="H45" s="3"/>
      <c r="I45" s="20"/>
      <c r="J45" s="264" t="s">
        <v>56</v>
      </c>
      <c r="K45" s="216">
        <v>36</v>
      </c>
      <c r="L45" s="3"/>
      <c r="M45" s="3"/>
      <c r="N45" s="3"/>
      <c r="O45" s="3"/>
      <c r="P45" s="3"/>
      <c r="Q45" s="3"/>
      <c r="R45" s="3"/>
      <c r="S45" s="3"/>
      <c r="T45" s="3"/>
    </row>
    <row r="46" spans="1:35" ht="14.25" x14ac:dyDescent="0.15">
      <c r="A46" s="3"/>
      <c r="B46" s="3"/>
      <c r="C46" s="39"/>
      <c r="D46" s="3"/>
      <c r="E46" s="3"/>
      <c r="F46" s="3"/>
      <c r="G46" s="3"/>
      <c r="H46" s="3"/>
      <c r="I46" s="20"/>
      <c r="J46" s="264" t="s">
        <v>57</v>
      </c>
      <c r="K46" s="216">
        <v>37</v>
      </c>
      <c r="L46" s="3"/>
      <c r="M46" s="3"/>
      <c r="N46" s="3"/>
      <c r="O46" s="3"/>
      <c r="P46" s="3"/>
      <c r="Q46" s="3"/>
      <c r="R46" s="3"/>
      <c r="S46" s="3"/>
      <c r="T46" s="3"/>
    </row>
    <row r="47" spans="1:35" ht="14.25" x14ac:dyDescent="0.15">
      <c r="A47" s="3"/>
      <c r="B47" s="3"/>
      <c r="C47" s="39"/>
      <c r="D47" s="3"/>
      <c r="E47" s="3"/>
      <c r="F47" s="3"/>
      <c r="G47" s="3"/>
      <c r="H47" s="3"/>
      <c r="I47" s="20"/>
      <c r="J47" s="264" t="s">
        <v>58</v>
      </c>
      <c r="K47" s="216">
        <v>38</v>
      </c>
      <c r="L47" s="3"/>
      <c r="M47" s="3"/>
      <c r="N47" s="3"/>
      <c r="O47" s="3"/>
      <c r="P47" s="3"/>
      <c r="Q47" s="3"/>
      <c r="R47" s="3"/>
      <c r="S47" s="3"/>
      <c r="T47" s="3"/>
    </row>
    <row r="48" spans="1:35" ht="14.25" x14ac:dyDescent="0.15">
      <c r="A48" s="3"/>
      <c r="B48" s="3"/>
      <c r="C48" s="39"/>
      <c r="D48" s="3"/>
      <c r="E48" s="3"/>
      <c r="F48" s="3"/>
      <c r="G48" s="3"/>
      <c r="H48" s="3"/>
      <c r="I48" s="20"/>
      <c r="J48" s="264" t="s">
        <v>59</v>
      </c>
      <c r="K48" s="216">
        <v>39</v>
      </c>
      <c r="L48" s="3"/>
      <c r="M48" s="3"/>
      <c r="N48" s="3"/>
      <c r="O48" s="3"/>
      <c r="P48" s="3"/>
      <c r="Q48" s="3"/>
      <c r="R48" s="3"/>
      <c r="S48" s="3"/>
      <c r="T48" s="3"/>
    </row>
    <row r="49" spans="1:20" ht="14.25" x14ac:dyDescent="0.15">
      <c r="A49" s="3"/>
      <c r="B49" s="3"/>
      <c r="C49" s="39"/>
      <c r="D49" s="3"/>
      <c r="E49" s="3"/>
      <c r="F49" s="3"/>
      <c r="G49" s="3"/>
      <c r="H49" s="3"/>
      <c r="I49" s="20"/>
      <c r="J49" s="264" t="s">
        <v>60</v>
      </c>
      <c r="K49" s="216">
        <v>40</v>
      </c>
      <c r="L49" s="3"/>
      <c r="M49" s="3"/>
      <c r="N49" s="3"/>
      <c r="O49" s="3"/>
      <c r="P49" s="3"/>
      <c r="Q49" s="3"/>
      <c r="R49" s="3"/>
      <c r="S49" s="3"/>
      <c r="T49" s="3"/>
    </row>
    <row r="50" spans="1:20" ht="14.25" x14ac:dyDescent="0.15">
      <c r="A50" s="3"/>
      <c r="B50" s="3"/>
      <c r="C50" s="39"/>
      <c r="D50" s="3"/>
      <c r="E50" s="3"/>
      <c r="F50" s="3"/>
      <c r="G50" s="3"/>
      <c r="H50" s="3"/>
      <c r="I50" s="20"/>
      <c r="J50" s="264" t="s">
        <v>61</v>
      </c>
      <c r="K50" s="216">
        <v>41</v>
      </c>
      <c r="L50" s="3"/>
      <c r="M50" s="3"/>
      <c r="N50" s="3"/>
      <c r="O50" s="3"/>
      <c r="P50" s="3"/>
      <c r="Q50" s="3"/>
      <c r="R50" s="3"/>
      <c r="S50" s="3"/>
      <c r="T50" s="3"/>
    </row>
    <row r="51" spans="1:20" ht="14.25" x14ac:dyDescent="0.15">
      <c r="A51" s="3"/>
      <c r="B51" s="3"/>
      <c r="C51" s="39"/>
      <c r="D51" s="3"/>
      <c r="E51" s="3"/>
      <c r="F51" s="3"/>
      <c r="G51" s="3"/>
      <c r="H51" s="3"/>
      <c r="I51" s="20"/>
      <c r="J51" s="264" t="s">
        <v>62</v>
      </c>
      <c r="K51" s="216">
        <v>42</v>
      </c>
      <c r="L51" s="3"/>
      <c r="M51" s="3"/>
      <c r="N51" s="3"/>
      <c r="O51" s="3"/>
      <c r="P51" s="3"/>
      <c r="Q51" s="3"/>
      <c r="R51" s="3"/>
      <c r="S51" s="3"/>
      <c r="T51" s="3"/>
    </row>
    <row r="52" spans="1:20" ht="14.25" x14ac:dyDescent="0.15">
      <c r="A52" s="3"/>
      <c r="B52" s="3"/>
      <c r="C52" s="39"/>
      <c r="D52" s="3"/>
      <c r="E52" s="3"/>
      <c r="F52" s="3"/>
      <c r="G52" s="3"/>
      <c r="H52" s="3"/>
      <c r="I52" s="20"/>
      <c r="J52" s="264" t="s">
        <v>63</v>
      </c>
      <c r="K52" s="216">
        <v>43</v>
      </c>
      <c r="L52" s="3"/>
      <c r="M52" s="3"/>
      <c r="N52" s="3"/>
      <c r="O52" s="3"/>
      <c r="P52" s="3"/>
      <c r="Q52" s="3"/>
      <c r="R52" s="3"/>
      <c r="S52" s="3"/>
      <c r="T52" s="3"/>
    </row>
    <row r="53" spans="1:20" ht="14.25" x14ac:dyDescent="0.15">
      <c r="A53" s="3"/>
      <c r="B53" s="3"/>
      <c r="C53" s="39"/>
      <c r="D53" s="3"/>
      <c r="E53" s="3"/>
      <c r="F53" s="3"/>
      <c r="G53" s="3"/>
      <c r="H53" s="3"/>
      <c r="I53" s="20"/>
      <c r="J53" s="264" t="s">
        <v>64</v>
      </c>
      <c r="K53" s="216">
        <v>44</v>
      </c>
      <c r="L53" s="3"/>
      <c r="M53" s="3"/>
      <c r="N53" s="3"/>
      <c r="O53" s="3"/>
      <c r="P53" s="3"/>
      <c r="Q53" s="3"/>
      <c r="R53" s="3"/>
      <c r="S53" s="3"/>
      <c r="T53" s="3"/>
    </row>
    <row r="54" spans="1:20" ht="14.25" x14ac:dyDescent="0.15">
      <c r="A54" s="3"/>
      <c r="B54" s="3"/>
      <c r="C54" s="39"/>
      <c r="D54" s="3"/>
      <c r="E54" s="3"/>
      <c r="F54" s="3"/>
      <c r="G54" s="3"/>
      <c r="H54" s="3"/>
      <c r="I54" s="20"/>
      <c r="J54" s="264" t="s">
        <v>65</v>
      </c>
      <c r="K54" s="216">
        <v>45</v>
      </c>
      <c r="L54" s="3"/>
      <c r="M54" s="3"/>
      <c r="N54" s="3"/>
      <c r="O54" s="3"/>
      <c r="P54" s="3"/>
      <c r="Q54" s="3"/>
      <c r="R54" s="3"/>
      <c r="S54" s="3"/>
      <c r="T54" s="3"/>
    </row>
    <row r="55" spans="1:20" ht="14.25" x14ac:dyDescent="0.15">
      <c r="A55" s="3"/>
      <c r="B55" s="3"/>
      <c r="C55" s="39"/>
      <c r="D55" s="3"/>
      <c r="E55" s="3"/>
      <c r="F55" s="3"/>
      <c r="G55" s="3"/>
      <c r="H55" s="3"/>
      <c r="I55" s="20"/>
      <c r="J55" s="264" t="s">
        <v>66</v>
      </c>
      <c r="K55" s="216">
        <v>46</v>
      </c>
      <c r="L55" s="3"/>
      <c r="M55" s="3"/>
      <c r="N55" s="3"/>
      <c r="O55" s="3"/>
      <c r="P55" s="3"/>
      <c r="Q55" s="3"/>
      <c r="R55" s="3"/>
      <c r="S55" s="3"/>
      <c r="T55" s="3"/>
    </row>
    <row r="56" spans="1:20" ht="14.25" x14ac:dyDescent="0.15">
      <c r="A56" s="3"/>
      <c r="B56" s="3"/>
      <c r="C56" s="39"/>
      <c r="D56" s="3"/>
      <c r="E56" s="3"/>
      <c r="F56" s="3"/>
      <c r="G56" s="3"/>
      <c r="H56" s="3"/>
      <c r="I56" s="20"/>
      <c r="J56" s="264" t="s">
        <v>67</v>
      </c>
      <c r="K56" s="216">
        <v>47</v>
      </c>
      <c r="L56" s="3"/>
      <c r="M56" s="3"/>
      <c r="N56" s="3"/>
      <c r="O56" s="3"/>
      <c r="P56" s="3"/>
      <c r="Q56" s="3"/>
      <c r="R56" s="3"/>
      <c r="S56" s="3"/>
      <c r="T56" s="3"/>
    </row>
    <row r="57" spans="1:20" ht="14.25" x14ac:dyDescent="0.15">
      <c r="A57" s="3"/>
      <c r="B57" s="3"/>
      <c r="C57" s="39"/>
      <c r="D57" s="3"/>
      <c r="E57" s="3"/>
      <c r="F57" s="3"/>
      <c r="G57" s="3"/>
      <c r="H57" s="3"/>
      <c r="I57" s="20"/>
      <c r="J57" s="20"/>
      <c r="K57" s="3"/>
      <c r="L57" s="3"/>
      <c r="M57" s="3"/>
      <c r="N57" s="3"/>
      <c r="O57" s="3"/>
      <c r="P57" s="3"/>
      <c r="Q57" s="3"/>
      <c r="R57" s="3"/>
      <c r="S57" s="3"/>
      <c r="T57" s="3"/>
    </row>
    <row r="58" spans="1:20" ht="14.25" x14ac:dyDescent="0.15">
      <c r="A58" s="3"/>
      <c r="B58" s="3"/>
      <c r="C58" s="39"/>
      <c r="D58" s="3"/>
      <c r="E58" s="3"/>
      <c r="F58" s="3"/>
      <c r="G58" s="3"/>
      <c r="H58" s="3"/>
      <c r="I58" s="20"/>
      <c r="J58" s="20"/>
      <c r="K58" s="3"/>
      <c r="L58" s="3"/>
      <c r="M58" s="3"/>
      <c r="N58" s="3"/>
      <c r="O58" s="3"/>
      <c r="P58" s="3"/>
      <c r="Q58" s="3"/>
      <c r="R58" s="3"/>
      <c r="S58" s="3"/>
      <c r="T58" s="3"/>
    </row>
    <row r="59" spans="1:20" ht="14.25" x14ac:dyDescent="0.15">
      <c r="A59" s="3"/>
      <c r="B59" s="3"/>
      <c r="C59" s="39"/>
      <c r="D59" s="3"/>
      <c r="E59" s="3"/>
      <c r="F59" s="3"/>
      <c r="G59" s="3"/>
      <c r="H59" s="3"/>
      <c r="I59" s="20"/>
      <c r="J59" s="20"/>
      <c r="K59" s="3"/>
      <c r="L59" s="3"/>
      <c r="M59" s="3"/>
      <c r="N59" s="3"/>
      <c r="O59" s="3"/>
      <c r="P59" s="3"/>
      <c r="Q59" s="3"/>
      <c r="R59" s="3"/>
      <c r="S59" s="3"/>
      <c r="T59" s="3"/>
    </row>
    <row r="60" spans="1:20" ht="14.25" x14ac:dyDescent="0.15">
      <c r="A60" s="3"/>
      <c r="B60" s="3"/>
      <c r="C60" s="39"/>
      <c r="D60" s="3"/>
      <c r="E60" s="3"/>
      <c r="F60" s="3"/>
      <c r="G60" s="3"/>
      <c r="H60" s="3"/>
      <c r="I60" s="20"/>
      <c r="J60" s="20"/>
      <c r="K60" s="3"/>
      <c r="L60" s="3"/>
      <c r="M60" s="3"/>
      <c r="N60" s="3"/>
      <c r="O60" s="3"/>
      <c r="P60" s="3"/>
      <c r="Q60" s="3"/>
      <c r="R60" s="3"/>
      <c r="S60" s="3"/>
      <c r="T60" s="3"/>
    </row>
    <row r="61" spans="1:20" ht="14.25" x14ac:dyDescent="0.15">
      <c r="A61" s="3"/>
      <c r="B61" s="3"/>
      <c r="C61" s="39"/>
      <c r="D61" s="3"/>
      <c r="E61" s="3"/>
      <c r="F61" s="3"/>
      <c r="G61" s="3"/>
      <c r="H61" s="3"/>
      <c r="I61" s="20"/>
      <c r="J61" s="20"/>
      <c r="K61" s="3"/>
      <c r="L61" s="3"/>
      <c r="M61" s="3"/>
      <c r="N61" s="3"/>
      <c r="O61" s="3"/>
      <c r="P61" s="3"/>
      <c r="Q61" s="3"/>
      <c r="R61" s="3"/>
      <c r="S61" s="3"/>
      <c r="T61" s="3"/>
    </row>
    <row r="62" spans="1:20" ht="14.25" x14ac:dyDescent="0.15">
      <c r="A62" s="3"/>
      <c r="B62" s="3"/>
      <c r="C62" s="39"/>
      <c r="D62" s="3"/>
      <c r="E62" s="3"/>
      <c r="F62" s="3"/>
      <c r="G62" s="3"/>
      <c r="H62" s="3"/>
      <c r="I62" s="20"/>
      <c r="J62" s="20"/>
      <c r="K62" s="3"/>
      <c r="L62" s="3"/>
      <c r="M62" s="3"/>
      <c r="N62" s="3"/>
      <c r="O62" s="3"/>
      <c r="P62" s="3"/>
      <c r="Q62" s="3"/>
      <c r="R62" s="3"/>
      <c r="S62" s="3"/>
      <c r="T62" s="3"/>
    </row>
    <row r="63" spans="1:20" ht="14.25" x14ac:dyDescent="0.15">
      <c r="A63" s="3"/>
      <c r="B63" s="3"/>
      <c r="C63" s="39"/>
      <c r="D63" s="3"/>
      <c r="E63" s="3"/>
      <c r="F63" s="3"/>
      <c r="G63" s="3"/>
      <c r="H63" s="3"/>
      <c r="I63" s="20"/>
      <c r="J63" s="20"/>
      <c r="K63" s="3"/>
      <c r="L63" s="3"/>
      <c r="M63" s="3"/>
      <c r="N63" s="3"/>
      <c r="O63" s="3"/>
      <c r="P63" s="3"/>
      <c r="Q63" s="3"/>
      <c r="R63" s="3"/>
      <c r="S63" s="3"/>
      <c r="T63" s="3"/>
    </row>
    <row r="64" spans="1:20" ht="14.25" x14ac:dyDescent="0.15">
      <c r="A64" s="3"/>
      <c r="B64" s="3"/>
      <c r="C64" s="39"/>
      <c r="D64" s="3"/>
      <c r="E64" s="3"/>
      <c r="F64" s="3"/>
      <c r="G64" s="3"/>
      <c r="H64" s="3"/>
      <c r="I64" s="20"/>
      <c r="J64" s="20"/>
      <c r="K64" s="3"/>
      <c r="L64" s="3"/>
      <c r="M64" s="3"/>
      <c r="N64" s="3"/>
      <c r="O64" s="3"/>
      <c r="P64" s="3"/>
      <c r="Q64" s="3"/>
      <c r="R64" s="3"/>
      <c r="S64" s="3"/>
      <c r="T64" s="3"/>
    </row>
    <row r="65" spans="1:20" ht="14.25" x14ac:dyDescent="0.15">
      <c r="A65" s="3"/>
      <c r="B65" s="3"/>
      <c r="C65" s="39"/>
      <c r="D65" s="3"/>
      <c r="E65" s="3"/>
      <c r="F65" s="3"/>
      <c r="G65" s="3"/>
      <c r="H65" s="3"/>
      <c r="I65" s="20"/>
      <c r="J65" s="20"/>
      <c r="K65" s="3"/>
      <c r="L65" s="3"/>
      <c r="M65" s="3"/>
      <c r="N65" s="3"/>
      <c r="O65" s="3"/>
      <c r="P65" s="3"/>
      <c r="Q65" s="3"/>
      <c r="R65" s="3"/>
      <c r="S65" s="3"/>
      <c r="T65" s="3"/>
    </row>
    <row r="66" spans="1:20" ht="14.25" x14ac:dyDescent="0.15">
      <c r="A66" s="3"/>
      <c r="B66" s="3"/>
      <c r="C66" s="39"/>
      <c r="D66" s="3"/>
      <c r="E66" s="3"/>
      <c r="F66" s="3"/>
      <c r="G66" s="3"/>
      <c r="H66" s="3"/>
      <c r="I66" s="20"/>
      <c r="J66" s="20"/>
      <c r="K66" s="3"/>
      <c r="L66" s="3"/>
      <c r="M66" s="3"/>
      <c r="N66" s="3"/>
      <c r="O66" s="3"/>
      <c r="P66" s="3"/>
      <c r="Q66" s="3"/>
      <c r="R66" s="3"/>
      <c r="S66" s="3"/>
      <c r="T66" s="3"/>
    </row>
    <row r="67" spans="1:20" ht="14.25" x14ac:dyDescent="0.15">
      <c r="A67" s="3"/>
      <c r="B67" s="3"/>
      <c r="C67" s="39"/>
      <c r="D67" s="3"/>
      <c r="E67" s="3"/>
      <c r="F67" s="3"/>
      <c r="G67" s="3"/>
      <c r="H67" s="3"/>
      <c r="I67" s="20"/>
      <c r="J67" s="20"/>
      <c r="K67" s="3"/>
      <c r="L67" s="3"/>
      <c r="M67" s="3"/>
      <c r="N67" s="3"/>
      <c r="O67" s="3"/>
      <c r="P67" s="3"/>
      <c r="Q67" s="3"/>
      <c r="R67" s="3"/>
      <c r="S67" s="3"/>
      <c r="T67" s="3"/>
    </row>
    <row r="68" spans="1:20" ht="14.25" x14ac:dyDescent="0.15">
      <c r="A68" s="3"/>
      <c r="B68" s="3"/>
      <c r="C68" s="39"/>
      <c r="D68" s="3"/>
      <c r="E68" s="3"/>
      <c r="F68" s="3"/>
      <c r="G68" s="3"/>
      <c r="H68" s="3"/>
      <c r="I68" s="3"/>
      <c r="J68" s="3"/>
      <c r="K68" s="3"/>
      <c r="L68" s="3"/>
      <c r="M68" s="3"/>
      <c r="N68" s="3"/>
      <c r="O68" s="3"/>
      <c r="P68" s="3"/>
      <c r="Q68" s="3"/>
      <c r="R68" s="3"/>
      <c r="S68" s="3"/>
      <c r="T68" s="3"/>
    </row>
    <row r="69" spans="1:20" ht="14.25" x14ac:dyDescent="0.15">
      <c r="A69" s="3"/>
      <c r="B69" s="3"/>
      <c r="C69" s="39"/>
      <c r="D69" s="3"/>
      <c r="E69" s="3"/>
      <c r="F69" s="3"/>
      <c r="G69" s="3"/>
      <c r="H69" s="3"/>
      <c r="I69" s="3"/>
      <c r="J69" s="3"/>
      <c r="K69" s="3"/>
      <c r="L69" s="3"/>
      <c r="M69" s="3"/>
      <c r="N69" s="3"/>
      <c r="O69" s="3"/>
      <c r="P69" s="3"/>
      <c r="Q69" s="3"/>
      <c r="R69" s="3"/>
      <c r="S69" s="3"/>
      <c r="T69" s="3"/>
    </row>
    <row r="70" spans="1:20" ht="14.25" x14ac:dyDescent="0.15">
      <c r="A70" s="3"/>
      <c r="B70" s="3"/>
      <c r="C70" s="39"/>
      <c r="D70" s="3"/>
      <c r="E70" s="3"/>
      <c r="F70" s="3"/>
      <c r="G70" s="3"/>
      <c r="H70" s="3"/>
      <c r="I70" s="3"/>
      <c r="J70" s="3"/>
      <c r="K70" s="3"/>
      <c r="L70" s="3"/>
      <c r="M70" s="3"/>
      <c r="N70" s="3"/>
      <c r="O70" s="3"/>
      <c r="P70" s="3"/>
      <c r="Q70" s="3"/>
      <c r="R70" s="3"/>
      <c r="S70" s="3"/>
      <c r="T70" s="3"/>
    </row>
    <row r="71" spans="1:20" ht="14.25" x14ac:dyDescent="0.15">
      <c r="A71" s="3"/>
      <c r="B71" s="3"/>
      <c r="C71" s="39"/>
      <c r="D71" s="3"/>
      <c r="E71" s="3"/>
      <c r="F71" s="3"/>
      <c r="G71" s="3"/>
      <c r="H71" s="3"/>
      <c r="I71" s="3"/>
      <c r="J71" s="3"/>
      <c r="K71" s="3"/>
      <c r="L71" s="3"/>
      <c r="M71" s="3"/>
      <c r="N71" s="3"/>
      <c r="O71" s="3"/>
      <c r="P71" s="3"/>
      <c r="Q71" s="3"/>
      <c r="R71" s="3"/>
      <c r="S71" s="3"/>
      <c r="T71" s="3"/>
    </row>
    <row r="72" spans="1:20" ht="14.25" x14ac:dyDescent="0.15">
      <c r="A72" s="3"/>
      <c r="B72" s="3"/>
      <c r="C72" s="39"/>
      <c r="D72" s="3"/>
      <c r="E72" s="3"/>
      <c r="F72" s="3"/>
      <c r="G72" s="3"/>
      <c r="H72" s="3"/>
      <c r="I72" s="3"/>
      <c r="J72" s="3"/>
      <c r="K72" s="3"/>
      <c r="L72" s="3"/>
      <c r="M72" s="3"/>
      <c r="N72" s="3"/>
      <c r="O72" s="3"/>
      <c r="P72" s="3"/>
      <c r="Q72" s="3"/>
      <c r="R72" s="3"/>
      <c r="S72" s="3"/>
      <c r="T72" s="3"/>
    </row>
    <row r="73" spans="1:20" ht="14.25" x14ac:dyDescent="0.15">
      <c r="A73" s="3"/>
      <c r="B73" s="3"/>
      <c r="C73" s="39"/>
      <c r="D73" s="3"/>
      <c r="E73" s="3"/>
      <c r="F73" s="3"/>
      <c r="G73" s="3"/>
      <c r="H73" s="3"/>
      <c r="I73" s="3"/>
      <c r="J73" s="3"/>
      <c r="K73" s="3"/>
      <c r="L73" s="3"/>
      <c r="M73" s="3"/>
      <c r="N73" s="3"/>
      <c r="O73" s="3"/>
      <c r="P73" s="3"/>
      <c r="Q73" s="3"/>
      <c r="R73" s="3"/>
      <c r="S73" s="3"/>
      <c r="T73" s="3"/>
    </row>
    <row r="74" spans="1:20" ht="14.25" x14ac:dyDescent="0.15">
      <c r="A74" s="3"/>
      <c r="B74" s="3"/>
      <c r="C74" s="39"/>
      <c r="D74" s="3"/>
      <c r="E74" s="3"/>
      <c r="F74" s="3"/>
      <c r="G74" s="3"/>
      <c r="H74" s="3"/>
      <c r="I74" s="3"/>
      <c r="J74" s="3"/>
      <c r="K74" s="3"/>
      <c r="L74" s="3"/>
      <c r="M74" s="3"/>
      <c r="N74" s="3"/>
      <c r="O74" s="3"/>
      <c r="P74" s="3"/>
      <c r="Q74" s="3"/>
      <c r="R74" s="3"/>
      <c r="S74" s="3"/>
      <c r="T74" s="3"/>
    </row>
    <row r="75" spans="1:20" ht="14.25" x14ac:dyDescent="0.15">
      <c r="A75" s="3"/>
      <c r="B75" s="3"/>
      <c r="C75" s="39"/>
      <c r="D75" s="3"/>
      <c r="E75" s="3"/>
      <c r="F75" s="3"/>
      <c r="G75" s="3"/>
      <c r="H75" s="3"/>
      <c r="I75" s="3"/>
      <c r="J75" s="3"/>
      <c r="K75" s="3"/>
      <c r="L75" s="3"/>
      <c r="M75" s="3"/>
      <c r="N75" s="3"/>
      <c r="O75" s="3"/>
      <c r="P75" s="3"/>
      <c r="Q75" s="3"/>
      <c r="R75" s="3"/>
      <c r="S75" s="3"/>
      <c r="T75" s="3"/>
    </row>
    <row r="76" spans="1:20" ht="14.25" x14ac:dyDescent="0.15">
      <c r="A76" s="3"/>
      <c r="B76" s="3"/>
      <c r="C76" s="39"/>
      <c r="D76" s="3"/>
      <c r="E76" s="3"/>
      <c r="F76" s="3"/>
      <c r="G76" s="3"/>
      <c r="H76" s="3"/>
      <c r="I76" s="3"/>
      <c r="J76" s="3"/>
      <c r="K76" s="3"/>
      <c r="L76" s="3"/>
      <c r="M76" s="3"/>
      <c r="N76" s="3"/>
      <c r="O76" s="3"/>
      <c r="P76" s="3"/>
      <c r="Q76" s="3"/>
      <c r="R76" s="3"/>
      <c r="S76" s="3"/>
      <c r="T76" s="3"/>
    </row>
    <row r="77" spans="1:20" ht="14.25" x14ac:dyDescent="0.15">
      <c r="A77" s="3"/>
      <c r="B77" s="3"/>
      <c r="C77" s="39"/>
      <c r="D77" s="3"/>
      <c r="E77" s="3"/>
      <c r="F77" s="3"/>
      <c r="G77" s="3"/>
      <c r="H77" s="3"/>
      <c r="I77" s="3"/>
      <c r="J77" s="3"/>
      <c r="K77" s="3"/>
      <c r="L77" s="3"/>
      <c r="M77" s="3"/>
      <c r="N77" s="3"/>
      <c r="O77" s="3"/>
      <c r="P77" s="3"/>
      <c r="Q77" s="3"/>
      <c r="R77" s="3"/>
      <c r="S77" s="3"/>
      <c r="T77" s="3"/>
    </row>
    <row r="78" spans="1:20" ht="14.25" x14ac:dyDescent="0.15">
      <c r="A78" s="3"/>
      <c r="B78" s="3"/>
      <c r="C78" s="39"/>
      <c r="D78" s="3"/>
      <c r="E78" s="3"/>
      <c r="F78" s="3"/>
      <c r="G78" s="3"/>
      <c r="H78" s="3"/>
      <c r="I78" s="3"/>
      <c r="J78" s="3"/>
      <c r="K78" s="3"/>
      <c r="L78" s="3"/>
      <c r="M78" s="3"/>
      <c r="N78" s="3"/>
      <c r="O78" s="3"/>
      <c r="P78" s="3"/>
      <c r="Q78" s="3"/>
      <c r="R78" s="3"/>
      <c r="S78" s="3"/>
      <c r="T78" s="3"/>
    </row>
    <row r="79" spans="1:20" ht="14.25" x14ac:dyDescent="0.15">
      <c r="A79" s="3"/>
      <c r="B79" s="3"/>
      <c r="C79" s="39"/>
      <c r="D79" s="3"/>
      <c r="E79" s="3"/>
      <c r="F79" s="3"/>
      <c r="G79" s="3"/>
      <c r="H79" s="3"/>
      <c r="I79" s="3"/>
      <c r="J79" s="3"/>
      <c r="K79" s="3"/>
      <c r="L79" s="3"/>
      <c r="M79" s="3"/>
      <c r="N79" s="3"/>
      <c r="O79" s="3"/>
      <c r="P79" s="3"/>
      <c r="Q79" s="3"/>
      <c r="R79" s="3"/>
      <c r="S79" s="3"/>
      <c r="T79" s="3"/>
    </row>
    <row r="80" spans="1:20" ht="14.25" x14ac:dyDescent="0.15">
      <c r="A80" s="3"/>
      <c r="B80" s="3"/>
      <c r="C80" s="39"/>
      <c r="D80" s="3"/>
      <c r="E80" s="3"/>
      <c r="F80" s="3"/>
      <c r="G80" s="3"/>
      <c r="H80" s="3"/>
      <c r="I80" s="3"/>
      <c r="J80" s="3"/>
      <c r="K80" s="3"/>
      <c r="L80" s="3"/>
      <c r="M80" s="3"/>
      <c r="N80" s="3"/>
      <c r="O80" s="3"/>
      <c r="P80" s="3"/>
      <c r="Q80" s="3"/>
      <c r="R80" s="3"/>
      <c r="S80" s="3"/>
      <c r="T80" s="3"/>
    </row>
    <row r="81" spans="1:20" ht="14.25" x14ac:dyDescent="0.15">
      <c r="A81" s="3"/>
      <c r="B81" s="3"/>
      <c r="C81" s="39"/>
      <c r="D81" s="3"/>
      <c r="E81" s="3"/>
      <c r="F81" s="3"/>
      <c r="G81" s="3"/>
      <c r="H81" s="3"/>
      <c r="I81" s="3"/>
      <c r="J81" s="3"/>
      <c r="K81" s="3"/>
      <c r="L81" s="3"/>
      <c r="M81" s="3"/>
      <c r="N81" s="3"/>
      <c r="O81" s="3"/>
      <c r="P81" s="3"/>
      <c r="Q81" s="3"/>
      <c r="R81" s="3"/>
      <c r="S81" s="3"/>
      <c r="T81" s="3"/>
    </row>
    <row r="82" spans="1:20" ht="14.25" x14ac:dyDescent="0.15">
      <c r="A82" s="3"/>
      <c r="B82" s="3"/>
      <c r="C82" s="39"/>
      <c r="D82" s="3"/>
      <c r="E82" s="3"/>
      <c r="F82" s="3"/>
      <c r="G82" s="3"/>
      <c r="H82" s="3"/>
      <c r="I82" s="3"/>
      <c r="J82" s="3"/>
      <c r="K82" s="3"/>
      <c r="L82" s="3"/>
      <c r="M82" s="3"/>
      <c r="N82" s="3"/>
      <c r="O82" s="3"/>
      <c r="P82" s="3"/>
      <c r="Q82" s="3"/>
      <c r="R82" s="3"/>
      <c r="S82" s="3"/>
      <c r="T82" s="3"/>
    </row>
    <row r="83" spans="1:20" ht="14.25" x14ac:dyDescent="0.15">
      <c r="A83" s="3"/>
      <c r="B83" s="3"/>
      <c r="C83" s="39"/>
      <c r="D83" s="3"/>
      <c r="E83" s="3"/>
      <c r="F83" s="3"/>
      <c r="G83" s="3"/>
      <c r="H83" s="3"/>
      <c r="I83" s="3"/>
      <c r="J83" s="3"/>
      <c r="K83" s="3"/>
      <c r="L83" s="3"/>
      <c r="M83" s="3"/>
      <c r="N83" s="3"/>
      <c r="O83" s="3"/>
      <c r="P83" s="3"/>
      <c r="Q83" s="3"/>
      <c r="R83" s="3"/>
      <c r="S83" s="3"/>
      <c r="T83" s="3"/>
    </row>
    <row r="84" spans="1:20" ht="14.25" x14ac:dyDescent="0.15">
      <c r="A84" s="3"/>
      <c r="B84" s="3"/>
      <c r="C84" s="39"/>
      <c r="D84" s="3"/>
      <c r="E84" s="3"/>
      <c r="F84" s="3"/>
      <c r="G84" s="3"/>
      <c r="H84" s="3"/>
      <c r="I84" s="3"/>
      <c r="J84" s="3"/>
      <c r="K84" s="3"/>
      <c r="L84" s="3"/>
      <c r="M84" s="3"/>
      <c r="N84" s="3"/>
      <c r="O84" s="3"/>
      <c r="P84" s="3"/>
      <c r="Q84" s="3"/>
      <c r="R84" s="3"/>
      <c r="S84" s="3"/>
      <c r="T84" s="3"/>
    </row>
    <row r="85" spans="1:20" ht="14.25" x14ac:dyDescent="0.15">
      <c r="A85" s="3"/>
      <c r="B85" s="3"/>
      <c r="C85" s="39"/>
      <c r="D85" s="3"/>
      <c r="E85" s="3"/>
      <c r="F85" s="3"/>
      <c r="G85" s="3"/>
      <c r="H85" s="3"/>
      <c r="I85" s="3"/>
      <c r="J85" s="3"/>
      <c r="K85" s="3"/>
      <c r="L85" s="3"/>
      <c r="M85" s="3"/>
      <c r="N85" s="3"/>
      <c r="O85" s="3"/>
      <c r="P85" s="3"/>
      <c r="Q85" s="3"/>
      <c r="R85" s="3"/>
      <c r="S85" s="3"/>
      <c r="T85" s="3"/>
    </row>
    <row r="86" spans="1:20" ht="14.25" x14ac:dyDescent="0.15">
      <c r="A86" s="3"/>
      <c r="B86" s="3"/>
      <c r="C86" s="39"/>
      <c r="D86" s="3"/>
      <c r="E86" s="3"/>
      <c r="F86" s="3"/>
      <c r="G86" s="3"/>
      <c r="H86" s="3"/>
      <c r="I86" s="3"/>
      <c r="J86" s="3"/>
      <c r="K86" s="3"/>
      <c r="L86" s="3"/>
      <c r="M86" s="3"/>
      <c r="N86" s="3"/>
      <c r="O86" s="3"/>
      <c r="P86" s="3"/>
      <c r="Q86" s="3"/>
      <c r="R86" s="3"/>
      <c r="S86" s="3"/>
      <c r="T86" s="3"/>
    </row>
    <row r="87" spans="1:20" ht="14.25" x14ac:dyDescent="0.15">
      <c r="A87" s="3"/>
      <c r="B87" s="3"/>
      <c r="C87" s="39"/>
      <c r="D87" s="3"/>
      <c r="E87" s="3"/>
      <c r="F87" s="3"/>
      <c r="G87" s="3"/>
      <c r="H87" s="3"/>
      <c r="I87" s="3"/>
      <c r="J87" s="3"/>
      <c r="K87" s="3"/>
      <c r="L87" s="3"/>
      <c r="M87" s="3"/>
      <c r="N87" s="3"/>
      <c r="O87" s="3"/>
      <c r="P87" s="3"/>
      <c r="Q87" s="3"/>
      <c r="R87" s="3"/>
      <c r="S87" s="3"/>
      <c r="T87" s="3"/>
    </row>
    <row r="88" spans="1:20" ht="14.25" x14ac:dyDescent="0.15">
      <c r="A88" s="3"/>
      <c r="B88" s="3"/>
      <c r="C88" s="39"/>
      <c r="D88" s="3"/>
      <c r="E88" s="3"/>
      <c r="F88" s="3"/>
      <c r="G88" s="3"/>
      <c r="H88" s="3"/>
      <c r="I88" s="3"/>
      <c r="J88" s="3"/>
      <c r="K88" s="3"/>
      <c r="L88" s="3"/>
      <c r="M88" s="3"/>
      <c r="N88" s="3"/>
      <c r="O88" s="3"/>
      <c r="P88" s="3"/>
      <c r="Q88" s="3"/>
      <c r="R88" s="3"/>
      <c r="S88" s="3"/>
      <c r="T88" s="3"/>
    </row>
    <row r="89" spans="1:20" ht="14.25" x14ac:dyDescent="0.15">
      <c r="A89" s="3"/>
      <c r="B89" s="3"/>
      <c r="C89" s="39"/>
      <c r="D89" s="3"/>
      <c r="E89" s="3"/>
      <c r="F89" s="3"/>
      <c r="G89" s="3"/>
      <c r="H89" s="3"/>
      <c r="I89" s="3"/>
      <c r="J89" s="3"/>
      <c r="K89" s="3"/>
      <c r="L89" s="3"/>
      <c r="M89" s="3"/>
      <c r="N89" s="3"/>
      <c r="O89" s="3"/>
      <c r="P89" s="3"/>
      <c r="Q89" s="3"/>
      <c r="R89" s="3"/>
      <c r="S89" s="3"/>
      <c r="T89" s="3"/>
    </row>
    <row r="90" spans="1:20" ht="14.25" x14ac:dyDescent="0.15">
      <c r="A90" s="3"/>
      <c r="B90" s="3"/>
      <c r="C90" s="39"/>
      <c r="D90" s="3"/>
      <c r="E90" s="3"/>
      <c r="F90" s="3"/>
      <c r="G90" s="3"/>
      <c r="H90" s="3"/>
      <c r="I90" s="3"/>
      <c r="J90" s="3"/>
      <c r="K90" s="3"/>
      <c r="L90" s="3"/>
      <c r="M90" s="3"/>
      <c r="N90" s="3"/>
      <c r="O90" s="3"/>
      <c r="P90" s="3"/>
      <c r="Q90" s="3"/>
      <c r="R90" s="3"/>
      <c r="S90" s="3"/>
      <c r="T90" s="3"/>
    </row>
    <row r="91" spans="1:20" ht="14.25" x14ac:dyDescent="0.15">
      <c r="A91" s="3"/>
      <c r="B91" s="3"/>
      <c r="C91" s="39"/>
      <c r="D91" s="3"/>
      <c r="E91" s="3"/>
      <c r="F91" s="3"/>
      <c r="G91" s="3"/>
      <c r="H91" s="3"/>
      <c r="I91" s="3"/>
      <c r="J91" s="3"/>
      <c r="K91" s="3"/>
      <c r="L91" s="3"/>
      <c r="M91" s="3"/>
      <c r="N91" s="3"/>
      <c r="O91" s="3"/>
      <c r="P91" s="3"/>
      <c r="Q91" s="3"/>
      <c r="R91" s="3"/>
      <c r="S91" s="3"/>
      <c r="T91" s="3"/>
    </row>
    <row r="92" spans="1:20" ht="14.25" x14ac:dyDescent="0.15">
      <c r="A92" s="3"/>
      <c r="B92" s="3"/>
      <c r="C92" s="39"/>
      <c r="D92" s="3"/>
      <c r="E92" s="3"/>
      <c r="F92" s="3"/>
      <c r="G92" s="3"/>
      <c r="H92" s="3"/>
      <c r="I92" s="3"/>
      <c r="J92" s="3"/>
      <c r="K92" s="3"/>
      <c r="L92" s="3"/>
      <c r="M92" s="3"/>
      <c r="N92" s="3"/>
      <c r="O92" s="3"/>
      <c r="P92" s="3"/>
      <c r="Q92" s="3"/>
      <c r="R92" s="3"/>
      <c r="S92" s="3"/>
      <c r="T92" s="3"/>
    </row>
    <row r="93" spans="1:20" ht="14.25" x14ac:dyDescent="0.15">
      <c r="A93" s="3"/>
      <c r="B93" s="3"/>
      <c r="C93" s="39"/>
      <c r="D93" s="3"/>
      <c r="E93" s="3"/>
      <c r="F93" s="3"/>
      <c r="G93" s="3"/>
      <c r="H93" s="3"/>
      <c r="I93" s="3"/>
      <c r="J93" s="3"/>
      <c r="K93" s="3"/>
      <c r="L93" s="3"/>
      <c r="M93" s="3"/>
      <c r="N93" s="3"/>
      <c r="O93" s="3"/>
      <c r="P93" s="3"/>
      <c r="Q93" s="3"/>
      <c r="R93" s="3"/>
      <c r="S93" s="3"/>
      <c r="T93" s="3"/>
    </row>
    <row r="94" spans="1:20" ht="14.25" x14ac:dyDescent="0.15">
      <c r="A94" s="3"/>
      <c r="B94" s="3"/>
      <c r="C94" s="39"/>
      <c r="D94" s="3"/>
      <c r="E94" s="3"/>
      <c r="F94" s="3"/>
      <c r="G94" s="3"/>
      <c r="H94" s="3"/>
      <c r="I94" s="3"/>
      <c r="J94" s="3"/>
      <c r="K94" s="3"/>
      <c r="L94" s="3"/>
      <c r="M94" s="3"/>
      <c r="N94" s="3"/>
      <c r="O94" s="3"/>
      <c r="P94" s="3"/>
      <c r="Q94" s="3"/>
      <c r="R94" s="3"/>
      <c r="S94" s="3"/>
      <c r="T94" s="3"/>
    </row>
    <row r="95" spans="1:20" ht="14.25" x14ac:dyDescent="0.15">
      <c r="A95" s="3"/>
      <c r="B95" s="3"/>
      <c r="C95" s="39"/>
      <c r="D95" s="3"/>
      <c r="E95" s="3"/>
      <c r="F95" s="3"/>
      <c r="G95" s="3"/>
      <c r="H95" s="3"/>
      <c r="I95" s="3"/>
      <c r="J95" s="3"/>
      <c r="K95" s="3"/>
      <c r="L95" s="3"/>
      <c r="M95" s="3"/>
      <c r="N95" s="3"/>
      <c r="O95" s="3"/>
      <c r="P95" s="3"/>
      <c r="Q95" s="3"/>
      <c r="R95" s="3"/>
      <c r="S95" s="3"/>
      <c r="T95" s="3"/>
    </row>
    <row r="96" spans="1:20" ht="14.25" x14ac:dyDescent="0.15">
      <c r="A96" s="3"/>
      <c r="B96" s="3"/>
      <c r="C96" s="39"/>
      <c r="D96" s="3"/>
      <c r="E96" s="3"/>
      <c r="F96" s="3"/>
      <c r="G96" s="3"/>
      <c r="H96" s="3"/>
      <c r="I96" s="3"/>
      <c r="J96" s="3"/>
      <c r="K96" s="3"/>
      <c r="L96" s="3"/>
      <c r="M96" s="3"/>
      <c r="N96" s="3"/>
      <c r="O96" s="3"/>
      <c r="P96" s="3"/>
      <c r="Q96" s="3"/>
      <c r="R96" s="3"/>
      <c r="S96" s="3"/>
      <c r="T96" s="3"/>
    </row>
    <row r="97" spans="1:20" ht="14.25" x14ac:dyDescent="0.15">
      <c r="A97" s="3"/>
      <c r="B97" s="3"/>
      <c r="C97" s="39"/>
      <c r="D97" s="3"/>
      <c r="E97" s="3"/>
      <c r="F97" s="3"/>
      <c r="G97" s="3"/>
      <c r="H97" s="3"/>
      <c r="I97" s="3"/>
      <c r="J97" s="3"/>
      <c r="K97" s="3"/>
      <c r="L97" s="3"/>
      <c r="M97" s="3"/>
      <c r="N97" s="3"/>
      <c r="O97" s="3"/>
      <c r="P97" s="3"/>
      <c r="Q97" s="3"/>
      <c r="R97" s="3"/>
      <c r="S97" s="3"/>
      <c r="T97" s="3"/>
    </row>
    <row r="98" spans="1:20" ht="14.25" x14ac:dyDescent="0.15">
      <c r="A98" s="3"/>
      <c r="B98" s="3"/>
      <c r="C98" s="39"/>
      <c r="D98" s="3"/>
      <c r="E98" s="3"/>
      <c r="F98" s="3"/>
      <c r="G98" s="3"/>
      <c r="H98" s="3"/>
      <c r="I98" s="3"/>
      <c r="J98" s="3"/>
      <c r="K98" s="3"/>
      <c r="L98" s="3"/>
      <c r="M98" s="3"/>
      <c r="N98" s="3"/>
      <c r="O98" s="3"/>
      <c r="P98" s="3"/>
      <c r="Q98" s="3"/>
      <c r="R98" s="3"/>
      <c r="S98" s="3"/>
      <c r="T98" s="3"/>
    </row>
    <row r="99" spans="1:20" ht="14.25" x14ac:dyDescent="0.15">
      <c r="A99" s="3"/>
      <c r="B99" s="3"/>
      <c r="C99" s="39"/>
      <c r="D99" s="3"/>
      <c r="E99" s="3"/>
      <c r="F99" s="3"/>
      <c r="G99" s="3"/>
      <c r="H99" s="3"/>
      <c r="I99" s="3"/>
      <c r="J99" s="3"/>
      <c r="K99" s="3"/>
      <c r="L99" s="3"/>
      <c r="M99" s="3"/>
      <c r="N99" s="3"/>
      <c r="O99" s="3"/>
      <c r="P99" s="3"/>
      <c r="Q99" s="3"/>
      <c r="R99" s="3"/>
      <c r="S99" s="3"/>
      <c r="T99" s="3"/>
    </row>
    <row r="100" spans="1:20" ht="14.25" x14ac:dyDescent="0.15">
      <c r="A100" s="3"/>
      <c r="B100" s="3"/>
      <c r="C100" s="39"/>
      <c r="D100" s="3"/>
      <c r="E100" s="3"/>
      <c r="F100" s="3"/>
      <c r="G100" s="3"/>
      <c r="H100" s="3"/>
      <c r="I100" s="3"/>
      <c r="J100" s="3"/>
      <c r="K100" s="3"/>
      <c r="L100" s="3"/>
      <c r="M100" s="3"/>
      <c r="N100" s="3"/>
      <c r="O100" s="3"/>
      <c r="P100" s="3"/>
      <c r="Q100" s="3"/>
      <c r="R100" s="3"/>
      <c r="S100" s="3"/>
      <c r="T100" s="3"/>
    </row>
    <row r="101" spans="1:20" ht="14.25" x14ac:dyDescent="0.15">
      <c r="A101" s="3"/>
      <c r="B101" s="3"/>
      <c r="C101" s="39"/>
      <c r="D101" s="3"/>
      <c r="E101" s="3"/>
      <c r="F101" s="3"/>
      <c r="G101" s="3"/>
      <c r="H101" s="3"/>
      <c r="I101" s="3"/>
      <c r="J101" s="3"/>
      <c r="K101" s="3"/>
      <c r="L101" s="3"/>
      <c r="M101" s="3"/>
      <c r="N101" s="3"/>
      <c r="O101" s="3"/>
      <c r="P101" s="3"/>
      <c r="Q101" s="3"/>
      <c r="R101" s="3"/>
      <c r="S101" s="3"/>
      <c r="T101" s="3"/>
    </row>
    <row r="102" spans="1:20" ht="14.25" x14ac:dyDescent="0.15">
      <c r="A102" s="3"/>
      <c r="B102" s="3"/>
      <c r="C102" s="39"/>
      <c r="D102" s="3"/>
      <c r="E102" s="3"/>
      <c r="F102" s="3"/>
      <c r="G102" s="3"/>
      <c r="H102" s="3"/>
      <c r="I102" s="3"/>
      <c r="J102" s="3"/>
      <c r="K102" s="3"/>
      <c r="L102" s="3"/>
      <c r="M102" s="3"/>
      <c r="N102" s="3"/>
      <c r="O102" s="3"/>
      <c r="P102" s="3"/>
      <c r="Q102" s="3"/>
      <c r="R102" s="3"/>
      <c r="S102" s="3"/>
      <c r="T102" s="3"/>
    </row>
    <row r="103" spans="1:20" ht="14.25" x14ac:dyDescent="0.15">
      <c r="A103" s="3"/>
      <c r="B103" s="3"/>
      <c r="C103" s="39"/>
      <c r="D103" s="3"/>
      <c r="E103" s="3"/>
      <c r="F103" s="3"/>
      <c r="G103" s="3"/>
      <c r="H103" s="3"/>
      <c r="I103" s="3"/>
      <c r="J103" s="3"/>
      <c r="K103" s="3"/>
      <c r="L103" s="3"/>
      <c r="M103" s="3"/>
      <c r="N103" s="3"/>
      <c r="O103" s="3"/>
      <c r="P103" s="3"/>
      <c r="Q103" s="3"/>
      <c r="R103" s="3"/>
      <c r="S103" s="3"/>
      <c r="T103" s="3"/>
    </row>
    <row r="104" spans="1:20" ht="14.25" x14ac:dyDescent="0.15">
      <c r="A104" s="3"/>
      <c r="B104" s="3"/>
      <c r="C104" s="39"/>
      <c r="D104" s="3"/>
      <c r="E104" s="3"/>
      <c r="F104" s="3"/>
      <c r="G104" s="3"/>
      <c r="H104" s="3"/>
      <c r="I104" s="3"/>
      <c r="J104" s="3"/>
      <c r="K104" s="3"/>
      <c r="L104" s="3"/>
      <c r="M104" s="3"/>
      <c r="N104" s="3"/>
      <c r="O104" s="3"/>
      <c r="P104" s="3"/>
      <c r="Q104" s="3"/>
      <c r="R104" s="3"/>
      <c r="S104" s="3"/>
      <c r="T104" s="3"/>
    </row>
    <row r="105" spans="1:20" ht="14.25" x14ac:dyDescent="0.15">
      <c r="A105" s="3"/>
      <c r="B105" s="3"/>
      <c r="C105" s="39"/>
      <c r="D105" s="3"/>
      <c r="E105" s="3"/>
      <c r="F105" s="3"/>
      <c r="G105" s="3"/>
      <c r="H105" s="3"/>
      <c r="I105" s="3"/>
      <c r="J105" s="3"/>
      <c r="K105" s="3"/>
      <c r="L105" s="3"/>
      <c r="M105" s="3"/>
      <c r="N105" s="3"/>
      <c r="O105" s="3"/>
      <c r="P105" s="3"/>
      <c r="Q105" s="3"/>
      <c r="R105" s="3"/>
      <c r="S105" s="3"/>
      <c r="T105" s="3"/>
    </row>
    <row r="106" spans="1:20" ht="14.25" x14ac:dyDescent="0.15">
      <c r="A106" s="3"/>
      <c r="B106" s="3"/>
      <c r="C106" s="39"/>
      <c r="D106" s="3"/>
      <c r="E106" s="3"/>
      <c r="F106" s="3"/>
      <c r="G106" s="3"/>
      <c r="H106" s="3"/>
      <c r="I106" s="3"/>
      <c r="J106" s="3"/>
      <c r="K106" s="3"/>
      <c r="L106" s="3"/>
      <c r="M106" s="3"/>
      <c r="N106" s="3"/>
      <c r="O106" s="3"/>
      <c r="P106" s="3"/>
      <c r="Q106" s="3"/>
      <c r="R106" s="3"/>
      <c r="S106" s="3"/>
      <c r="T106" s="3"/>
    </row>
    <row r="107" spans="1:20" ht="14.25" x14ac:dyDescent="0.15">
      <c r="A107" s="3"/>
      <c r="B107" s="3"/>
      <c r="C107" s="39"/>
      <c r="D107" s="3"/>
      <c r="E107" s="3"/>
      <c r="F107" s="3"/>
      <c r="G107" s="3"/>
      <c r="H107" s="3"/>
      <c r="I107" s="3"/>
      <c r="J107" s="3"/>
      <c r="K107" s="3"/>
      <c r="L107" s="3"/>
      <c r="M107" s="3"/>
      <c r="N107" s="3"/>
      <c r="O107" s="3"/>
      <c r="P107" s="3"/>
      <c r="Q107" s="3"/>
      <c r="R107" s="3"/>
      <c r="S107" s="3"/>
      <c r="T107" s="3"/>
    </row>
    <row r="108" spans="1:20" ht="14.25" x14ac:dyDescent="0.15">
      <c r="A108" s="3"/>
      <c r="B108" s="3"/>
      <c r="C108" s="39"/>
      <c r="D108" s="3"/>
      <c r="E108" s="3"/>
      <c r="F108" s="3"/>
      <c r="G108" s="3"/>
      <c r="H108" s="3"/>
      <c r="I108" s="3"/>
      <c r="J108" s="3"/>
      <c r="K108" s="3"/>
      <c r="L108" s="3"/>
      <c r="M108" s="3"/>
      <c r="N108" s="3"/>
      <c r="O108" s="3"/>
      <c r="P108" s="3"/>
      <c r="Q108" s="3"/>
      <c r="R108" s="3"/>
      <c r="S108" s="3"/>
      <c r="T108" s="3"/>
    </row>
    <row r="109" spans="1:20" ht="14.25" x14ac:dyDescent="0.15">
      <c r="A109" s="3"/>
      <c r="B109" s="3"/>
      <c r="C109" s="39"/>
      <c r="D109" s="3"/>
      <c r="E109" s="3"/>
      <c r="F109" s="3"/>
      <c r="G109" s="3"/>
      <c r="H109" s="3"/>
      <c r="I109" s="3"/>
      <c r="J109" s="3"/>
      <c r="K109" s="3"/>
      <c r="L109" s="3"/>
      <c r="M109" s="3"/>
      <c r="N109" s="3"/>
      <c r="O109" s="3"/>
      <c r="P109" s="3"/>
      <c r="Q109" s="3"/>
      <c r="R109" s="3"/>
      <c r="S109" s="3"/>
      <c r="T109" s="3"/>
    </row>
    <row r="110" spans="1:20" ht="14.25" x14ac:dyDescent="0.15">
      <c r="A110" s="3"/>
      <c r="B110" s="3"/>
      <c r="C110" s="39"/>
      <c r="D110" s="3"/>
      <c r="E110" s="3"/>
      <c r="F110" s="3"/>
      <c r="G110" s="3"/>
      <c r="H110" s="3"/>
      <c r="I110" s="3"/>
      <c r="J110" s="3"/>
      <c r="K110" s="3"/>
      <c r="L110" s="3"/>
      <c r="M110" s="3"/>
      <c r="N110" s="3"/>
      <c r="O110" s="3"/>
      <c r="P110" s="3"/>
      <c r="Q110" s="3"/>
      <c r="R110" s="3"/>
      <c r="S110" s="3"/>
      <c r="T110" s="3"/>
    </row>
    <row r="111" spans="1:20" ht="14.25" x14ac:dyDescent="0.15">
      <c r="A111" s="3"/>
      <c r="B111" s="3"/>
      <c r="C111" s="39"/>
      <c r="D111" s="3"/>
      <c r="E111" s="3"/>
      <c r="F111" s="3"/>
      <c r="G111" s="3"/>
      <c r="H111" s="3"/>
      <c r="I111" s="3"/>
      <c r="J111" s="3"/>
      <c r="K111" s="3"/>
      <c r="L111" s="3"/>
      <c r="M111" s="3"/>
      <c r="N111" s="3"/>
      <c r="O111" s="3"/>
      <c r="P111" s="3"/>
      <c r="Q111" s="3"/>
      <c r="R111" s="3"/>
      <c r="S111" s="3"/>
      <c r="T111" s="3"/>
    </row>
    <row r="112" spans="1:20" ht="14.25" x14ac:dyDescent="0.15">
      <c r="A112" s="3"/>
      <c r="B112" s="3"/>
      <c r="C112" s="39"/>
      <c r="D112" s="3"/>
      <c r="E112" s="3"/>
      <c r="F112" s="3"/>
      <c r="G112" s="3"/>
      <c r="H112" s="3"/>
      <c r="I112" s="3"/>
      <c r="J112" s="3"/>
      <c r="K112" s="3"/>
      <c r="L112" s="3"/>
      <c r="M112" s="3"/>
      <c r="N112" s="3"/>
      <c r="O112" s="3"/>
      <c r="P112" s="3"/>
      <c r="Q112" s="3"/>
      <c r="R112" s="3"/>
      <c r="S112" s="3"/>
      <c r="T112" s="3"/>
    </row>
    <row r="113" spans="1:20" ht="14.25" x14ac:dyDescent="0.15">
      <c r="A113" s="3"/>
      <c r="B113" s="3"/>
      <c r="C113" s="39"/>
      <c r="D113" s="3"/>
      <c r="E113" s="3"/>
      <c r="F113" s="3"/>
      <c r="G113" s="3"/>
      <c r="H113" s="3"/>
      <c r="I113" s="3"/>
      <c r="J113" s="3"/>
      <c r="K113" s="3"/>
      <c r="L113" s="3"/>
      <c r="M113" s="3"/>
      <c r="N113" s="3"/>
      <c r="O113" s="3"/>
      <c r="P113" s="3"/>
      <c r="Q113" s="3"/>
      <c r="R113" s="3"/>
      <c r="S113" s="3"/>
      <c r="T113" s="3"/>
    </row>
    <row r="114" spans="1:20" ht="14.25" x14ac:dyDescent="0.15">
      <c r="A114" s="3"/>
      <c r="B114" s="3"/>
      <c r="C114" s="39"/>
      <c r="D114" s="3"/>
      <c r="E114" s="3"/>
      <c r="F114" s="3"/>
      <c r="G114" s="3"/>
      <c r="H114" s="3"/>
      <c r="I114" s="3"/>
      <c r="J114" s="3"/>
      <c r="K114" s="3"/>
      <c r="L114" s="3"/>
      <c r="M114" s="3"/>
      <c r="N114" s="3"/>
      <c r="O114" s="3"/>
      <c r="P114" s="3"/>
      <c r="Q114" s="3"/>
      <c r="R114" s="3"/>
      <c r="S114" s="3"/>
      <c r="T114" s="3"/>
    </row>
    <row r="115" spans="1:20" ht="14.25" x14ac:dyDescent="0.15">
      <c r="A115" s="3"/>
      <c r="B115" s="3"/>
      <c r="C115" s="39"/>
      <c r="D115" s="3"/>
      <c r="E115" s="3"/>
      <c r="F115" s="3"/>
      <c r="G115" s="3"/>
      <c r="H115" s="3"/>
      <c r="I115" s="3"/>
      <c r="J115" s="3"/>
      <c r="K115" s="3"/>
      <c r="L115" s="3"/>
      <c r="M115" s="3"/>
      <c r="N115" s="3"/>
      <c r="O115" s="3"/>
      <c r="P115" s="3"/>
      <c r="Q115" s="3"/>
      <c r="R115" s="3"/>
      <c r="S115" s="3"/>
      <c r="T115" s="3"/>
    </row>
    <row r="116" spans="1:20" ht="14.25" x14ac:dyDescent="0.15">
      <c r="A116" s="3"/>
      <c r="B116" s="3"/>
      <c r="C116" s="39"/>
      <c r="D116" s="3"/>
      <c r="E116" s="3"/>
      <c r="F116" s="3"/>
      <c r="G116" s="3"/>
      <c r="H116" s="3"/>
      <c r="I116" s="3"/>
      <c r="J116" s="3"/>
      <c r="K116" s="3"/>
      <c r="L116" s="3"/>
      <c r="M116" s="3"/>
      <c r="N116" s="3"/>
      <c r="O116" s="3"/>
      <c r="P116" s="3"/>
      <c r="Q116" s="3"/>
      <c r="R116" s="3"/>
      <c r="S116" s="3"/>
      <c r="T116" s="3"/>
    </row>
    <row r="117" spans="1:20" ht="14.25" x14ac:dyDescent="0.15">
      <c r="A117" s="3"/>
      <c r="B117" s="3"/>
      <c r="C117" s="39"/>
      <c r="D117" s="3"/>
      <c r="E117" s="3"/>
      <c r="F117" s="3"/>
      <c r="G117" s="3"/>
      <c r="H117" s="3"/>
      <c r="I117" s="3"/>
      <c r="J117" s="3"/>
      <c r="K117" s="3"/>
      <c r="L117" s="3"/>
      <c r="M117" s="3"/>
      <c r="N117" s="3"/>
      <c r="O117" s="3"/>
      <c r="P117" s="3"/>
      <c r="Q117" s="3"/>
      <c r="R117" s="3"/>
      <c r="S117" s="3"/>
      <c r="T117" s="3"/>
    </row>
    <row r="118" spans="1:20" ht="14.25" x14ac:dyDescent="0.15">
      <c r="A118" s="3"/>
      <c r="B118" s="3"/>
      <c r="C118" s="39"/>
      <c r="D118" s="3"/>
      <c r="E118" s="3"/>
      <c r="F118" s="3"/>
      <c r="G118" s="3"/>
      <c r="H118" s="3"/>
      <c r="I118" s="3"/>
      <c r="J118" s="3"/>
      <c r="K118" s="3"/>
      <c r="L118" s="3"/>
      <c r="M118" s="3"/>
      <c r="N118" s="3"/>
      <c r="O118" s="3"/>
      <c r="P118" s="3"/>
      <c r="Q118" s="3"/>
      <c r="R118" s="3"/>
      <c r="S118" s="3"/>
      <c r="T118" s="3"/>
    </row>
    <row r="119" spans="1:20" ht="14.25" x14ac:dyDescent="0.15">
      <c r="A119" s="3"/>
      <c r="B119" s="3"/>
      <c r="C119" s="39"/>
      <c r="D119" s="3"/>
      <c r="E119" s="3"/>
      <c r="F119" s="3"/>
      <c r="G119" s="3"/>
      <c r="H119" s="3"/>
      <c r="I119" s="3"/>
      <c r="J119" s="3"/>
      <c r="K119" s="3"/>
      <c r="L119" s="3"/>
      <c r="M119" s="3"/>
      <c r="N119" s="3"/>
      <c r="O119" s="3"/>
      <c r="P119" s="3"/>
      <c r="Q119" s="3"/>
      <c r="R119" s="3"/>
      <c r="S119" s="3"/>
      <c r="T119" s="3"/>
    </row>
    <row r="120" spans="1:20" ht="14.25" x14ac:dyDescent="0.15">
      <c r="A120" s="3"/>
      <c r="B120" s="3"/>
      <c r="C120" s="39"/>
      <c r="D120" s="3"/>
      <c r="E120" s="3"/>
      <c r="F120" s="3"/>
      <c r="G120" s="3"/>
      <c r="H120" s="3"/>
      <c r="I120" s="3"/>
      <c r="J120" s="3"/>
      <c r="K120" s="3"/>
      <c r="L120" s="3"/>
      <c r="M120" s="3"/>
      <c r="N120" s="3"/>
      <c r="O120" s="3"/>
      <c r="P120" s="3"/>
      <c r="Q120" s="3"/>
      <c r="R120" s="3"/>
      <c r="S120" s="3"/>
      <c r="T120" s="3"/>
    </row>
    <row r="121" spans="1:20" ht="14.25" x14ac:dyDescent="0.15">
      <c r="A121" s="3"/>
      <c r="B121" s="3"/>
      <c r="C121" s="39"/>
      <c r="D121" s="3"/>
      <c r="E121" s="3"/>
      <c r="F121" s="3"/>
      <c r="G121" s="3"/>
      <c r="H121" s="3"/>
      <c r="I121" s="3"/>
      <c r="J121" s="3"/>
      <c r="K121" s="3"/>
      <c r="L121" s="3"/>
      <c r="M121" s="3"/>
      <c r="N121" s="3"/>
      <c r="O121" s="3"/>
      <c r="P121" s="3"/>
      <c r="Q121" s="3"/>
      <c r="R121" s="3"/>
      <c r="S121" s="3"/>
      <c r="T121" s="3"/>
    </row>
    <row r="122" spans="1:20" ht="14.25" x14ac:dyDescent="0.15">
      <c r="A122" s="3"/>
      <c r="B122" s="3"/>
      <c r="C122" s="39"/>
      <c r="D122" s="3"/>
      <c r="E122" s="3"/>
      <c r="F122" s="3"/>
      <c r="G122" s="3"/>
      <c r="H122" s="3"/>
      <c r="I122" s="3"/>
      <c r="J122" s="3"/>
      <c r="K122" s="3"/>
      <c r="L122" s="3"/>
      <c r="M122" s="3"/>
      <c r="N122" s="3"/>
      <c r="O122" s="3"/>
      <c r="P122" s="3"/>
      <c r="Q122" s="3"/>
      <c r="R122" s="3"/>
      <c r="S122" s="3"/>
      <c r="T122" s="3"/>
    </row>
    <row r="123" spans="1:20" ht="14.25" x14ac:dyDescent="0.15">
      <c r="A123" s="3"/>
      <c r="B123" s="3"/>
      <c r="C123" s="39"/>
      <c r="D123" s="3"/>
      <c r="E123" s="3"/>
      <c r="F123" s="3"/>
      <c r="G123" s="3"/>
      <c r="H123" s="3"/>
      <c r="I123" s="3"/>
      <c r="J123" s="3"/>
      <c r="K123" s="3"/>
      <c r="L123" s="3"/>
      <c r="M123" s="3"/>
      <c r="N123" s="3"/>
      <c r="O123" s="3"/>
      <c r="P123" s="3"/>
      <c r="Q123" s="3"/>
      <c r="R123" s="3"/>
      <c r="S123" s="3"/>
      <c r="T123" s="3"/>
    </row>
    <row r="124" spans="1:20" ht="14.25" x14ac:dyDescent="0.15">
      <c r="A124" s="3"/>
      <c r="B124" s="3"/>
      <c r="C124" s="39"/>
      <c r="D124" s="3"/>
      <c r="E124" s="3"/>
      <c r="F124" s="3"/>
      <c r="G124" s="3"/>
      <c r="H124" s="3"/>
      <c r="I124" s="3"/>
      <c r="J124" s="3"/>
      <c r="K124" s="3"/>
      <c r="L124" s="3"/>
      <c r="M124" s="3"/>
      <c r="N124" s="3"/>
      <c r="O124" s="3"/>
      <c r="P124" s="3"/>
      <c r="Q124" s="3"/>
      <c r="R124" s="3"/>
      <c r="S124" s="3"/>
      <c r="T124" s="3"/>
    </row>
    <row r="125" spans="1:20" ht="14.25" x14ac:dyDescent="0.15">
      <c r="A125" s="3"/>
      <c r="B125" s="3"/>
      <c r="C125" s="39"/>
      <c r="D125" s="3"/>
      <c r="E125" s="3"/>
      <c r="F125" s="3"/>
      <c r="G125" s="3"/>
      <c r="H125" s="3"/>
      <c r="I125" s="3"/>
      <c r="J125" s="3"/>
      <c r="K125" s="3"/>
      <c r="L125" s="3"/>
      <c r="M125" s="3"/>
      <c r="N125" s="3"/>
      <c r="O125" s="3"/>
      <c r="P125" s="3"/>
      <c r="Q125" s="3"/>
      <c r="R125" s="3"/>
      <c r="S125" s="3"/>
      <c r="T125" s="3"/>
    </row>
    <row r="126" spans="1:20" ht="14.25" x14ac:dyDescent="0.15">
      <c r="A126" s="3"/>
      <c r="B126" s="3"/>
      <c r="C126" s="39"/>
      <c r="D126" s="3"/>
      <c r="E126" s="3"/>
      <c r="F126" s="3"/>
      <c r="G126" s="3"/>
      <c r="H126" s="3"/>
      <c r="I126" s="3"/>
      <c r="J126" s="3"/>
      <c r="K126" s="3"/>
      <c r="L126" s="3"/>
      <c r="M126" s="3"/>
      <c r="N126" s="3"/>
      <c r="O126" s="3"/>
      <c r="P126" s="3"/>
      <c r="Q126" s="3"/>
      <c r="R126" s="3"/>
      <c r="S126" s="3"/>
      <c r="T126" s="3"/>
    </row>
    <row r="127" spans="1:20" ht="14.25" x14ac:dyDescent="0.15">
      <c r="A127" s="3"/>
      <c r="B127" s="3"/>
      <c r="C127" s="39"/>
      <c r="D127" s="3"/>
      <c r="E127" s="3"/>
      <c r="F127" s="3"/>
      <c r="G127" s="3"/>
      <c r="H127" s="3"/>
      <c r="I127" s="3"/>
      <c r="J127" s="3"/>
      <c r="K127" s="3"/>
      <c r="L127" s="3"/>
      <c r="M127" s="3"/>
      <c r="N127" s="3"/>
      <c r="O127" s="3"/>
      <c r="P127" s="3"/>
      <c r="Q127" s="3"/>
      <c r="R127" s="3"/>
      <c r="S127" s="3"/>
      <c r="T127" s="3"/>
    </row>
    <row r="128" spans="1:20" ht="14.25" x14ac:dyDescent="0.15">
      <c r="A128" s="3"/>
      <c r="B128" s="3"/>
      <c r="C128" s="39"/>
      <c r="D128" s="3"/>
      <c r="E128" s="3"/>
      <c r="F128" s="3"/>
      <c r="G128" s="3"/>
      <c r="H128" s="3"/>
      <c r="I128" s="3"/>
      <c r="J128" s="3"/>
      <c r="K128" s="3"/>
      <c r="L128" s="3"/>
      <c r="M128" s="3"/>
      <c r="N128" s="3"/>
      <c r="O128" s="3"/>
      <c r="P128" s="3"/>
      <c r="Q128" s="3"/>
      <c r="R128" s="3"/>
      <c r="S128" s="3"/>
      <c r="T128" s="3"/>
    </row>
    <row r="129" spans="1:20" ht="14.25" x14ac:dyDescent="0.15">
      <c r="A129" s="3"/>
      <c r="B129" s="3"/>
      <c r="C129" s="39"/>
      <c r="D129" s="3"/>
      <c r="E129" s="3"/>
      <c r="F129" s="3"/>
      <c r="G129" s="3"/>
      <c r="H129" s="3"/>
      <c r="I129" s="3"/>
      <c r="J129" s="3"/>
      <c r="K129" s="3"/>
      <c r="L129" s="3"/>
      <c r="M129" s="3"/>
      <c r="N129" s="3"/>
      <c r="O129" s="3"/>
      <c r="P129" s="3"/>
      <c r="Q129" s="3"/>
      <c r="R129" s="3"/>
      <c r="S129" s="3"/>
      <c r="T129" s="3"/>
    </row>
    <row r="130" spans="1:20" ht="14.25" x14ac:dyDescent="0.15">
      <c r="A130" s="3"/>
      <c r="B130" s="3"/>
      <c r="C130" s="39"/>
      <c r="D130" s="3"/>
      <c r="E130" s="3"/>
      <c r="F130" s="3"/>
      <c r="G130" s="3"/>
      <c r="H130" s="3"/>
      <c r="I130" s="3"/>
      <c r="J130" s="3"/>
      <c r="K130" s="3"/>
      <c r="L130" s="3"/>
      <c r="M130" s="3"/>
      <c r="N130" s="3"/>
      <c r="O130" s="3"/>
      <c r="P130" s="3"/>
      <c r="Q130" s="3"/>
      <c r="R130" s="3"/>
      <c r="S130" s="3"/>
      <c r="T130" s="3"/>
    </row>
    <row r="131" spans="1:20" ht="14.25" x14ac:dyDescent="0.15">
      <c r="A131" s="3"/>
      <c r="B131" s="3"/>
      <c r="C131" s="39"/>
      <c r="D131" s="3"/>
      <c r="E131" s="3"/>
      <c r="F131" s="3"/>
      <c r="G131" s="3"/>
      <c r="H131" s="3"/>
      <c r="I131" s="3"/>
      <c r="J131" s="3"/>
      <c r="K131" s="3"/>
      <c r="L131" s="3"/>
      <c r="M131" s="3"/>
      <c r="N131" s="3"/>
      <c r="O131" s="3"/>
      <c r="P131" s="3"/>
      <c r="Q131" s="3"/>
      <c r="R131" s="3"/>
      <c r="S131" s="3"/>
      <c r="T131" s="3"/>
    </row>
    <row r="132" spans="1:20" ht="14.25" x14ac:dyDescent="0.15">
      <c r="A132" s="3"/>
      <c r="B132" s="3"/>
      <c r="C132" s="39"/>
      <c r="D132" s="3"/>
      <c r="E132" s="3"/>
      <c r="F132" s="3"/>
      <c r="G132" s="3"/>
      <c r="H132" s="3"/>
      <c r="I132" s="3"/>
      <c r="J132" s="3"/>
      <c r="K132" s="3"/>
      <c r="L132" s="3"/>
      <c r="M132" s="3"/>
      <c r="N132" s="3"/>
      <c r="O132" s="3"/>
      <c r="P132" s="3"/>
      <c r="Q132" s="3"/>
      <c r="R132" s="3"/>
      <c r="S132" s="3"/>
      <c r="T132" s="3"/>
    </row>
    <row r="133" spans="1:20" ht="14.25" x14ac:dyDescent="0.15">
      <c r="A133" s="3"/>
      <c r="B133" s="3"/>
      <c r="C133" s="39"/>
      <c r="D133" s="3"/>
      <c r="E133" s="3"/>
      <c r="F133" s="3"/>
      <c r="G133" s="3"/>
      <c r="H133" s="3"/>
      <c r="I133" s="3"/>
      <c r="J133" s="3"/>
      <c r="K133" s="3"/>
      <c r="L133" s="3"/>
      <c r="M133" s="3"/>
      <c r="N133" s="3"/>
      <c r="O133" s="3"/>
      <c r="P133" s="3"/>
      <c r="Q133" s="3"/>
      <c r="R133" s="3"/>
      <c r="S133" s="3"/>
      <c r="T133" s="3"/>
    </row>
    <row r="134" spans="1:20" ht="14.25" x14ac:dyDescent="0.15">
      <c r="A134" s="3"/>
      <c r="B134" s="3"/>
      <c r="C134" s="39"/>
      <c r="D134" s="3"/>
      <c r="E134" s="3"/>
      <c r="F134" s="3"/>
      <c r="G134" s="3"/>
      <c r="H134" s="3"/>
      <c r="I134" s="3"/>
      <c r="J134" s="3"/>
      <c r="K134" s="3"/>
      <c r="L134" s="3"/>
      <c r="M134" s="3"/>
      <c r="N134" s="3"/>
      <c r="O134" s="3"/>
      <c r="P134" s="3"/>
      <c r="Q134" s="3"/>
      <c r="R134" s="3"/>
      <c r="S134" s="3"/>
      <c r="T134" s="3"/>
    </row>
    <row r="135" spans="1:20" ht="14.25" x14ac:dyDescent="0.15">
      <c r="A135" s="3"/>
      <c r="B135" s="3"/>
      <c r="C135" s="39"/>
      <c r="D135" s="3"/>
      <c r="E135" s="3"/>
      <c r="F135" s="3"/>
      <c r="G135" s="3"/>
      <c r="H135" s="3"/>
      <c r="I135" s="3"/>
      <c r="J135" s="3"/>
      <c r="K135" s="3"/>
      <c r="L135" s="3"/>
      <c r="M135" s="3"/>
      <c r="N135" s="3"/>
      <c r="O135" s="3"/>
      <c r="P135" s="3"/>
      <c r="Q135" s="3"/>
      <c r="R135" s="3"/>
      <c r="S135" s="3"/>
      <c r="T135" s="3"/>
    </row>
    <row r="136" spans="1:20" ht="14.25" x14ac:dyDescent="0.15">
      <c r="A136" s="3"/>
      <c r="B136" s="3"/>
      <c r="C136" s="39"/>
      <c r="D136" s="3"/>
      <c r="E136" s="3"/>
      <c r="F136" s="3"/>
      <c r="G136" s="3"/>
      <c r="H136" s="3"/>
      <c r="I136" s="3"/>
      <c r="J136" s="3"/>
      <c r="K136" s="3"/>
      <c r="L136" s="3"/>
      <c r="M136" s="3"/>
      <c r="N136" s="3"/>
      <c r="O136" s="3"/>
      <c r="P136" s="3"/>
      <c r="Q136" s="3"/>
      <c r="R136" s="3"/>
      <c r="S136" s="3"/>
      <c r="T136" s="3"/>
    </row>
    <row r="137" spans="1:20" ht="14.25" x14ac:dyDescent="0.15">
      <c r="A137" s="3"/>
      <c r="B137" s="3"/>
      <c r="C137" s="39"/>
      <c r="D137" s="3"/>
      <c r="E137" s="3"/>
      <c r="F137" s="3"/>
      <c r="G137" s="3"/>
      <c r="H137" s="3"/>
      <c r="I137" s="3"/>
      <c r="J137" s="3"/>
      <c r="K137" s="3"/>
      <c r="L137" s="3"/>
      <c r="M137" s="3"/>
      <c r="N137" s="3"/>
      <c r="O137" s="3"/>
      <c r="P137" s="3"/>
      <c r="Q137" s="3"/>
      <c r="R137" s="3"/>
      <c r="S137" s="3"/>
      <c r="T137" s="3"/>
    </row>
    <row r="138" spans="1:20" ht="14.25" x14ac:dyDescent="0.15">
      <c r="A138" s="3"/>
      <c r="B138" s="3"/>
      <c r="C138" s="39"/>
      <c r="D138" s="3"/>
      <c r="E138" s="3"/>
      <c r="F138" s="3"/>
      <c r="G138" s="3"/>
      <c r="H138" s="3"/>
      <c r="I138" s="3"/>
      <c r="J138" s="3"/>
      <c r="K138" s="3"/>
      <c r="L138" s="3"/>
      <c r="M138" s="3"/>
      <c r="N138" s="3"/>
      <c r="O138" s="3"/>
      <c r="P138" s="3"/>
      <c r="Q138" s="3"/>
      <c r="R138" s="3"/>
      <c r="S138" s="3"/>
      <c r="T138" s="3"/>
    </row>
    <row r="139" spans="1:20" ht="14.25" x14ac:dyDescent="0.15">
      <c r="A139" s="3"/>
      <c r="B139" s="3"/>
      <c r="C139" s="39"/>
      <c r="D139" s="3"/>
      <c r="E139" s="3"/>
      <c r="F139" s="3"/>
      <c r="G139" s="3"/>
      <c r="H139" s="3"/>
      <c r="I139" s="3"/>
      <c r="J139" s="3"/>
      <c r="K139" s="3"/>
      <c r="L139" s="3"/>
      <c r="M139" s="3"/>
      <c r="N139" s="3"/>
      <c r="O139" s="3"/>
      <c r="P139" s="3"/>
      <c r="Q139" s="3"/>
      <c r="R139" s="3"/>
      <c r="S139" s="3"/>
      <c r="T139" s="3"/>
    </row>
    <row r="140" spans="1:20" ht="14.25" x14ac:dyDescent="0.15">
      <c r="A140" s="3"/>
      <c r="B140" s="3"/>
      <c r="C140" s="39"/>
      <c r="D140" s="3"/>
      <c r="E140" s="3"/>
      <c r="F140" s="3"/>
      <c r="G140" s="3"/>
      <c r="H140" s="3"/>
      <c r="I140" s="3"/>
      <c r="J140" s="3"/>
      <c r="K140" s="3"/>
      <c r="L140" s="3"/>
      <c r="M140" s="3"/>
      <c r="N140" s="3"/>
      <c r="O140" s="3"/>
      <c r="P140" s="3"/>
      <c r="Q140" s="3"/>
      <c r="R140" s="3"/>
      <c r="S140" s="3"/>
      <c r="T140" s="3"/>
    </row>
    <row r="141" spans="1:20" ht="14.25" x14ac:dyDescent="0.15">
      <c r="A141" s="3"/>
      <c r="B141" s="3"/>
      <c r="C141" s="39"/>
      <c r="D141" s="3"/>
      <c r="E141" s="3"/>
      <c r="F141" s="3"/>
      <c r="G141" s="3"/>
      <c r="H141" s="3"/>
      <c r="I141" s="3"/>
      <c r="J141" s="3"/>
      <c r="K141" s="3"/>
      <c r="L141" s="3"/>
      <c r="M141" s="3"/>
      <c r="N141" s="3"/>
      <c r="O141" s="3"/>
      <c r="P141" s="3"/>
      <c r="Q141" s="3"/>
      <c r="R141" s="3"/>
      <c r="S141" s="3"/>
      <c r="T141" s="3"/>
    </row>
    <row r="142" spans="1:20" ht="14.25" x14ac:dyDescent="0.15">
      <c r="A142" s="3"/>
      <c r="B142" s="3"/>
      <c r="C142" s="39"/>
      <c r="D142" s="3"/>
      <c r="E142" s="3"/>
      <c r="F142" s="3"/>
      <c r="G142" s="3"/>
      <c r="H142" s="3"/>
      <c r="I142" s="3"/>
      <c r="J142" s="3"/>
      <c r="K142" s="3"/>
      <c r="L142" s="3"/>
      <c r="M142" s="3"/>
      <c r="N142" s="3"/>
      <c r="O142" s="3"/>
      <c r="P142" s="3"/>
      <c r="Q142" s="3"/>
      <c r="R142" s="3"/>
      <c r="S142" s="3"/>
      <c r="T142" s="3"/>
    </row>
    <row r="143" spans="1:20" ht="14.25" x14ac:dyDescent="0.15">
      <c r="A143" s="3"/>
      <c r="B143" s="3"/>
      <c r="C143" s="39"/>
      <c r="D143" s="3"/>
      <c r="E143" s="3"/>
      <c r="F143" s="3"/>
      <c r="G143" s="3"/>
      <c r="H143" s="3"/>
      <c r="I143" s="3"/>
      <c r="J143" s="3"/>
      <c r="K143" s="3"/>
      <c r="L143" s="3"/>
      <c r="M143" s="3"/>
      <c r="N143" s="3"/>
      <c r="O143" s="3"/>
      <c r="P143" s="3"/>
      <c r="Q143" s="3"/>
      <c r="R143" s="3"/>
      <c r="S143" s="3"/>
      <c r="T143" s="3"/>
    </row>
    <row r="144" spans="1:20" ht="14.25" x14ac:dyDescent="0.15">
      <c r="A144" s="3"/>
      <c r="B144" s="3"/>
      <c r="C144" s="39"/>
      <c r="D144" s="3"/>
      <c r="E144" s="3"/>
      <c r="F144" s="3"/>
      <c r="G144" s="3"/>
      <c r="H144" s="3"/>
      <c r="I144" s="3"/>
      <c r="J144" s="3"/>
      <c r="K144" s="3"/>
      <c r="L144" s="3"/>
      <c r="M144" s="3"/>
      <c r="N144" s="3"/>
      <c r="O144" s="3"/>
      <c r="P144" s="3"/>
      <c r="Q144" s="3"/>
      <c r="R144" s="3"/>
      <c r="S144" s="3"/>
      <c r="T144" s="3"/>
    </row>
    <row r="145" spans="1:20" ht="14.25" x14ac:dyDescent="0.15">
      <c r="A145" s="3"/>
      <c r="B145" s="3"/>
      <c r="C145" s="39"/>
      <c r="D145" s="3"/>
      <c r="E145" s="3"/>
      <c r="F145" s="3"/>
      <c r="G145" s="3"/>
      <c r="H145" s="3"/>
      <c r="I145" s="3"/>
      <c r="J145" s="3"/>
      <c r="K145" s="3"/>
      <c r="L145" s="3"/>
      <c r="M145" s="3"/>
      <c r="N145" s="3"/>
      <c r="O145" s="3"/>
      <c r="P145" s="3"/>
      <c r="Q145" s="3"/>
      <c r="R145" s="3"/>
      <c r="S145" s="3"/>
      <c r="T145" s="3"/>
    </row>
    <row r="146" spans="1:20" ht="14.25" x14ac:dyDescent="0.15">
      <c r="A146" s="3"/>
      <c r="B146" s="3"/>
      <c r="C146" s="39"/>
      <c r="D146" s="3"/>
      <c r="E146" s="3"/>
      <c r="F146" s="3"/>
      <c r="G146" s="3"/>
      <c r="H146" s="3"/>
      <c r="I146" s="3"/>
      <c r="J146" s="3"/>
      <c r="K146" s="3"/>
      <c r="L146" s="3"/>
      <c r="M146" s="3"/>
      <c r="N146" s="3"/>
      <c r="O146" s="3"/>
      <c r="P146" s="3"/>
      <c r="Q146" s="3"/>
      <c r="R146" s="3"/>
      <c r="S146" s="3"/>
      <c r="T146" s="3"/>
    </row>
    <row r="147" spans="1:20" ht="14.25" x14ac:dyDescent="0.15">
      <c r="A147" s="3"/>
      <c r="B147" s="3"/>
      <c r="C147" s="39"/>
      <c r="D147" s="3"/>
      <c r="E147" s="3"/>
      <c r="F147" s="3"/>
      <c r="G147" s="3"/>
      <c r="H147" s="3"/>
      <c r="I147" s="3"/>
      <c r="J147" s="3"/>
      <c r="K147" s="3"/>
      <c r="L147" s="3"/>
      <c r="M147" s="3"/>
      <c r="N147" s="3"/>
      <c r="O147" s="3"/>
      <c r="P147" s="3"/>
      <c r="Q147" s="3"/>
      <c r="R147" s="3"/>
      <c r="S147" s="3"/>
      <c r="T147" s="3"/>
    </row>
    <row r="148" spans="1:20" ht="14.25" x14ac:dyDescent="0.15">
      <c r="A148" s="3"/>
      <c r="B148" s="3"/>
      <c r="C148" s="39"/>
      <c r="D148" s="3"/>
      <c r="E148" s="3"/>
      <c r="F148" s="3"/>
      <c r="G148" s="3"/>
      <c r="H148" s="3"/>
      <c r="I148" s="3"/>
      <c r="J148" s="3"/>
      <c r="K148" s="3"/>
      <c r="L148" s="3"/>
      <c r="M148" s="3"/>
      <c r="N148" s="3"/>
      <c r="O148" s="3"/>
      <c r="P148" s="3"/>
      <c r="Q148" s="3"/>
      <c r="R148" s="3"/>
      <c r="S148" s="3"/>
      <c r="T148" s="3"/>
    </row>
    <row r="149" spans="1:20" ht="14.25" x14ac:dyDescent="0.15">
      <c r="A149" s="3"/>
      <c r="B149" s="3"/>
      <c r="C149" s="39"/>
      <c r="D149" s="3"/>
      <c r="E149" s="3"/>
      <c r="F149" s="3"/>
      <c r="G149" s="3"/>
      <c r="H149" s="3"/>
      <c r="I149" s="3"/>
      <c r="J149" s="3"/>
      <c r="K149" s="3"/>
      <c r="L149" s="3"/>
      <c r="M149" s="3"/>
      <c r="N149" s="3"/>
      <c r="O149" s="3"/>
      <c r="P149" s="3"/>
      <c r="Q149" s="3"/>
      <c r="R149" s="3"/>
      <c r="S149" s="3"/>
      <c r="T149" s="3"/>
    </row>
    <row r="150" spans="1:20" ht="14.25" x14ac:dyDescent="0.15">
      <c r="A150" s="3"/>
      <c r="B150" s="3"/>
      <c r="C150" s="39"/>
      <c r="D150" s="3"/>
      <c r="E150" s="3"/>
      <c r="F150" s="3"/>
      <c r="G150" s="3"/>
      <c r="H150" s="3"/>
      <c r="I150" s="3"/>
      <c r="J150" s="3"/>
      <c r="K150" s="3"/>
      <c r="L150" s="3"/>
      <c r="M150" s="3"/>
      <c r="N150" s="3"/>
      <c r="O150" s="3"/>
      <c r="P150" s="3"/>
      <c r="Q150" s="3"/>
      <c r="R150" s="3"/>
      <c r="S150" s="3"/>
      <c r="T150" s="3"/>
    </row>
    <row r="151" spans="1:20" ht="14.25" x14ac:dyDescent="0.15">
      <c r="A151" s="3"/>
      <c r="B151" s="3"/>
      <c r="C151" s="39"/>
      <c r="D151" s="3"/>
      <c r="E151" s="3"/>
      <c r="F151" s="3"/>
      <c r="G151" s="3"/>
      <c r="H151" s="3"/>
      <c r="I151" s="3"/>
      <c r="J151" s="3"/>
      <c r="K151" s="3"/>
      <c r="L151" s="3"/>
      <c r="M151" s="3"/>
      <c r="N151" s="3"/>
      <c r="O151" s="3"/>
      <c r="P151" s="3"/>
      <c r="Q151" s="3"/>
      <c r="R151" s="3"/>
      <c r="S151" s="3"/>
      <c r="T151" s="3"/>
    </row>
    <row r="152" spans="1:20" ht="14.25" x14ac:dyDescent="0.15">
      <c r="A152" s="3"/>
      <c r="B152" s="3"/>
      <c r="C152" s="39"/>
      <c r="D152" s="3"/>
      <c r="E152" s="3"/>
      <c r="F152" s="3"/>
      <c r="G152" s="3"/>
      <c r="H152" s="3"/>
      <c r="I152" s="3"/>
      <c r="J152" s="3"/>
      <c r="K152" s="3"/>
      <c r="L152" s="3"/>
      <c r="M152" s="3"/>
      <c r="N152" s="3"/>
      <c r="O152" s="3"/>
      <c r="P152" s="3"/>
      <c r="Q152" s="3"/>
      <c r="R152" s="3"/>
      <c r="S152" s="3"/>
      <c r="T152" s="3"/>
    </row>
    <row r="153" spans="1:20" ht="14.25" x14ac:dyDescent="0.15">
      <c r="A153" s="3"/>
      <c r="B153" s="3"/>
      <c r="C153" s="39"/>
      <c r="D153" s="3"/>
      <c r="E153" s="3"/>
      <c r="F153" s="3"/>
      <c r="G153" s="3"/>
      <c r="H153" s="3"/>
      <c r="I153" s="3"/>
      <c r="J153" s="3"/>
      <c r="K153" s="3"/>
      <c r="L153" s="3"/>
      <c r="M153" s="3"/>
      <c r="N153" s="3"/>
      <c r="O153" s="3"/>
      <c r="P153" s="3"/>
      <c r="Q153" s="3"/>
      <c r="R153" s="3"/>
      <c r="S153" s="3"/>
      <c r="T153" s="3"/>
    </row>
    <row r="154" spans="1:20" ht="14.25" x14ac:dyDescent="0.15">
      <c r="A154" s="3"/>
      <c r="B154" s="3"/>
      <c r="C154" s="39"/>
      <c r="D154" s="3"/>
      <c r="E154" s="3"/>
      <c r="F154" s="3"/>
      <c r="G154" s="3"/>
      <c r="H154" s="3"/>
      <c r="I154" s="3"/>
      <c r="J154" s="3"/>
      <c r="K154" s="3"/>
      <c r="L154" s="3"/>
      <c r="M154" s="3"/>
      <c r="N154" s="3"/>
      <c r="O154" s="3"/>
      <c r="P154" s="3"/>
      <c r="Q154" s="3"/>
      <c r="R154" s="3"/>
      <c r="S154" s="3"/>
      <c r="T154" s="3"/>
    </row>
    <row r="155" spans="1:20" ht="14.25" x14ac:dyDescent="0.15">
      <c r="A155" s="3"/>
      <c r="B155" s="3"/>
      <c r="C155" s="39"/>
      <c r="D155" s="3"/>
      <c r="E155" s="3"/>
      <c r="F155" s="3"/>
      <c r="G155" s="3"/>
      <c r="H155" s="3"/>
      <c r="I155" s="3"/>
      <c r="J155" s="3"/>
      <c r="K155" s="3"/>
      <c r="L155" s="3"/>
      <c r="M155" s="3"/>
      <c r="N155" s="3"/>
      <c r="O155" s="3"/>
      <c r="P155" s="3"/>
      <c r="Q155" s="3"/>
      <c r="R155" s="3"/>
      <c r="S155" s="3"/>
      <c r="T155" s="3"/>
    </row>
    <row r="156" spans="1:20" ht="14.25" x14ac:dyDescent="0.15">
      <c r="A156" s="3"/>
      <c r="B156" s="3"/>
      <c r="C156" s="39"/>
      <c r="D156" s="3"/>
      <c r="E156" s="3"/>
      <c r="F156" s="3"/>
      <c r="G156" s="3"/>
      <c r="H156" s="3"/>
      <c r="I156" s="3"/>
      <c r="J156" s="3"/>
      <c r="K156" s="3"/>
      <c r="L156" s="3"/>
      <c r="M156" s="3"/>
      <c r="N156" s="3"/>
      <c r="O156" s="3"/>
      <c r="P156" s="3"/>
      <c r="Q156" s="3"/>
      <c r="R156" s="3"/>
      <c r="S156" s="3"/>
      <c r="T156" s="3"/>
    </row>
    <row r="157" spans="1:20" ht="14.25" x14ac:dyDescent="0.15">
      <c r="A157" s="3"/>
      <c r="B157" s="3"/>
      <c r="C157" s="39"/>
      <c r="D157" s="3"/>
      <c r="E157" s="3"/>
      <c r="F157" s="3"/>
      <c r="G157" s="3"/>
      <c r="H157" s="3"/>
      <c r="I157" s="3"/>
      <c r="J157" s="3"/>
      <c r="K157" s="3"/>
      <c r="L157" s="3"/>
      <c r="M157" s="3"/>
      <c r="N157" s="3"/>
      <c r="O157" s="3"/>
      <c r="P157" s="3"/>
      <c r="Q157" s="3"/>
      <c r="R157" s="3"/>
      <c r="S157" s="3"/>
      <c r="T157" s="3"/>
    </row>
    <row r="158" spans="1:20" ht="14.25" x14ac:dyDescent="0.15">
      <c r="A158" s="3"/>
      <c r="B158" s="3"/>
      <c r="C158" s="39"/>
      <c r="D158" s="3"/>
      <c r="E158" s="3"/>
      <c r="F158" s="3"/>
      <c r="G158" s="3"/>
      <c r="H158" s="3"/>
      <c r="I158" s="3"/>
      <c r="J158" s="3"/>
      <c r="K158" s="3"/>
      <c r="L158" s="3"/>
      <c r="M158" s="3"/>
      <c r="N158" s="3"/>
      <c r="O158" s="3"/>
      <c r="P158" s="3"/>
      <c r="Q158" s="3"/>
      <c r="R158" s="3"/>
      <c r="S158" s="3"/>
      <c r="T158" s="3"/>
    </row>
    <row r="159" spans="1:20" ht="14.25" x14ac:dyDescent="0.15">
      <c r="A159" s="3"/>
      <c r="B159" s="3"/>
      <c r="C159" s="39"/>
      <c r="D159" s="3"/>
      <c r="E159" s="3"/>
      <c r="F159" s="3"/>
      <c r="G159" s="3"/>
      <c r="H159" s="3"/>
      <c r="I159" s="3"/>
      <c r="J159" s="3"/>
      <c r="K159" s="3"/>
      <c r="L159" s="3"/>
      <c r="M159" s="3"/>
      <c r="N159" s="3"/>
      <c r="O159" s="3"/>
      <c r="P159" s="3"/>
      <c r="Q159" s="3"/>
      <c r="R159" s="3"/>
      <c r="S159" s="3"/>
      <c r="T159" s="3"/>
    </row>
    <row r="160" spans="1:20" ht="14.25" x14ac:dyDescent="0.15">
      <c r="A160" s="3"/>
      <c r="B160" s="3"/>
      <c r="C160" s="39"/>
      <c r="D160" s="3"/>
      <c r="E160" s="3"/>
      <c r="F160" s="3"/>
      <c r="G160" s="3"/>
      <c r="H160" s="3"/>
      <c r="I160" s="3"/>
      <c r="J160" s="3"/>
      <c r="K160" s="3"/>
      <c r="L160" s="3"/>
      <c r="M160" s="3"/>
      <c r="N160" s="3"/>
      <c r="O160" s="3"/>
      <c r="P160" s="3"/>
      <c r="Q160" s="3"/>
      <c r="R160" s="3"/>
      <c r="S160" s="3"/>
      <c r="T160" s="3"/>
    </row>
    <row r="161" spans="1:20" ht="14.25" x14ac:dyDescent="0.15">
      <c r="A161" s="3"/>
      <c r="B161" s="3"/>
      <c r="C161" s="39"/>
      <c r="D161" s="3"/>
      <c r="E161" s="3"/>
      <c r="F161" s="3"/>
      <c r="G161" s="3"/>
      <c r="H161" s="3"/>
      <c r="I161" s="3"/>
      <c r="J161" s="3"/>
      <c r="K161" s="3"/>
      <c r="L161" s="3"/>
      <c r="M161" s="3"/>
      <c r="N161" s="3"/>
      <c r="O161" s="3"/>
      <c r="P161" s="3"/>
      <c r="Q161" s="3"/>
      <c r="R161" s="3"/>
      <c r="S161" s="3"/>
      <c r="T161" s="3"/>
    </row>
    <row r="162" spans="1:20" ht="14.25" x14ac:dyDescent="0.15">
      <c r="A162" s="3"/>
      <c r="B162" s="3"/>
      <c r="C162" s="39"/>
      <c r="D162" s="3"/>
      <c r="E162" s="3"/>
      <c r="F162" s="3"/>
      <c r="G162" s="3"/>
      <c r="H162" s="3"/>
      <c r="I162" s="3"/>
      <c r="J162" s="3"/>
      <c r="K162" s="3"/>
      <c r="L162" s="3"/>
      <c r="M162" s="3"/>
      <c r="N162" s="3"/>
      <c r="O162" s="3"/>
      <c r="P162" s="3"/>
      <c r="Q162" s="3"/>
      <c r="R162" s="3"/>
      <c r="S162" s="3"/>
      <c r="T162" s="3"/>
    </row>
    <row r="163" spans="1:20" ht="14.25" x14ac:dyDescent="0.15">
      <c r="A163" s="3"/>
      <c r="B163" s="3"/>
      <c r="C163" s="39"/>
      <c r="D163" s="3"/>
      <c r="E163" s="3"/>
      <c r="F163" s="3"/>
      <c r="G163" s="3"/>
      <c r="H163" s="3"/>
      <c r="I163" s="3"/>
      <c r="J163" s="3"/>
      <c r="K163" s="3"/>
      <c r="L163" s="3"/>
      <c r="M163" s="3"/>
      <c r="N163" s="3"/>
      <c r="O163" s="3"/>
      <c r="P163" s="3"/>
      <c r="Q163" s="3"/>
      <c r="R163" s="3"/>
      <c r="S163" s="3"/>
      <c r="T163" s="3"/>
    </row>
    <row r="164" spans="1:20" x14ac:dyDescent="0.15">
      <c r="J164" s="3"/>
    </row>
  </sheetData>
  <sheetProtection algorithmName="SHA-512" hashValue="kaupyHbd8NJataTYYbzPGCP9ggxaexr59vI5kqfdlzv9tN4vojf+gKZ1sYOexmAGl+lVJnL+WqDMKlbUolv+zQ==" saltValue="mSvCmHZ17lF0bGwZMu65mQ==" spinCount="100000" sheet="1" objects="1" scenarios="1"/>
  <mergeCells count="8">
    <mergeCell ref="D15:D17"/>
    <mergeCell ref="D5:E5"/>
    <mergeCell ref="J5:K5"/>
    <mergeCell ref="O5:P5"/>
    <mergeCell ref="C1:F1"/>
    <mergeCell ref="D2:G2"/>
    <mergeCell ref="B3:C3"/>
    <mergeCell ref="B4:C4"/>
  </mergeCells>
  <phoneticPr fontId="13"/>
  <conditionalFormatting sqref="D15">
    <cfRule type="expression" dxfId="50" priority="1" stopIfTrue="1">
      <formula>$G16="女"</formula>
    </cfRule>
  </conditionalFormatting>
  <dataValidations count="9">
    <dataValidation type="list" imeMode="off" allowBlank="1" showErrorMessage="1" error="エラー値が入力されました" sqref="B6" xr:uid="{345263F9-9CEA-4BF3-87DC-04F35B1E7F46}">
      <formula1>$B$9:$B$12</formula1>
    </dataValidation>
    <dataValidation imeMode="disabled" allowBlank="1" sqref="I6" xr:uid="{E3A5F151-FDB8-476E-BC6E-76E76027C3FB}"/>
    <dataValidation imeMode="fullAlpha" allowBlank="1" sqref="L6:M6" xr:uid="{B9C00955-5801-4379-A3A1-433F7F5554B8}"/>
    <dataValidation imeMode="disabled" allowBlank="1" showInputMessage="1" showErrorMessage="1" sqref="C6" xr:uid="{35BCB245-D4AB-4077-9C25-398D0FF8085A}"/>
    <dataValidation type="textLength" imeMode="hiragana" allowBlank="1" showInputMessage="1" showErrorMessage="1" sqref="G6" xr:uid="{851876CF-F018-42DD-BD00-107ABE8E7D73}">
      <formula1>1</formula1>
      <formula2>7</formula2>
    </dataValidation>
    <dataValidation type="list" allowBlank="1" showInputMessage="1" showErrorMessage="1" sqref="D15:D17" xr:uid="{BC58DC8F-C2B2-491C-8278-28EAD985B959}">
      <formula1>$AH$38:$AH$42</formula1>
    </dataValidation>
    <dataValidation type="list" allowBlank="1" showInputMessage="1" showErrorMessage="1" promptTitle="都道府県入力" prompt="都道府県を選択してください。_x000a_リストから選択してください" sqref="J6" xr:uid="{5D304B1F-4F48-488D-BC6A-BDB52F663F3D}">
      <formula1>$J$9:$J$56</formula1>
    </dataValidation>
    <dataValidation type="list" allowBlank="1" showInputMessage="1" showErrorMessage="1" sqref="A4" xr:uid="{A7D9DE2A-5648-4CD1-B340-5D286C1F4495}">
      <formula1>$A$15:$A$20</formula1>
    </dataValidation>
    <dataValidation imeMode="halfAlpha" allowBlank="1" showInputMessage="1" showErrorMessage="1" sqref="H6" xr:uid="{D9603762-CBC0-4156-94D9-64459914028D}"/>
  </dataValidations>
  <pageMargins left="0.75" right="0.75" top="1" bottom="1" header="0.51200000000000001" footer="0.51200000000000001"/>
  <pageSetup paperSize="9" orientation="portrait" horizontalDpi="360" verticalDpi="360"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7AD29-3175-46EE-98DE-4A962D982F28}">
  <sheetPr codeName="Sheet3"/>
  <dimension ref="A1:W153"/>
  <sheetViews>
    <sheetView topLeftCell="B1" zoomScaleNormal="100" workbookViewId="0">
      <selection activeCell="X7" sqref="X7"/>
    </sheetView>
  </sheetViews>
  <sheetFormatPr defaultRowHeight="13.5" x14ac:dyDescent="0.15"/>
  <cols>
    <col min="1" max="1" width="6.25" hidden="1" customWidth="1"/>
    <col min="2" max="2" width="4.75" customWidth="1"/>
    <col min="3" max="3" width="22.125" style="242" customWidth="1"/>
    <col min="4" max="4" width="19.5" style="242" customWidth="1"/>
    <col min="5" max="5" width="9.5" style="242" bestFit="1" customWidth="1"/>
    <col min="6" max="7" width="12.625" style="242" bestFit="1" customWidth="1"/>
    <col min="8" max="8" width="12.625" style="242" hidden="1" customWidth="1"/>
    <col min="9" max="9" width="11.125" style="242" hidden="1" customWidth="1"/>
    <col min="10" max="10" width="5.5" style="242" hidden="1" customWidth="1"/>
    <col min="11" max="11" width="5" style="242" customWidth="1"/>
    <col min="12" max="12" width="3.75" style="242" hidden="1" customWidth="1"/>
    <col min="13" max="13" width="15.75" style="242" customWidth="1"/>
    <col min="14" max="17" width="10" style="242" hidden="1" customWidth="1"/>
    <col min="18" max="18" width="12.125" style="242" customWidth="1"/>
    <col min="19" max="19" width="11.625" style="242" bestFit="1" customWidth="1"/>
    <col min="20" max="20" width="9" style="242" hidden="1" customWidth="1"/>
    <col min="21" max="21" width="5.75" style="242" hidden="1" customWidth="1"/>
    <col min="22" max="22" width="6.375" style="242" customWidth="1"/>
    <col min="23" max="23" width="9" style="242"/>
  </cols>
  <sheetData>
    <row r="1" spans="1:23" ht="19.5" thickBot="1" x14ac:dyDescent="0.25">
      <c r="B1" s="1"/>
      <c r="C1" s="238" t="s">
        <v>164</v>
      </c>
      <c r="D1" s="239"/>
      <c r="E1" s="239"/>
      <c r="F1" s="239"/>
      <c r="G1" s="239"/>
      <c r="H1" s="239"/>
      <c r="I1" s="239"/>
      <c r="J1" s="239"/>
      <c r="K1" s="239"/>
      <c r="L1" s="239"/>
      <c r="M1" s="239"/>
      <c r="N1" s="230" t="s">
        <v>6</v>
      </c>
      <c r="O1" s="230"/>
      <c r="P1" s="230"/>
      <c r="Q1" s="230"/>
      <c r="R1" s="239"/>
      <c r="S1" s="240"/>
      <c r="T1" s="230" t="s">
        <v>5</v>
      </c>
      <c r="U1" s="239"/>
      <c r="V1" s="239"/>
      <c r="W1" s="241"/>
    </row>
    <row r="2" spans="1:23" s="255" customFormat="1" ht="25.5" customHeight="1" thickTop="1" thickBot="1" x14ac:dyDescent="0.2">
      <c r="B2" s="247"/>
      <c r="C2" s="252" t="s">
        <v>200</v>
      </c>
      <c r="D2" s="254" t="s">
        <v>201</v>
      </c>
      <c r="E2" s="254" t="s">
        <v>202</v>
      </c>
      <c r="F2" s="254" t="s">
        <v>203</v>
      </c>
      <c r="G2" s="254" t="s">
        <v>204</v>
      </c>
      <c r="H2" s="249" t="s">
        <v>205</v>
      </c>
      <c r="I2" s="249" t="s">
        <v>206</v>
      </c>
      <c r="J2" s="249" t="s">
        <v>207</v>
      </c>
      <c r="K2" s="273" t="s">
        <v>1</v>
      </c>
      <c r="L2" s="265" t="s">
        <v>208</v>
      </c>
      <c r="M2" s="272" t="s">
        <v>209</v>
      </c>
      <c r="N2" s="256" t="s">
        <v>210</v>
      </c>
      <c r="O2" s="257" t="s">
        <v>171</v>
      </c>
      <c r="P2" s="258" t="s">
        <v>172</v>
      </c>
      <c r="Q2" s="256" t="s">
        <v>211</v>
      </c>
      <c r="R2" s="249" t="s">
        <v>212</v>
      </c>
      <c r="S2" s="250" t="s">
        <v>213</v>
      </c>
      <c r="T2" s="251" t="s">
        <v>174</v>
      </c>
      <c r="U2" s="252" t="s">
        <v>175</v>
      </c>
      <c r="V2" s="253" t="s">
        <v>0</v>
      </c>
      <c r="W2" s="259"/>
    </row>
    <row r="3" spans="1:23" ht="15.75" thickTop="1" thickBot="1" x14ac:dyDescent="0.2">
      <c r="A3" t="str">
        <f>LEFT(K3,1)&amp;TEXT(E3,0)</f>
        <v>男0</v>
      </c>
      <c r="B3" s="4">
        <v>1</v>
      </c>
      <c r="C3" s="243"/>
      <c r="D3" s="109"/>
      <c r="E3" s="109"/>
      <c r="F3" s="109"/>
      <c r="G3" s="109"/>
      <c r="H3" s="109"/>
      <c r="I3" s="109"/>
      <c r="J3" s="111" t="s">
        <v>191</v>
      </c>
      <c r="K3" s="267" t="s">
        <v>231</v>
      </c>
      <c r="L3" s="266">
        <f t="shared" ref="L3:L34" si="0">VLOOKUP(M3,県名,2,FALSE)</f>
        <v>24</v>
      </c>
      <c r="M3" s="271" t="str">
        <f>所属データ!$J$6</f>
        <v>岐阜県</v>
      </c>
      <c r="N3" s="244"/>
      <c r="O3" s="245"/>
      <c r="P3" s="246"/>
      <c r="Q3" s="244">
        <f>所属データ!$G$6</f>
        <v>0</v>
      </c>
      <c r="R3" s="111"/>
      <c r="S3" s="248"/>
      <c r="T3" s="231">
        <f>+所属データ!$C$6</f>
        <v>0</v>
      </c>
      <c r="U3" s="108"/>
      <c r="V3" s="110"/>
    </row>
    <row r="4" spans="1:23" ht="15.75" thickTop="1" thickBot="1" x14ac:dyDescent="0.2">
      <c r="A4" t="str">
        <f t="shared" ref="A4:A67" si="1">LEFT(K4,1)&amp;TEXT(E4,0)</f>
        <v>女0</v>
      </c>
      <c r="B4" s="4">
        <v>2</v>
      </c>
      <c r="C4" s="243"/>
      <c r="D4" s="109"/>
      <c r="E4" s="109"/>
      <c r="F4" s="109"/>
      <c r="G4" s="109"/>
      <c r="H4" s="109"/>
      <c r="I4" s="109"/>
      <c r="J4" s="111" t="s">
        <v>191</v>
      </c>
      <c r="K4" s="267" t="s">
        <v>233</v>
      </c>
      <c r="L4" s="266">
        <f t="shared" si="0"/>
        <v>24</v>
      </c>
      <c r="M4" s="271" t="str">
        <f>所属データ!$J$6</f>
        <v>岐阜県</v>
      </c>
      <c r="N4" s="244"/>
      <c r="O4" s="245"/>
      <c r="P4" s="246"/>
      <c r="Q4" s="244">
        <f>所属データ!$G$6</f>
        <v>0</v>
      </c>
      <c r="R4" s="111"/>
      <c r="S4" s="248"/>
      <c r="T4" s="231">
        <f>+所属データ!$C$6</f>
        <v>0</v>
      </c>
      <c r="U4" s="108"/>
      <c r="V4" s="110"/>
    </row>
    <row r="5" spans="1:23" ht="15.75" thickTop="1" thickBot="1" x14ac:dyDescent="0.2">
      <c r="A5" t="str">
        <f t="shared" si="1"/>
        <v>0</v>
      </c>
      <c r="B5" s="4">
        <v>3</v>
      </c>
      <c r="C5" s="243"/>
      <c r="D5" s="109"/>
      <c r="E5" s="109"/>
      <c r="F5" s="109"/>
      <c r="G5" s="109"/>
      <c r="H5" s="109"/>
      <c r="I5" s="109"/>
      <c r="J5" s="111" t="s">
        <v>191</v>
      </c>
      <c r="K5" s="267"/>
      <c r="L5" s="266">
        <f t="shared" si="0"/>
        <v>24</v>
      </c>
      <c r="M5" s="271" t="str">
        <f>所属データ!$J$6</f>
        <v>岐阜県</v>
      </c>
      <c r="N5" s="244"/>
      <c r="O5" s="245"/>
      <c r="P5" s="246"/>
      <c r="Q5" s="244">
        <f>所属データ!$G$6</f>
        <v>0</v>
      </c>
      <c r="R5" s="111"/>
      <c r="S5" s="248"/>
      <c r="T5" s="231">
        <f>+所属データ!$C$6</f>
        <v>0</v>
      </c>
      <c r="U5" s="108"/>
      <c r="V5" s="110"/>
    </row>
    <row r="6" spans="1:23" ht="15.75" thickTop="1" thickBot="1" x14ac:dyDescent="0.2">
      <c r="A6" t="str">
        <f t="shared" si="1"/>
        <v>0</v>
      </c>
      <c r="B6" s="4">
        <v>4</v>
      </c>
      <c r="C6" s="243"/>
      <c r="D6" s="109"/>
      <c r="E6" s="109"/>
      <c r="F6" s="109"/>
      <c r="G6" s="109"/>
      <c r="H6" s="109"/>
      <c r="I6" s="109"/>
      <c r="J6" s="111" t="s">
        <v>191</v>
      </c>
      <c r="K6" s="267"/>
      <c r="L6" s="266">
        <f t="shared" si="0"/>
        <v>24</v>
      </c>
      <c r="M6" s="271" t="str">
        <f>所属データ!$J$6</f>
        <v>岐阜県</v>
      </c>
      <c r="N6" s="244"/>
      <c r="O6" s="245"/>
      <c r="P6" s="246"/>
      <c r="Q6" s="244">
        <f>所属データ!$G$6</f>
        <v>0</v>
      </c>
      <c r="R6" s="111"/>
      <c r="S6" s="248"/>
      <c r="T6" s="231">
        <f>+所属データ!$C$6</f>
        <v>0</v>
      </c>
      <c r="U6" s="108"/>
      <c r="V6" s="110"/>
    </row>
    <row r="7" spans="1:23" ht="15.75" thickTop="1" thickBot="1" x14ac:dyDescent="0.2">
      <c r="A7" t="str">
        <f t="shared" si="1"/>
        <v>0</v>
      </c>
      <c r="B7" s="4">
        <v>5</v>
      </c>
      <c r="C7" s="243"/>
      <c r="D7" s="109"/>
      <c r="E7" s="109"/>
      <c r="F7" s="109"/>
      <c r="G7" s="109"/>
      <c r="H7" s="109"/>
      <c r="I7" s="109"/>
      <c r="J7" s="111" t="s">
        <v>191</v>
      </c>
      <c r="K7" s="267"/>
      <c r="L7" s="266">
        <f t="shared" si="0"/>
        <v>24</v>
      </c>
      <c r="M7" s="271" t="str">
        <f>所属データ!$J$6</f>
        <v>岐阜県</v>
      </c>
      <c r="N7" s="244"/>
      <c r="O7" s="245"/>
      <c r="P7" s="246"/>
      <c r="Q7" s="244">
        <f>所属データ!$G$6</f>
        <v>0</v>
      </c>
      <c r="R7" s="111"/>
      <c r="S7" s="248"/>
      <c r="T7" s="231">
        <f>+所属データ!$C$6</f>
        <v>0</v>
      </c>
      <c r="U7" s="108"/>
      <c r="V7" s="110"/>
    </row>
    <row r="8" spans="1:23" ht="15.75" thickTop="1" thickBot="1" x14ac:dyDescent="0.2">
      <c r="A8" t="str">
        <f t="shared" si="1"/>
        <v>0</v>
      </c>
      <c r="B8" s="4">
        <v>6</v>
      </c>
      <c r="C8" s="243"/>
      <c r="D8" s="109"/>
      <c r="E8" s="109"/>
      <c r="F8" s="109"/>
      <c r="G8" s="109"/>
      <c r="H8" s="109"/>
      <c r="I8" s="109"/>
      <c r="J8" s="111" t="s">
        <v>191</v>
      </c>
      <c r="K8" s="267"/>
      <c r="L8" s="266">
        <f t="shared" si="0"/>
        <v>24</v>
      </c>
      <c r="M8" s="271" t="str">
        <f>所属データ!$J$6</f>
        <v>岐阜県</v>
      </c>
      <c r="N8" s="244"/>
      <c r="O8" s="245"/>
      <c r="P8" s="246"/>
      <c r="Q8" s="244">
        <f>所属データ!$G$6</f>
        <v>0</v>
      </c>
      <c r="R8" s="111"/>
      <c r="S8" s="248"/>
      <c r="T8" s="231">
        <f>+所属データ!$C$6</f>
        <v>0</v>
      </c>
      <c r="U8" s="108"/>
      <c r="V8" s="110"/>
    </row>
    <row r="9" spans="1:23" ht="15.75" thickTop="1" thickBot="1" x14ac:dyDescent="0.2">
      <c r="A9" t="str">
        <f t="shared" si="1"/>
        <v>0</v>
      </c>
      <c r="B9" s="4">
        <v>7</v>
      </c>
      <c r="C9" s="243"/>
      <c r="D9" s="109"/>
      <c r="E9" s="109"/>
      <c r="F9" s="109"/>
      <c r="G9" s="109"/>
      <c r="H9" s="109"/>
      <c r="I9" s="109"/>
      <c r="J9" s="111" t="s">
        <v>191</v>
      </c>
      <c r="K9" s="267"/>
      <c r="L9" s="266">
        <f t="shared" si="0"/>
        <v>24</v>
      </c>
      <c r="M9" s="271" t="str">
        <f>所属データ!$J$6</f>
        <v>岐阜県</v>
      </c>
      <c r="N9" s="244"/>
      <c r="O9" s="245"/>
      <c r="P9" s="246"/>
      <c r="Q9" s="244">
        <f>所属データ!$G$6</f>
        <v>0</v>
      </c>
      <c r="R9" s="111"/>
      <c r="S9" s="248"/>
      <c r="T9" s="231">
        <f>+所属データ!$C$6</f>
        <v>0</v>
      </c>
      <c r="U9" s="108"/>
      <c r="V9" s="110"/>
    </row>
    <row r="10" spans="1:23" ht="15.75" thickTop="1" thickBot="1" x14ac:dyDescent="0.2">
      <c r="A10" t="str">
        <f t="shared" si="1"/>
        <v>0</v>
      </c>
      <c r="B10" s="4">
        <v>8</v>
      </c>
      <c r="C10" s="243"/>
      <c r="D10" s="109"/>
      <c r="E10" s="109"/>
      <c r="F10" s="109"/>
      <c r="G10" s="109"/>
      <c r="H10" s="109"/>
      <c r="I10" s="109"/>
      <c r="J10" s="111" t="s">
        <v>191</v>
      </c>
      <c r="K10" s="267"/>
      <c r="L10" s="266">
        <f t="shared" si="0"/>
        <v>24</v>
      </c>
      <c r="M10" s="271" t="str">
        <f>所属データ!$J$6</f>
        <v>岐阜県</v>
      </c>
      <c r="N10" s="244"/>
      <c r="O10" s="245"/>
      <c r="P10" s="246"/>
      <c r="Q10" s="244">
        <f>所属データ!$G$6</f>
        <v>0</v>
      </c>
      <c r="R10" s="111"/>
      <c r="S10" s="248"/>
      <c r="T10" s="231">
        <f>+所属データ!$C$6</f>
        <v>0</v>
      </c>
      <c r="U10" s="108"/>
      <c r="V10" s="110"/>
    </row>
    <row r="11" spans="1:23" ht="15.75" thickTop="1" thickBot="1" x14ac:dyDescent="0.2">
      <c r="A11" t="str">
        <f t="shared" si="1"/>
        <v>0</v>
      </c>
      <c r="B11" s="4">
        <v>9</v>
      </c>
      <c r="C11" s="243"/>
      <c r="D11" s="109"/>
      <c r="E11" s="109"/>
      <c r="F11" s="109"/>
      <c r="G11" s="109"/>
      <c r="H11" s="109"/>
      <c r="I11" s="109"/>
      <c r="J11" s="111" t="s">
        <v>191</v>
      </c>
      <c r="K11" s="267"/>
      <c r="L11" s="266">
        <f t="shared" si="0"/>
        <v>24</v>
      </c>
      <c r="M11" s="271" t="str">
        <f>所属データ!$J$6</f>
        <v>岐阜県</v>
      </c>
      <c r="N11" s="244"/>
      <c r="O11" s="245"/>
      <c r="P11" s="246"/>
      <c r="Q11" s="244">
        <f>所属データ!$G$6</f>
        <v>0</v>
      </c>
      <c r="R11" s="111"/>
      <c r="S11" s="248"/>
      <c r="T11" s="231">
        <f>+所属データ!$C$6</f>
        <v>0</v>
      </c>
      <c r="U11" s="108"/>
      <c r="V11" s="110"/>
    </row>
    <row r="12" spans="1:23" ht="15.75" thickTop="1" thickBot="1" x14ac:dyDescent="0.2">
      <c r="A12" t="str">
        <f t="shared" si="1"/>
        <v>0</v>
      </c>
      <c r="B12" s="4">
        <v>10</v>
      </c>
      <c r="C12" s="243"/>
      <c r="D12" s="109"/>
      <c r="E12" s="109"/>
      <c r="F12" s="109"/>
      <c r="G12" s="109"/>
      <c r="H12" s="109"/>
      <c r="I12" s="109"/>
      <c r="J12" s="111" t="s">
        <v>191</v>
      </c>
      <c r="K12" s="267"/>
      <c r="L12" s="266">
        <f t="shared" si="0"/>
        <v>24</v>
      </c>
      <c r="M12" s="271" t="str">
        <f>所属データ!$J$6</f>
        <v>岐阜県</v>
      </c>
      <c r="N12" s="244"/>
      <c r="O12" s="245"/>
      <c r="P12" s="246"/>
      <c r="Q12" s="244">
        <f>所属データ!$G$6</f>
        <v>0</v>
      </c>
      <c r="R12" s="111"/>
      <c r="S12" s="248"/>
      <c r="T12" s="231">
        <f>+所属データ!$C$6</f>
        <v>0</v>
      </c>
      <c r="U12" s="108"/>
      <c r="V12" s="110"/>
    </row>
    <row r="13" spans="1:23" ht="15.75" thickTop="1" thickBot="1" x14ac:dyDescent="0.2">
      <c r="A13" t="str">
        <f t="shared" si="1"/>
        <v>0</v>
      </c>
      <c r="B13" s="4">
        <v>11</v>
      </c>
      <c r="C13" s="243"/>
      <c r="D13" s="109"/>
      <c r="E13" s="109"/>
      <c r="F13" s="109"/>
      <c r="G13" s="109"/>
      <c r="H13" s="109"/>
      <c r="I13" s="109"/>
      <c r="J13" s="111" t="s">
        <v>191</v>
      </c>
      <c r="K13" s="267"/>
      <c r="L13" s="266">
        <f t="shared" si="0"/>
        <v>24</v>
      </c>
      <c r="M13" s="271" t="str">
        <f>所属データ!$J$6</f>
        <v>岐阜県</v>
      </c>
      <c r="N13" s="244"/>
      <c r="O13" s="245"/>
      <c r="P13" s="246"/>
      <c r="Q13" s="244">
        <f>所属データ!$G$6</f>
        <v>0</v>
      </c>
      <c r="R13" s="111"/>
      <c r="S13" s="248"/>
      <c r="T13" s="231">
        <f>+所属データ!$C$6</f>
        <v>0</v>
      </c>
      <c r="U13" s="108"/>
      <c r="V13" s="110"/>
    </row>
    <row r="14" spans="1:23" ht="15.75" thickTop="1" thickBot="1" x14ac:dyDescent="0.2">
      <c r="A14" t="str">
        <f t="shared" si="1"/>
        <v>0</v>
      </c>
      <c r="B14" s="4">
        <v>12</v>
      </c>
      <c r="C14" s="243"/>
      <c r="D14" s="109"/>
      <c r="E14" s="109"/>
      <c r="F14" s="109"/>
      <c r="G14" s="109"/>
      <c r="H14" s="109"/>
      <c r="I14" s="109"/>
      <c r="J14" s="111" t="s">
        <v>191</v>
      </c>
      <c r="K14" s="267"/>
      <c r="L14" s="266">
        <f t="shared" si="0"/>
        <v>24</v>
      </c>
      <c r="M14" s="271" t="str">
        <f>所属データ!$J$6</f>
        <v>岐阜県</v>
      </c>
      <c r="N14" s="244"/>
      <c r="O14" s="245"/>
      <c r="P14" s="246"/>
      <c r="Q14" s="244">
        <f>所属データ!$G$6</f>
        <v>0</v>
      </c>
      <c r="R14" s="111"/>
      <c r="S14" s="248"/>
      <c r="T14" s="231">
        <f>+所属データ!$C$6</f>
        <v>0</v>
      </c>
      <c r="U14" s="108"/>
      <c r="V14" s="110"/>
    </row>
    <row r="15" spans="1:23" ht="15.75" thickTop="1" thickBot="1" x14ac:dyDescent="0.2">
      <c r="A15" t="str">
        <f t="shared" si="1"/>
        <v>0</v>
      </c>
      <c r="B15" s="4">
        <v>13</v>
      </c>
      <c r="C15" s="243"/>
      <c r="D15" s="109"/>
      <c r="E15" s="109"/>
      <c r="F15" s="109"/>
      <c r="G15" s="109"/>
      <c r="H15" s="109"/>
      <c r="I15" s="109"/>
      <c r="J15" s="111" t="s">
        <v>191</v>
      </c>
      <c r="K15" s="267"/>
      <c r="L15" s="266">
        <f t="shared" si="0"/>
        <v>24</v>
      </c>
      <c r="M15" s="271" t="str">
        <f>所属データ!$J$6</f>
        <v>岐阜県</v>
      </c>
      <c r="N15" s="244"/>
      <c r="O15" s="245"/>
      <c r="P15" s="246"/>
      <c r="Q15" s="244">
        <f>所属データ!$G$6</f>
        <v>0</v>
      </c>
      <c r="R15" s="111"/>
      <c r="S15" s="248"/>
      <c r="T15" s="231">
        <f>+所属データ!$C$6</f>
        <v>0</v>
      </c>
      <c r="U15" s="108"/>
      <c r="V15" s="110"/>
    </row>
    <row r="16" spans="1:23" ht="15.75" thickTop="1" thickBot="1" x14ac:dyDescent="0.2">
      <c r="A16" t="str">
        <f t="shared" si="1"/>
        <v>0</v>
      </c>
      <c r="B16" s="4">
        <v>14</v>
      </c>
      <c r="C16" s="243"/>
      <c r="D16" s="109"/>
      <c r="E16" s="109"/>
      <c r="F16" s="109"/>
      <c r="G16" s="109"/>
      <c r="H16" s="109"/>
      <c r="I16" s="109"/>
      <c r="J16" s="111" t="s">
        <v>191</v>
      </c>
      <c r="K16" s="267"/>
      <c r="L16" s="266">
        <f t="shared" si="0"/>
        <v>24</v>
      </c>
      <c r="M16" s="271" t="str">
        <f>所属データ!$J$6</f>
        <v>岐阜県</v>
      </c>
      <c r="N16" s="244"/>
      <c r="O16" s="245"/>
      <c r="P16" s="246"/>
      <c r="Q16" s="244">
        <f>所属データ!$G$6</f>
        <v>0</v>
      </c>
      <c r="R16" s="111"/>
      <c r="S16" s="248"/>
      <c r="T16" s="231">
        <f>+所属データ!$C$6</f>
        <v>0</v>
      </c>
      <c r="U16" s="108"/>
      <c r="V16" s="110"/>
    </row>
    <row r="17" spans="1:22" ht="15.75" thickTop="1" thickBot="1" x14ac:dyDescent="0.2">
      <c r="A17" t="str">
        <f t="shared" si="1"/>
        <v>0</v>
      </c>
      <c r="B17" s="4">
        <v>15</v>
      </c>
      <c r="C17" s="243"/>
      <c r="D17" s="109"/>
      <c r="E17" s="109"/>
      <c r="F17" s="109"/>
      <c r="G17" s="109"/>
      <c r="H17" s="109"/>
      <c r="I17" s="109"/>
      <c r="J17" s="111" t="s">
        <v>191</v>
      </c>
      <c r="K17" s="267"/>
      <c r="L17" s="266">
        <f t="shared" si="0"/>
        <v>24</v>
      </c>
      <c r="M17" s="271" t="str">
        <f>所属データ!$J$6</f>
        <v>岐阜県</v>
      </c>
      <c r="N17" s="244"/>
      <c r="O17" s="245"/>
      <c r="P17" s="246"/>
      <c r="Q17" s="244">
        <f>所属データ!$G$6</f>
        <v>0</v>
      </c>
      <c r="R17" s="111"/>
      <c r="S17" s="248"/>
      <c r="T17" s="231">
        <f>+所属データ!$C$6</f>
        <v>0</v>
      </c>
      <c r="U17" s="108"/>
      <c r="V17" s="110"/>
    </row>
    <row r="18" spans="1:22" ht="15.75" thickTop="1" thickBot="1" x14ac:dyDescent="0.2">
      <c r="A18" t="str">
        <f t="shared" si="1"/>
        <v>0</v>
      </c>
      <c r="B18" s="4">
        <v>16</v>
      </c>
      <c r="C18" s="243"/>
      <c r="D18" s="109"/>
      <c r="E18" s="109"/>
      <c r="F18" s="109"/>
      <c r="G18" s="109"/>
      <c r="H18" s="109"/>
      <c r="I18" s="109"/>
      <c r="J18" s="111" t="s">
        <v>191</v>
      </c>
      <c r="K18" s="267"/>
      <c r="L18" s="266">
        <f t="shared" si="0"/>
        <v>24</v>
      </c>
      <c r="M18" s="271" t="str">
        <f>所属データ!$J$6</f>
        <v>岐阜県</v>
      </c>
      <c r="N18" s="244"/>
      <c r="O18" s="245"/>
      <c r="P18" s="246"/>
      <c r="Q18" s="244">
        <f>所属データ!$G$6</f>
        <v>0</v>
      </c>
      <c r="R18" s="111"/>
      <c r="S18" s="248"/>
      <c r="T18" s="231">
        <f>+所属データ!$C$6</f>
        <v>0</v>
      </c>
      <c r="U18" s="108"/>
      <c r="V18" s="110"/>
    </row>
    <row r="19" spans="1:22" ht="15.75" thickTop="1" thickBot="1" x14ac:dyDescent="0.2">
      <c r="A19" t="str">
        <f t="shared" si="1"/>
        <v>0</v>
      </c>
      <c r="B19" s="4">
        <v>17</v>
      </c>
      <c r="C19" s="243"/>
      <c r="D19" s="109"/>
      <c r="E19" s="109"/>
      <c r="F19" s="109"/>
      <c r="G19" s="109"/>
      <c r="H19" s="109"/>
      <c r="I19" s="109"/>
      <c r="J19" s="111" t="s">
        <v>191</v>
      </c>
      <c r="K19" s="267"/>
      <c r="L19" s="266">
        <f t="shared" si="0"/>
        <v>24</v>
      </c>
      <c r="M19" s="271" t="str">
        <f>所属データ!$J$6</f>
        <v>岐阜県</v>
      </c>
      <c r="N19" s="244"/>
      <c r="O19" s="245"/>
      <c r="P19" s="246"/>
      <c r="Q19" s="244">
        <f>所属データ!$G$6</f>
        <v>0</v>
      </c>
      <c r="R19" s="111"/>
      <c r="S19" s="248"/>
      <c r="T19" s="231">
        <f>+所属データ!$C$6</f>
        <v>0</v>
      </c>
      <c r="U19" s="108"/>
      <c r="V19" s="110"/>
    </row>
    <row r="20" spans="1:22" ht="15.75" thickTop="1" thickBot="1" x14ac:dyDescent="0.2">
      <c r="A20" t="str">
        <f t="shared" si="1"/>
        <v>0</v>
      </c>
      <c r="B20" s="4">
        <v>18</v>
      </c>
      <c r="C20" s="243"/>
      <c r="D20" s="109"/>
      <c r="E20" s="109"/>
      <c r="F20" s="109"/>
      <c r="G20" s="109"/>
      <c r="H20" s="109"/>
      <c r="I20" s="109"/>
      <c r="J20" s="111" t="s">
        <v>191</v>
      </c>
      <c r="K20" s="267"/>
      <c r="L20" s="266">
        <f t="shared" si="0"/>
        <v>24</v>
      </c>
      <c r="M20" s="271" t="str">
        <f>所属データ!$J$6</f>
        <v>岐阜県</v>
      </c>
      <c r="N20" s="244"/>
      <c r="O20" s="245"/>
      <c r="P20" s="246"/>
      <c r="Q20" s="244">
        <f>所属データ!$G$6</f>
        <v>0</v>
      </c>
      <c r="R20" s="111"/>
      <c r="S20" s="248"/>
      <c r="T20" s="231">
        <f>+所属データ!$C$6</f>
        <v>0</v>
      </c>
      <c r="U20" s="108"/>
      <c r="V20" s="110"/>
    </row>
    <row r="21" spans="1:22" ht="15.75" thickTop="1" thickBot="1" x14ac:dyDescent="0.2">
      <c r="A21" t="str">
        <f t="shared" si="1"/>
        <v>0</v>
      </c>
      <c r="B21" s="4">
        <v>19</v>
      </c>
      <c r="C21" s="243"/>
      <c r="D21" s="109"/>
      <c r="E21" s="109"/>
      <c r="F21" s="109"/>
      <c r="G21" s="109"/>
      <c r="H21" s="109"/>
      <c r="I21" s="109"/>
      <c r="J21" s="111" t="s">
        <v>191</v>
      </c>
      <c r="K21" s="267"/>
      <c r="L21" s="266">
        <f t="shared" si="0"/>
        <v>24</v>
      </c>
      <c r="M21" s="271" t="str">
        <f>所属データ!$J$6</f>
        <v>岐阜県</v>
      </c>
      <c r="N21" s="244"/>
      <c r="O21" s="245"/>
      <c r="P21" s="246"/>
      <c r="Q21" s="244">
        <f>所属データ!$G$6</f>
        <v>0</v>
      </c>
      <c r="R21" s="111"/>
      <c r="S21" s="248"/>
      <c r="T21" s="231">
        <f>+所属データ!$C$6</f>
        <v>0</v>
      </c>
      <c r="U21" s="108"/>
      <c r="V21" s="110"/>
    </row>
    <row r="22" spans="1:22" ht="15.75" thickTop="1" thickBot="1" x14ac:dyDescent="0.2">
      <c r="A22" t="str">
        <f t="shared" si="1"/>
        <v>0</v>
      </c>
      <c r="B22" s="4">
        <v>20</v>
      </c>
      <c r="C22" s="243"/>
      <c r="D22" s="109"/>
      <c r="E22" s="109"/>
      <c r="F22" s="109"/>
      <c r="G22" s="109"/>
      <c r="H22" s="109"/>
      <c r="I22" s="109"/>
      <c r="J22" s="111" t="s">
        <v>191</v>
      </c>
      <c r="K22" s="267"/>
      <c r="L22" s="266">
        <f t="shared" si="0"/>
        <v>24</v>
      </c>
      <c r="M22" s="271" t="str">
        <f>所属データ!$J$6</f>
        <v>岐阜県</v>
      </c>
      <c r="N22" s="244"/>
      <c r="O22" s="245"/>
      <c r="P22" s="246"/>
      <c r="Q22" s="244">
        <f>所属データ!$G$6</f>
        <v>0</v>
      </c>
      <c r="R22" s="111"/>
      <c r="S22" s="248"/>
      <c r="T22" s="231">
        <f>+所属データ!$C$6</f>
        <v>0</v>
      </c>
      <c r="U22" s="108"/>
      <c r="V22" s="110"/>
    </row>
    <row r="23" spans="1:22" ht="15.75" thickTop="1" thickBot="1" x14ac:dyDescent="0.2">
      <c r="A23" t="str">
        <f t="shared" si="1"/>
        <v>0</v>
      </c>
      <c r="B23" s="4">
        <v>21</v>
      </c>
      <c r="C23" s="243"/>
      <c r="D23" s="109"/>
      <c r="E23" s="109"/>
      <c r="F23" s="109"/>
      <c r="G23" s="109"/>
      <c r="H23" s="109"/>
      <c r="I23" s="109"/>
      <c r="J23" s="111" t="s">
        <v>191</v>
      </c>
      <c r="K23" s="267"/>
      <c r="L23" s="266">
        <f t="shared" si="0"/>
        <v>24</v>
      </c>
      <c r="M23" s="271" t="str">
        <f>所属データ!$J$6</f>
        <v>岐阜県</v>
      </c>
      <c r="N23" s="244"/>
      <c r="O23" s="245"/>
      <c r="P23" s="246"/>
      <c r="Q23" s="244">
        <f>所属データ!$G$6</f>
        <v>0</v>
      </c>
      <c r="R23" s="111"/>
      <c r="S23" s="248"/>
      <c r="T23" s="231">
        <f>+所属データ!$C$6</f>
        <v>0</v>
      </c>
      <c r="U23" s="108"/>
      <c r="V23" s="110"/>
    </row>
    <row r="24" spans="1:22" ht="15.75" thickTop="1" thickBot="1" x14ac:dyDescent="0.2">
      <c r="A24" t="str">
        <f t="shared" si="1"/>
        <v>0</v>
      </c>
      <c r="B24" s="4">
        <v>22</v>
      </c>
      <c r="C24" s="243"/>
      <c r="D24" s="109"/>
      <c r="E24" s="109"/>
      <c r="F24" s="109"/>
      <c r="G24" s="109"/>
      <c r="H24" s="109"/>
      <c r="I24" s="109"/>
      <c r="J24" s="111" t="s">
        <v>191</v>
      </c>
      <c r="K24" s="267"/>
      <c r="L24" s="266">
        <f t="shared" si="0"/>
        <v>24</v>
      </c>
      <c r="M24" s="271" t="str">
        <f>所属データ!$J$6</f>
        <v>岐阜県</v>
      </c>
      <c r="N24" s="244"/>
      <c r="O24" s="245"/>
      <c r="P24" s="246"/>
      <c r="Q24" s="244">
        <f>所属データ!$G$6</f>
        <v>0</v>
      </c>
      <c r="R24" s="111"/>
      <c r="S24" s="248"/>
      <c r="T24" s="231">
        <f>+所属データ!$C$6</f>
        <v>0</v>
      </c>
      <c r="U24" s="108"/>
      <c r="V24" s="110"/>
    </row>
    <row r="25" spans="1:22" ht="15.75" thickTop="1" thickBot="1" x14ac:dyDescent="0.2">
      <c r="A25" t="str">
        <f t="shared" si="1"/>
        <v>0</v>
      </c>
      <c r="B25" s="4">
        <v>23</v>
      </c>
      <c r="C25" s="243"/>
      <c r="D25" s="109"/>
      <c r="E25" s="109"/>
      <c r="F25" s="109"/>
      <c r="G25" s="109"/>
      <c r="H25" s="109"/>
      <c r="I25" s="109"/>
      <c r="J25" s="111" t="s">
        <v>191</v>
      </c>
      <c r="K25" s="267"/>
      <c r="L25" s="266">
        <f t="shared" si="0"/>
        <v>24</v>
      </c>
      <c r="M25" s="271" t="str">
        <f>所属データ!$J$6</f>
        <v>岐阜県</v>
      </c>
      <c r="N25" s="244"/>
      <c r="O25" s="245"/>
      <c r="P25" s="246"/>
      <c r="Q25" s="244">
        <f>所属データ!$G$6</f>
        <v>0</v>
      </c>
      <c r="R25" s="111"/>
      <c r="S25" s="248"/>
      <c r="T25" s="231">
        <f>+所属データ!$C$6</f>
        <v>0</v>
      </c>
      <c r="U25" s="108"/>
      <c r="V25" s="110"/>
    </row>
    <row r="26" spans="1:22" ht="15.75" thickTop="1" thickBot="1" x14ac:dyDescent="0.2">
      <c r="A26" t="str">
        <f t="shared" si="1"/>
        <v>0</v>
      </c>
      <c r="B26" s="4">
        <v>24</v>
      </c>
      <c r="C26" s="243"/>
      <c r="D26" s="109"/>
      <c r="E26" s="109"/>
      <c r="F26" s="109"/>
      <c r="G26" s="109"/>
      <c r="H26" s="109"/>
      <c r="I26" s="109"/>
      <c r="J26" s="111" t="s">
        <v>191</v>
      </c>
      <c r="K26" s="267"/>
      <c r="L26" s="266">
        <f t="shared" si="0"/>
        <v>24</v>
      </c>
      <c r="M26" s="271" t="str">
        <f>所属データ!$J$6</f>
        <v>岐阜県</v>
      </c>
      <c r="N26" s="244"/>
      <c r="O26" s="245"/>
      <c r="P26" s="246"/>
      <c r="Q26" s="244">
        <f>所属データ!$G$6</f>
        <v>0</v>
      </c>
      <c r="R26" s="111"/>
      <c r="S26" s="248"/>
      <c r="T26" s="231">
        <f>+所属データ!$C$6</f>
        <v>0</v>
      </c>
      <c r="U26" s="108"/>
      <c r="V26" s="110"/>
    </row>
    <row r="27" spans="1:22" ht="15.75" thickTop="1" thickBot="1" x14ac:dyDescent="0.2">
      <c r="A27" t="str">
        <f t="shared" si="1"/>
        <v>0</v>
      </c>
      <c r="B27" s="4">
        <v>25</v>
      </c>
      <c r="C27" s="243"/>
      <c r="D27" s="109"/>
      <c r="E27" s="109"/>
      <c r="F27" s="109"/>
      <c r="G27" s="109"/>
      <c r="H27" s="109"/>
      <c r="I27" s="109"/>
      <c r="J27" s="111" t="s">
        <v>191</v>
      </c>
      <c r="K27" s="267"/>
      <c r="L27" s="266">
        <f t="shared" si="0"/>
        <v>24</v>
      </c>
      <c r="M27" s="271" t="str">
        <f>所属データ!$J$6</f>
        <v>岐阜県</v>
      </c>
      <c r="N27" s="244"/>
      <c r="O27" s="245"/>
      <c r="P27" s="246"/>
      <c r="Q27" s="244">
        <f>所属データ!$G$6</f>
        <v>0</v>
      </c>
      <c r="R27" s="111"/>
      <c r="S27" s="248"/>
      <c r="T27" s="231">
        <f>+所属データ!$C$6</f>
        <v>0</v>
      </c>
      <c r="U27" s="108"/>
      <c r="V27" s="110"/>
    </row>
    <row r="28" spans="1:22" ht="15.75" thickTop="1" thickBot="1" x14ac:dyDescent="0.2">
      <c r="A28" t="str">
        <f t="shared" si="1"/>
        <v>0</v>
      </c>
      <c r="B28" s="4">
        <v>26</v>
      </c>
      <c r="C28" s="243"/>
      <c r="D28" s="109"/>
      <c r="E28" s="109"/>
      <c r="F28" s="109"/>
      <c r="G28" s="109"/>
      <c r="H28" s="109"/>
      <c r="I28" s="109"/>
      <c r="J28" s="111" t="s">
        <v>191</v>
      </c>
      <c r="K28" s="267"/>
      <c r="L28" s="266">
        <f t="shared" si="0"/>
        <v>24</v>
      </c>
      <c r="M28" s="271" t="str">
        <f>所属データ!$J$6</f>
        <v>岐阜県</v>
      </c>
      <c r="N28" s="244"/>
      <c r="O28" s="245"/>
      <c r="P28" s="246"/>
      <c r="Q28" s="244">
        <f>所属データ!$G$6</f>
        <v>0</v>
      </c>
      <c r="R28" s="111"/>
      <c r="S28" s="248"/>
      <c r="T28" s="231">
        <f>+所属データ!$C$6</f>
        <v>0</v>
      </c>
      <c r="U28" s="108"/>
      <c r="V28" s="110"/>
    </row>
    <row r="29" spans="1:22" ht="15.75" thickTop="1" thickBot="1" x14ac:dyDescent="0.2">
      <c r="A29" t="str">
        <f t="shared" si="1"/>
        <v>0</v>
      </c>
      <c r="B29" s="4">
        <v>27</v>
      </c>
      <c r="C29" s="243"/>
      <c r="D29" s="109"/>
      <c r="E29" s="109"/>
      <c r="F29" s="109"/>
      <c r="G29" s="109"/>
      <c r="H29" s="109"/>
      <c r="I29" s="109"/>
      <c r="J29" s="111" t="s">
        <v>191</v>
      </c>
      <c r="K29" s="267"/>
      <c r="L29" s="266">
        <f t="shared" si="0"/>
        <v>24</v>
      </c>
      <c r="M29" s="271" t="str">
        <f>所属データ!$J$6</f>
        <v>岐阜県</v>
      </c>
      <c r="N29" s="244"/>
      <c r="O29" s="245"/>
      <c r="P29" s="246"/>
      <c r="Q29" s="244">
        <f>所属データ!$G$6</f>
        <v>0</v>
      </c>
      <c r="R29" s="111"/>
      <c r="S29" s="248"/>
      <c r="T29" s="231">
        <f>+所属データ!$C$6</f>
        <v>0</v>
      </c>
      <c r="U29" s="108"/>
      <c r="V29" s="110"/>
    </row>
    <row r="30" spans="1:22" ht="15.75" thickTop="1" thickBot="1" x14ac:dyDescent="0.2">
      <c r="A30" t="str">
        <f t="shared" si="1"/>
        <v>0</v>
      </c>
      <c r="B30" s="4">
        <v>28</v>
      </c>
      <c r="C30" s="243"/>
      <c r="D30" s="109"/>
      <c r="E30" s="109"/>
      <c r="F30" s="109"/>
      <c r="G30" s="109"/>
      <c r="H30" s="109"/>
      <c r="I30" s="109"/>
      <c r="J30" s="111" t="s">
        <v>191</v>
      </c>
      <c r="K30" s="267"/>
      <c r="L30" s="266">
        <f t="shared" si="0"/>
        <v>24</v>
      </c>
      <c r="M30" s="271" t="str">
        <f>所属データ!$J$6</f>
        <v>岐阜県</v>
      </c>
      <c r="N30" s="244"/>
      <c r="O30" s="245"/>
      <c r="P30" s="246"/>
      <c r="Q30" s="244">
        <f>所属データ!$G$6</f>
        <v>0</v>
      </c>
      <c r="R30" s="111"/>
      <c r="S30" s="248"/>
      <c r="T30" s="231">
        <f>+所属データ!$C$6</f>
        <v>0</v>
      </c>
      <c r="U30" s="108"/>
      <c r="V30" s="110"/>
    </row>
    <row r="31" spans="1:22" ht="15.75" thickTop="1" thickBot="1" x14ac:dyDescent="0.2">
      <c r="A31" t="str">
        <f t="shared" si="1"/>
        <v>0</v>
      </c>
      <c r="B31" s="4">
        <v>29</v>
      </c>
      <c r="C31" s="243"/>
      <c r="D31" s="109"/>
      <c r="E31" s="109"/>
      <c r="F31" s="109"/>
      <c r="G31" s="109"/>
      <c r="H31" s="109"/>
      <c r="I31" s="109"/>
      <c r="J31" s="111" t="s">
        <v>191</v>
      </c>
      <c r="K31" s="267"/>
      <c r="L31" s="266">
        <f t="shared" si="0"/>
        <v>24</v>
      </c>
      <c r="M31" s="271" t="str">
        <f>所属データ!$J$6</f>
        <v>岐阜県</v>
      </c>
      <c r="N31" s="244"/>
      <c r="O31" s="245"/>
      <c r="P31" s="246"/>
      <c r="Q31" s="244">
        <f>所属データ!$G$6</f>
        <v>0</v>
      </c>
      <c r="R31" s="111"/>
      <c r="S31" s="248"/>
      <c r="T31" s="231">
        <f>+所属データ!$C$6</f>
        <v>0</v>
      </c>
      <c r="U31" s="108"/>
      <c r="V31" s="110"/>
    </row>
    <row r="32" spans="1:22" ht="15.75" thickTop="1" thickBot="1" x14ac:dyDescent="0.2">
      <c r="A32" t="str">
        <f t="shared" si="1"/>
        <v>0</v>
      </c>
      <c r="B32" s="4">
        <v>30</v>
      </c>
      <c r="C32" s="243"/>
      <c r="D32" s="109"/>
      <c r="E32" s="109"/>
      <c r="F32" s="109"/>
      <c r="G32" s="109"/>
      <c r="H32" s="109"/>
      <c r="I32" s="109"/>
      <c r="J32" s="111" t="s">
        <v>191</v>
      </c>
      <c r="K32" s="267"/>
      <c r="L32" s="266">
        <f t="shared" si="0"/>
        <v>24</v>
      </c>
      <c r="M32" s="271" t="str">
        <f>所属データ!$J$6</f>
        <v>岐阜県</v>
      </c>
      <c r="N32" s="244"/>
      <c r="O32" s="245"/>
      <c r="P32" s="246"/>
      <c r="Q32" s="244">
        <f>所属データ!$G$6</f>
        <v>0</v>
      </c>
      <c r="R32" s="111"/>
      <c r="S32" s="248"/>
      <c r="T32" s="231">
        <f>+所属データ!$C$6</f>
        <v>0</v>
      </c>
      <c r="U32" s="108"/>
      <c r="V32" s="110"/>
    </row>
    <row r="33" spans="1:22" ht="15.75" thickTop="1" thickBot="1" x14ac:dyDescent="0.2">
      <c r="A33" t="str">
        <f t="shared" si="1"/>
        <v>0</v>
      </c>
      <c r="B33" s="4">
        <v>31</v>
      </c>
      <c r="C33" s="243"/>
      <c r="D33" s="109"/>
      <c r="E33" s="109"/>
      <c r="F33" s="109"/>
      <c r="G33" s="109"/>
      <c r="H33" s="109"/>
      <c r="I33" s="109"/>
      <c r="J33" s="111" t="s">
        <v>191</v>
      </c>
      <c r="K33" s="267"/>
      <c r="L33" s="266">
        <f t="shared" si="0"/>
        <v>24</v>
      </c>
      <c r="M33" s="271" t="str">
        <f>所属データ!$J$6</f>
        <v>岐阜県</v>
      </c>
      <c r="N33" s="244"/>
      <c r="O33" s="245"/>
      <c r="P33" s="246"/>
      <c r="Q33" s="244">
        <f>所属データ!$G$6</f>
        <v>0</v>
      </c>
      <c r="R33" s="111"/>
      <c r="S33" s="248"/>
      <c r="T33" s="231">
        <f>+所属データ!$C$6</f>
        <v>0</v>
      </c>
      <c r="U33" s="108"/>
      <c r="V33" s="110"/>
    </row>
    <row r="34" spans="1:22" ht="15.75" thickTop="1" thickBot="1" x14ac:dyDescent="0.2">
      <c r="A34" t="str">
        <f t="shared" si="1"/>
        <v>0</v>
      </c>
      <c r="B34" s="4">
        <v>32</v>
      </c>
      <c r="C34" s="243"/>
      <c r="D34" s="109"/>
      <c r="E34" s="109"/>
      <c r="F34" s="109"/>
      <c r="G34" s="109"/>
      <c r="H34" s="109"/>
      <c r="I34" s="109"/>
      <c r="J34" s="111" t="s">
        <v>191</v>
      </c>
      <c r="K34" s="267"/>
      <c r="L34" s="266">
        <f t="shared" si="0"/>
        <v>24</v>
      </c>
      <c r="M34" s="271" t="str">
        <f>所属データ!$J$6</f>
        <v>岐阜県</v>
      </c>
      <c r="N34" s="244"/>
      <c r="O34" s="245"/>
      <c r="P34" s="246"/>
      <c r="Q34" s="244">
        <f>所属データ!$G$6</f>
        <v>0</v>
      </c>
      <c r="R34" s="111"/>
      <c r="S34" s="248"/>
      <c r="T34" s="231">
        <f>+所属データ!$C$6</f>
        <v>0</v>
      </c>
      <c r="U34" s="108"/>
      <c r="V34" s="110"/>
    </row>
    <row r="35" spans="1:22" ht="15.75" thickTop="1" thickBot="1" x14ac:dyDescent="0.2">
      <c r="A35" t="str">
        <f t="shared" si="1"/>
        <v>0</v>
      </c>
      <c r="B35" s="4">
        <v>33</v>
      </c>
      <c r="C35" s="243"/>
      <c r="D35" s="109"/>
      <c r="E35" s="109"/>
      <c r="F35" s="109"/>
      <c r="G35" s="109"/>
      <c r="H35" s="109"/>
      <c r="I35" s="109"/>
      <c r="J35" s="111" t="s">
        <v>191</v>
      </c>
      <c r="K35" s="267"/>
      <c r="L35" s="266">
        <f t="shared" ref="L35:L66" si="2">VLOOKUP(M35,県名,2,FALSE)</f>
        <v>24</v>
      </c>
      <c r="M35" s="271" t="str">
        <f>所属データ!$J$6</f>
        <v>岐阜県</v>
      </c>
      <c r="N35" s="244"/>
      <c r="O35" s="245"/>
      <c r="P35" s="246"/>
      <c r="Q35" s="244">
        <f>所属データ!$G$6</f>
        <v>0</v>
      </c>
      <c r="R35" s="111"/>
      <c r="S35" s="248"/>
      <c r="T35" s="231">
        <f>+所属データ!$C$6</f>
        <v>0</v>
      </c>
      <c r="U35" s="108"/>
      <c r="V35" s="110"/>
    </row>
    <row r="36" spans="1:22" ht="15.75" thickTop="1" thickBot="1" x14ac:dyDescent="0.2">
      <c r="A36" t="str">
        <f t="shared" si="1"/>
        <v>0</v>
      </c>
      <c r="B36" s="4">
        <v>34</v>
      </c>
      <c r="C36" s="243"/>
      <c r="D36" s="109"/>
      <c r="E36" s="109"/>
      <c r="F36" s="109"/>
      <c r="G36" s="109"/>
      <c r="H36" s="109"/>
      <c r="I36" s="109"/>
      <c r="J36" s="111" t="s">
        <v>191</v>
      </c>
      <c r="K36" s="267"/>
      <c r="L36" s="266">
        <f t="shared" si="2"/>
        <v>24</v>
      </c>
      <c r="M36" s="271" t="str">
        <f>所属データ!$J$6</f>
        <v>岐阜県</v>
      </c>
      <c r="N36" s="244"/>
      <c r="O36" s="245"/>
      <c r="P36" s="246"/>
      <c r="Q36" s="244">
        <f>所属データ!$G$6</f>
        <v>0</v>
      </c>
      <c r="R36" s="111"/>
      <c r="S36" s="248"/>
      <c r="T36" s="231">
        <f>+所属データ!$C$6</f>
        <v>0</v>
      </c>
      <c r="U36" s="108"/>
      <c r="V36" s="110"/>
    </row>
    <row r="37" spans="1:22" ht="15.75" thickTop="1" thickBot="1" x14ac:dyDescent="0.2">
      <c r="A37" t="str">
        <f t="shared" si="1"/>
        <v>0</v>
      </c>
      <c r="B37" s="4">
        <v>35</v>
      </c>
      <c r="C37" s="243"/>
      <c r="D37" s="109"/>
      <c r="E37" s="109"/>
      <c r="F37" s="109"/>
      <c r="G37" s="109"/>
      <c r="H37" s="109"/>
      <c r="I37" s="109"/>
      <c r="J37" s="111" t="s">
        <v>191</v>
      </c>
      <c r="K37" s="267"/>
      <c r="L37" s="266">
        <f t="shared" si="2"/>
        <v>24</v>
      </c>
      <c r="M37" s="271" t="str">
        <f>所属データ!$J$6</f>
        <v>岐阜県</v>
      </c>
      <c r="N37" s="244"/>
      <c r="O37" s="245"/>
      <c r="P37" s="246"/>
      <c r="Q37" s="244">
        <f>所属データ!$G$6</f>
        <v>0</v>
      </c>
      <c r="R37" s="111"/>
      <c r="S37" s="248"/>
      <c r="T37" s="231">
        <f>+所属データ!$C$6</f>
        <v>0</v>
      </c>
      <c r="U37" s="108"/>
      <c r="V37" s="110"/>
    </row>
    <row r="38" spans="1:22" ht="15.75" thickTop="1" thickBot="1" x14ac:dyDescent="0.2">
      <c r="A38" t="str">
        <f t="shared" si="1"/>
        <v>0</v>
      </c>
      <c r="B38" s="4">
        <v>36</v>
      </c>
      <c r="C38" s="243"/>
      <c r="D38" s="109"/>
      <c r="E38" s="109"/>
      <c r="F38" s="109"/>
      <c r="G38" s="109"/>
      <c r="H38" s="109"/>
      <c r="I38" s="109"/>
      <c r="J38" s="111" t="s">
        <v>191</v>
      </c>
      <c r="K38" s="267"/>
      <c r="L38" s="266">
        <f t="shared" si="2"/>
        <v>24</v>
      </c>
      <c r="M38" s="271" t="str">
        <f>所属データ!$J$6</f>
        <v>岐阜県</v>
      </c>
      <c r="N38" s="244"/>
      <c r="O38" s="245"/>
      <c r="P38" s="246"/>
      <c r="Q38" s="244">
        <f>所属データ!$G$6</f>
        <v>0</v>
      </c>
      <c r="R38" s="111"/>
      <c r="S38" s="248"/>
      <c r="T38" s="231">
        <f>+所属データ!$C$6</f>
        <v>0</v>
      </c>
      <c r="U38" s="108"/>
      <c r="V38" s="110"/>
    </row>
    <row r="39" spans="1:22" ht="15.75" thickTop="1" thickBot="1" x14ac:dyDescent="0.2">
      <c r="A39" t="str">
        <f t="shared" si="1"/>
        <v>0</v>
      </c>
      <c r="B39" s="4">
        <v>37</v>
      </c>
      <c r="C39" s="243"/>
      <c r="D39" s="109"/>
      <c r="E39" s="109"/>
      <c r="F39" s="109"/>
      <c r="G39" s="109"/>
      <c r="H39" s="109"/>
      <c r="I39" s="109"/>
      <c r="J39" s="111" t="s">
        <v>191</v>
      </c>
      <c r="K39" s="267"/>
      <c r="L39" s="266">
        <f t="shared" si="2"/>
        <v>24</v>
      </c>
      <c r="M39" s="271" t="str">
        <f>所属データ!$J$6</f>
        <v>岐阜県</v>
      </c>
      <c r="N39" s="244"/>
      <c r="O39" s="245"/>
      <c r="P39" s="246"/>
      <c r="Q39" s="244">
        <f>所属データ!$G$6</f>
        <v>0</v>
      </c>
      <c r="R39" s="111"/>
      <c r="S39" s="248"/>
      <c r="T39" s="231">
        <f>+所属データ!$C$6</f>
        <v>0</v>
      </c>
      <c r="U39" s="108"/>
      <c r="V39" s="110"/>
    </row>
    <row r="40" spans="1:22" ht="15.75" thickTop="1" thickBot="1" x14ac:dyDescent="0.2">
      <c r="A40" t="str">
        <f t="shared" si="1"/>
        <v>0</v>
      </c>
      <c r="B40" s="4">
        <v>38</v>
      </c>
      <c r="C40" s="243"/>
      <c r="D40" s="109"/>
      <c r="E40" s="109"/>
      <c r="F40" s="109"/>
      <c r="G40" s="109"/>
      <c r="H40" s="109"/>
      <c r="I40" s="109"/>
      <c r="J40" s="111" t="s">
        <v>191</v>
      </c>
      <c r="K40" s="267"/>
      <c r="L40" s="266">
        <f t="shared" si="2"/>
        <v>24</v>
      </c>
      <c r="M40" s="271" t="str">
        <f>所属データ!$J$6</f>
        <v>岐阜県</v>
      </c>
      <c r="N40" s="244"/>
      <c r="O40" s="245"/>
      <c r="P40" s="246"/>
      <c r="Q40" s="244">
        <f>所属データ!$G$6</f>
        <v>0</v>
      </c>
      <c r="R40" s="111"/>
      <c r="S40" s="248"/>
      <c r="T40" s="231">
        <f>+所属データ!$C$6</f>
        <v>0</v>
      </c>
      <c r="U40" s="108"/>
      <c r="V40" s="110"/>
    </row>
    <row r="41" spans="1:22" ht="15.75" thickTop="1" thickBot="1" x14ac:dyDescent="0.2">
      <c r="A41" t="str">
        <f t="shared" si="1"/>
        <v>0</v>
      </c>
      <c r="B41" s="4">
        <v>39</v>
      </c>
      <c r="C41" s="243"/>
      <c r="D41" s="109"/>
      <c r="E41" s="109"/>
      <c r="F41" s="109"/>
      <c r="G41" s="109"/>
      <c r="H41" s="109"/>
      <c r="I41" s="109"/>
      <c r="J41" s="111" t="s">
        <v>191</v>
      </c>
      <c r="K41" s="267"/>
      <c r="L41" s="266">
        <f t="shared" si="2"/>
        <v>24</v>
      </c>
      <c r="M41" s="271" t="str">
        <f>所属データ!$J$6</f>
        <v>岐阜県</v>
      </c>
      <c r="N41" s="244"/>
      <c r="O41" s="245"/>
      <c r="P41" s="246"/>
      <c r="Q41" s="244">
        <f>所属データ!$G$6</f>
        <v>0</v>
      </c>
      <c r="R41" s="111"/>
      <c r="S41" s="248"/>
      <c r="T41" s="231">
        <f>+所属データ!$C$6</f>
        <v>0</v>
      </c>
      <c r="U41" s="108"/>
      <c r="V41" s="110"/>
    </row>
    <row r="42" spans="1:22" ht="15.75" thickTop="1" thickBot="1" x14ac:dyDescent="0.2">
      <c r="A42" t="str">
        <f t="shared" si="1"/>
        <v>0</v>
      </c>
      <c r="B42" s="4">
        <v>40</v>
      </c>
      <c r="C42" s="243"/>
      <c r="D42" s="109"/>
      <c r="E42" s="109"/>
      <c r="F42" s="109"/>
      <c r="G42" s="109"/>
      <c r="H42" s="109"/>
      <c r="I42" s="109"/>
      <c r="J42" s="111" t="s">
        <v>191</v>
      </c>
      <c r="K42" s="267"/>
      <c r="L42" s="266">
        <f t="shared" si="2"/>
        <v>24</v>
      </c>
      <c r="M42" s="271" t="str">
        <f>所属データ!$J$6</f>
        <v>岐阜県</v>
      </c>
      <c r="N42" s="244"/>
      <c r="O42" s="245"/>
      <c r="P42" s="246"/>
      <c r="Q42" s="244">
        <f>所属データ!$G$6</f>
        <v>0</v>
      </c>
      <c r="R42" s="111"/>
      <c r="S42" s="248"/>
      <c r="T42" s="231">
        <f>+所属データ!$C$6</f>
        <v>0</v>
      </c>
      <c r="U42" s="108"/>
      <c r="V42" s="110"/>
    </row>
    <row r="43" spans="1:22" ht="15.75" thickTop="1" thickBot="1" x14ac:dyDescent="0.2">
      <c r="A43" t="str">
        <f t="shared" si="1"/>
        <v>0</v>
      </c>
      <c r="B43" s="4">
        <v>41</v>
      </c>
      <c r="C43" s="243"/>
      <c r="D43" s="109"/>
      <c r="E43" s="109"/>
      <c r="F43" s="109"/>
      <c r="G43" s="109"/>
      <c r="H43" s="109"/>
      <c r="I43" s="109"/>
      <c r="J43" s="111" t="s">
        <v>191</v>
      </c>
      <c r="K43" s="267"/>
      <c r="L43" s="266">
        <f t="shared" si="2"/>
        <v>24</v>
      </c>
      <c r="M43" s="271" t="str">
        <f>所属データ!$J$6</f>
        <v>岐阜県</v>
      </c>
      <c r="N43" s="244"/>
      <c r="O43" s="245"/>
      <c r="P43" s="246"/>
      <c r="Q43" s="244">
        <f>所属データ!$G$6</f>
        <v>0</v>
      </c>
      <c r="R43" s="111"/>
      <c r="S43" s="248"/>
      <c r="T43" s="231">
        <f>+所属データ!$C$6</f>
        <v>0</v>
      </c>
      <c r="U43" s="108"/>
      <c r="V43" s="110"/>
    </row>
    <row r="44" spans="1:22" ht="15.75" thickTop="1" thickBot="1" x14ac:dyDescent="0.2">
      <c r="A44" t="str">
        <f t="shared" si="1"/>
        <v>0</v>
      </c>
      <c r="B44" s="4">
        <v>42</v>
      </c>
      <c r="C44" s="243"/>
      <c r="D44" s="109"/>
      <c r="E44" s="109"/>
      <c r="F44" s="109"/>
      <c r="G44" s="109"/>
      <c r="H44" s="109"/>
      <c r="I44" s="109"/>
      <c r="J44" s="111" t="s">
        <v>191</v>
      </c>
      <c r="K44" s="267"/>
      <c r="L44" s="266">
        <f t="shared" si="2"/>
        <v>24</v>
      </c>
      <c r="M44" s="271" t="str">
        <f>所属データ!$J$6</f>
        <v>岐阜県</v>
      </c>
      <c r="N44" s="244"/>
      <c r="O44" s="245"/>
      <c r="P44" s="246"/>
      <c r="Q44" s="244">
        <f>所属データ!$G$6</f>
        <v>0</v>
      </c>
      <c r="R44" s="111"/>
      <c r="S44" s="248"/>
      <c r="T44" s="231">
        <f>+所属データ!$C$6</f>
        <v>0</v>
      </c>
      <c r="U44" s="108"/>
      <c r="V44" s="110"/>
    </row>
    <row r="45" spans="1:22" ht="15.75" thickTop="1" thickBot="1" x14ac:dyDescent="0.2">
      <c r="A45" t="str">
        <f t="shared" si="1"/>
        <v>0</v>
      </c>
      <c r="B45" s="4">
        <v>43</v>
      </c>
      <c r="C45" s="243"/>
      <c r="D45" s="109"/>
      <c r="E45" s="109"/>
      <c r="F45" s="109"/>
      <c r="G45" s="109"/>
      <c r="H45" s="109"/>
      <c r="I45" s="109"/>
      <c r="J45" s="111" t="s">
        <v>191</v>
      </c>
      <c r="K45" s="267"/>
      <c r="L45" s="266">
        <f t="shared" si="2"/>
        <v>24</v>
      </c>
      <c r="M45" s="271" t="str">
        <f>所属データ!$J$6</f>
        <v>岐阜県</v>
      </c>
      <c r="N45" s="244"/>
      <c r="O45" s="245"/>
      <c r="P45" s="246"/>
      <c r="Q45" s="244">
        <f>所属データ!$G$6</f>
        <v>0</v>
      </c>
      <c r="R45" s="111"/>
      <c r="S45" s="248"/>
      <c r="T45" s="231">
        <f>+所属データ!$C$6</f>
        <v>0</v>
      </c>
      <c r="U45" s="108"/>
      <c r="V45" s="110"/>
    </row>
    <row r="46" spans="1:22" ht="15.75" thickTop="1" thickBot="1" x14ac:dyDescent="0.2">
      <c r="A46" t="str">
        <f t="shared" si="1"/>
        <v>0</v>
      </c>
      <c r="B46" s="4">
        <v>44</v>
      </c>
      <c r="C46" s="243"/>
      <c r="D46" s="109"/>
      <c r="E46" s="109"/>
      <c r="F46" s="109"/>
      <c r="G46" s="109"/>
      <c r="H46" s="109"/>
      <c r="I46" s="109"/>
      <c r="J46" s="111" t="s">
        <v>191</v>
      </c>
      <c r="K46" s="267"/>
      <c r="L46" s="266">
        <f t="shared" si="2"/>
        <v>24</v>
      </c>
      <c r="M46" s="271" t="str">
        <f>所属データ!$J$6</f>
        <v>岐阜県</v>
      </c>
      <c r="N46" s="244"/>
      <c r="O46" s="245"/>
      <c r="P46" s="246"/>
      <c r="Q46" s="244">
        <f>所属データ!$G$6</f>
        <v>0</v>
      </c>
      <c r="R46" s="111"/>
      <c r="S46" s="248"/>
      <c r="T46" s="231">
        <f>+所属データ!$C$6</f>
        <v>0</v>
      </c>
      <c r="U46" s="108"/>
      <c r="V46" s="110"/>
    </row>
    <row r="47" spans="1:22" ht="15.75" thickTop="1" thickBot="1" x14ac:dyDescent="0.2">
      <c r="A47" t="str">
        <f t="shared" si="1"/>
        <v>0</v>
      </c>
      <c r="B47" s="4">
        <v>45</v>
      </c>
      <c r="C47" s="243"/>
      <c r="D47" s="109"/>
      <c r="E47" s="109"/>
      <c r="F47" s="109"/>
      <c r="G47" s="109"/>
      <c r="H47" s="109"/>
      <c r="I47" s="109"/>
      <c r="J47" s="111" t="s">
        <v>191</v>
      </c>
      <c r="K47" s="267"/>
      <c r="L47" s="266">
        <f t="shared" si="2"/>
        <v>24</v>
      </c>
      <c r="M47" s="271" t="str">
        <f>所属データ!$J$6</f>
        <v>岐阜県</v>
      </c>
      <c r="N47" s="244"/>
      <c r="O47" s="245"/>
      <c r="P47" s="246"/>
      <c r="Q47" s="244">
        <f>所属データ!$G$6</f>
        <v>0</v>
      </c>
      <c r="R47" s="111"/>
      <c r="S47" s="248"/>
      <c r="T47" s="231">
        <f>+所属データ!$C$6</f>
        <v>0</v>
      </c>
      <c r="U47" s="108"/>
      <c r="V47" s="110"/>
    </row>
    <row r="48" spans="1:22" ht="15.75" thickTop="1" thickBot="1" x14ac:dyDescent="0.2">
      <c r="A48" t="str">
        <f t="shared" si="1"/>
        <v>0</v>
      </c>
      <c r="B48" s="4">
        <v>46</v>
      </c>
      <c r="C48" s="243"/>
      <c r="D48" s="109"/>
      <c r="E48" s="109"/>
      <c r="F48" s="109"/>
      <c r="G48" s="109"/>
      <c r="H48" s="109"/>
      <c r="I48" s="109"/>
      <c r="J48" s="111" t="s">
        <v>191</v>
      </c>
      <c r="K48" s="267"/>
      <c r="L48" s="266">
        <f t="shared" si="2"/>
        <v>24</v>
      </c>
      <c r="M48" s="271" t="str">
        <f>所属データ!$J$6</f>
        <v>岐阜県</v>
      </c>
      <c r="N48" s="244"/>
      <c r="O48" s="245"/>
      <c r="P48" s="246"/>
      <c r="Q48" s="244">
        <f>所属データ!$G$6</f>
        <v>0</v>
      </c>
      <c r="R48" s="111"/>
      <c r="S48" s="248"/>
      <c r="T48" s="231">
        <f>+所属データ!$C$6</f>
        <v>0</v>
      </c>
      <c r="U48" s="108"/>
      <c r="V48" s="110"/>
    </row>
    <row r="49" spans="1:22" ht="15.75" thickTop="1" thickBot="1" x14ac:dyDescent="0.2">
      <c r="A49" t="str">
        <f t="shared" si="1"/>
        <v>0</v>
      </c>
      <c r="B49" s="4">
        <v>47</v>
      </c>
      <c r="C49" s="243"/>
      <c r="D49" s="109"/>
      <c r="E49" s="109"/>
      <c r="F49" s="109"/>
      <c r="G49" s="109"/>
      <c r="H49" s="109"/>
      <c r="I49" s="109"/>
      <c r="J49" s="111" t="s">
        <v>191</v>
      </c>
      <c r="K49" s="267"/>
      <c r="L49" s="266">
        <f t="shared" si="2"/>
        <v>24</v>
      </c>
      <c r="M49" s="271" t="str">
        <f>所属データ!$J$6</f>
        <v>岐阜県</v>
      </c>
      <c r="N49" s="244"/>
      <c r="O49" s="245"/>
      <c r="P49" s="246"/>
      <c r="Q49" s="244">
        <f>所属データ!$G$6</f>
        <v>0</v>
      </c>
      <c r="R49" s="111"/>
      <c r="S49" s="248"/>
      <c r="T49" s="231">
        <f>+所属データ!$C$6</f>
        <v>0</v>
      </c>
      <c r="U49" s="108"/>
      <c r="V49" s="110"/>
    </row>
    <row r="50" spans="1:22" ht="15.75" thickTop="1" thickBot="1" x14ac:dyDescent="0.2">
      <c r="A50" t="str">
        <f t="shared" si="1"/>
        <v>0</v>
      </c>
      <c r="B50" s="4">
        <v>48</v>
      </c>
      <c r="C50" s="243"/>
      <c r="D50" s="109"/>
      <c r="E50" s="109"/>
      <c r="F50" s="109"/>
      <c r="G50" s="109"/>
      <c r="H50" s="109"/>
      <c r="I50" s="109"/>
      <c r="J50" s="111" t="s">
        <v>191</v>
      </c>
      <c r="K50" s="267"/>
      <c r="L50" s="266">
        <f t="shared" si="2"/>
        <v>24</v>
      </c>
      <c r="M50" s="271" t="str">
        <f>所属データ!$J$6</f>
        <v>岐阜県</v>
      </c>
      <c r="N50" s="244"/>
      <c r="O50" s="245"/>
      <c r="P50" s="246"/>
      <c r="Q50" s="244">
        <f>所属データ!$G$6</f>
        <v>0</v>
      </c>
      <c r="R50" s="111"/>
      <c r="S50" s="248"/>
      <c r="T50" s="231">
        <f>+所属データ!$C$6</f>
        <v>0</v>
      </c>
      <c r="U50" s="108"/>
      <c r="V50" s="110"/>
    </row>
    <row r="51" spans="1:22" ht="15.75" thickTop="1" thickBot="1" x14ac:dyDescent="0.2">
      <c r="A51" t="str">
        <f t="shared" si="1"/>
        <v>0</v>
      </c>
      <c r="B51" s="4">
        <v>49</v>
      </c>
      <c r="C51" s="243"/>
      <c r="D51" s="109"/>
      <c r="E51" s="109"/>
      <c r="F51" s="109"/>
      <c r="G51" s="109"/>
      <c r="H51" s="109"/>
      <c r="I51" s="109"/>
      <c r="J51" s="111" t="s">
        <v>191</v>
      </c>
      <c r="K51" s="267"/>
      <c r="L51" s="266">
        <f t="shared" si="2"/>
        <v>24</v>
      </c>
      <c r="M51" s="271" t="str">
        <f>所属データ!$J$6</f>
        <v>岐阜県</v>
      </c>
      <c r="N51" s="244"/>
      <c r="O51" s="245"/>
      <c r="P51" s="246"/>
      <c r="Q51" s="244">
        <f>所属データ!$G$6</f>
        <v>0</v>
      </c>
      <c r="R51" s="111"/>
      <c r="S51" s="248"/>
      <c r="T51" s="231">
        <f>+所属データ!$C$6</f>
        <v>0</v>
      </c>
      <c r="U51" s="108"/>
      <c r="V51" s="110"/>
    </row>
    <row r="52" spans="1:22" ht="15.75" thickTop="1" thickBot="1" x14ac:dyDescent="0.2">
      <c r="A52" t="str">
        <f t="shared" si="1"/>
        <v>0</v>
      </c>
      <c r="B52" s="4">
        <v>50</v>
      </c>
      <c r="C52" s="243"/>
      <c r="D52" s="109"/>
      <c r="E52" s="109"/>
      <c r="F52" s="109"/>
      <c r="G52" s="109"/>
      <c r="H52" s="109"/>
      <c r="I52" s="109"/>
      <c r="J52" s="111" t="s">
        <v>191</v>
      </c>
      <c r="K52" s="267"/>
      <c r="L52" s="266">
        <f t="shared" si="2"/>
        <v>24</v>
      </c>
      <c r="M52" s="271" t="str">
        <f>所属データ!$J$6</f>
        <v>岐阜県</v>
      </c>
      <c r="N52" s="244"/>
      <c r="O52" s="245"/>
      <c r="P52" s="246"/>
      <c r="Q52" s="244">
        <f>所属データ!$G$6</f>
        <v>0</v>
      </c>
      <c r="R52" s="111"/>
      <c r="S52" s="248"/>
      <c r="T52" s="231">
        <f>+所属データ!$C$6</f>
        <v>0</v>
      </c>
      <c r="U52" s="108"/>
      <c r="V52" s="110"/>
    </row>
    <row r="53" spans="1:22" ht="15.75" thickTop="1" thickBot="1" x14ac:dyDescent="0.2">
      <c r="A53" t="str">
        <f t="shared" si="1"/>
        <v>0</v>
      </c>
      <c r="B53" s="4">
        <v>51</v>
      </c>
      <c r="C53" s="243"/>
      <c r="D53" s="109"/>
      <c r="E53" s="109"/>
      <c r="F53" s="109"/>
      <c r="G53" s="109"/>
      <c r="H53" s="109"/>
      <c r="I53" s="109"/>
      <c r="J53" s="111" t="s">
        <v>191</v>
      </c>
      <c r="K53" s="267"/>
      <c r="L53" s="266">
        <f t="shared" si="2"/>
        <v>24</v>
      </c>
      <c r="M53" s="271" t="str">
        <f>所属データ!$J$6</f>
        <v>岐阜県</v>
      </c>
      <c r="N53" s="244"/>
      <c r="O53" s="245"/>
      <c r="P53" s="246"/>
      <c r="Q53" s="244">
        <f>所属データ!$G$6</f>
        <v>0</v>
      </c>
      <c r="R53" s="111"/>
      <c r="S53" s="248"/>
      <c r="T53" s="231">
        <f>+所属データ!$C$6</f>
        <v>0</v>
      </c>
      <c r="U53" s="108"/>
      <c r="V53" s="110"/>
    </row>
    <row r="54" spans="1:22" ht="15.75" thickTop="1" thickBot="1" x14ac:dyDescent="0.2">
      <c r="A54" t="str">
        <f t="shared" si="1"/>
        <v>0</v>
      </c>
      <c r="B54" s="4">
        <v>52</v>
      </c>
      <c r="C54" s="243"/>
      <c r="D54" s="109"/>
      <c r="E54" s="109"/>
      <c r="F54" s="109"/>
      <c r="G54" s="109"/>
      <c r="H54" s="109"/>
      <c r="I54" s="109"/>
      <c r="J54" s="111" t="s">
        <v>191</v>
      </c>
      <c r="K54" s="267"/>
      <c r="L54" s="266">
        <f t="shared" si="2"/>
        <v>24</v>
      </c>
      <c r="M54" s="271" t="str">
        <f>所属データ!$J$6</f>
        <v>岐阜県</v>
      </c>
      <c r="N54" s="244"/>
      <c r="O54" s="245"/>
      <c r="P54" s="246"/>
      <c r="Q54" s="244">
        <f>所属データ!$G$6</f>
        <v>0</v>
      </c>
      <c r="R54" s="111"/>
      <c r="S54" s="248"/>
      <c r="T54" s="231">
        <f>+所属データ!$C$6</f>
        <v>0</v>
      </c>
      <c r="U54" s="108"/>
      <c r="V54" s="110"/>
    </row>
    <row r="55" spans="1:22" ht="15.75" thickTop="1" thickBot="1" x14ac:dyDescent="0.2">
      <c r="A55" t="str">
        <f t="shared" si="1"/>
        <v>0</v>
      </c>
      <c r="B55" s="4">
        <v>53</v>
      </c>
      <c r="C55" s="243"/>
      <c r="D55" s="109"/>
      <c r="E55" s="109"/>
      <c r="F55" s="109"/>
      <c r="G55" s="109"/>
      <c r="H55" s="109"/>
      <c r="I55" s="109"/>
      <c r="J55" s="111" t="s">
        <v>191</v>
      </c>
      <c r="K55" s="267"/>
      <c r="L55" s="266">
        <f t="shared" si="2"/>
        <v>24</v>
      </c>
      <c r="M55" s="271" t="str">
        <f>所属データ!$J$6</f>
        <v>岐阜県</v>
      </c>
      <c r="N55" s="244"/>
      <c r="O55" s="245"/>
      <c r="P55" s="246"/>
      <c r="Q55" s="244">
        <f>所属データ!$G$6</f>
        <v>0</v>
      </c>
      <c r="R55" s="111"/>
      <c r="S55" s="248"/>
      <c r="T55" s="231">
        <f>+所属データ!$C$6</f>
        <v>0</v>
      </c>
      <c r="U55" s="108"/>
      <c r="V55" s="110"/>
    </row>
    <row r="56" spans="1:22" ht="15.75" thickTop="1" thickBot="1" x14ac:dyDescent="0.2">
      <c r="A56" t="str">
        <f t="shared" si="1"/>
        <v>0</v>
      </c>
      <c r="B56" s="4">
        <v>54</v>
      </c>
      <c r="C56" s="243"/>
      <c r="D56" s="109"/>
      <c r="E56" s="109"/>
      <c r="F56" s="109"/>
      <c r="G56" s="109"/>
      <c r="H56" s="109"/>
      <c r="I56" s="109"/>
      <c r="J56" s="111" t="s">
        <v>191</v>
      </c>
      <c r="K56" s="267"/>
      <c r="L56" s="266">
        <f t="shared" si="2"/>
        <v>24</v>
      </c>
      <c r="M56" s="271" t="str">
        <f>所属データ!$J$6</f>
        <v>岐阜県</v>
      </c>
      <c r="N56" s="244"/>
      <c r="O56" s="245"/>
      <c r="P56" s="246"/>
      <c r="Q56" s="244">
        <f>所属データ!$G$6</f>
        <v>0</v>
      </c>
      <c r="R56" s="111"/>
      <c r="S56" s="248"/>
      <c r="T56" s="231">
        <f>+所属データ!$C$6</f>
        <v>0</v>
      </c>
      <c r="U56" s="108"/>
      <c r="V56" s="110"/>
    </row>
    <row r="57" spans="1:22" ht="15.75" thickTop="1" thickBot="1" x14ac:dyDescent="0.2">
      <c r="A57" t="str">
        <f t="shared" si="1"/>
        <v>0</v>
      </c>
      <c r="B57" s="4">
        <v>55</v>
      </c>
      <c r="C57" s="243"/>
      <c r="D57" s="109"/>
      <c r="E57" s="109"/>
      <c r="F57" s="109"/>
      <c r="G57" s="109"/>
      <c r="H57" s="109"/>
      <c r="I57" s="109"/>
      <c r="J57" s="111" t="s">
        <v>191</v>
      </c>
      <c r="K57" s="267"/>
      <c r="L57" s="266">
        <f t="shared" si="2"/>
        <v>24</v>
      </c>
      <c r="M57" s="271" t="str">
        <f>所属データ!$J$6</f>
        <v>岐阜県</v>
      </c>
      <c r="N57" s="244"/>
      <c r="O57" s="245"/>
      <c r="P57" s="246"/>
      <c r="Q57" s="244">
        <f>所属データ!$G$6</f>
        <v>0</v>
      </c>
      <c r="R57" s="111"/>
      <c r="S57" s="248"/>
      <c r="T57" s="231">
        <f>+所属データ!$C$6</f>
        <v>0</v>
      </c>
      <c r="U57" s="108"/>
      <c r="V57" s="110"/>
    </row>
    <row r="58" spans="1:22" ht="15.75" thickTop="1" thickBot="1" x14ac:dyDescent="0.2">
      <c r="A58" t="str">
        <f t="shared" si="1"/>
        <v>0</v>
      </c>
      <c r="B58" s="4">
        <v>56</v>
      </c>
      <c r="C58" s="243"/>
      <c r="D58" s="109"/>
      <c r="E58" s="109"/>
      <c r="F58" s="109"/>
      <c r="G58" s="109"/>
      <c r="H58" s="109"/>
      <c r="I58" s="109"/>
      <c r="J58" s="111" t="s">
        <v>191</v>
      </c>
      <c r="K58" s="267"/>
      <c r="L58" s="266">
        <f t="shared" si="2"/>
        <v>24</v>
      </c>
      <c r="M58" s="271" t="str">
        <f>所属データ!$J$6</f>
        <v>岐阜県</v>
      </c>
      <c r="N58" s="244"/>
      <c r="O58" s="245"/>
      <c r="P58" s="246"/>
      <c r="Q58" s="244">
        <f>所属データ!$G$6</f>
        <v>0</v>
      </c>
      <c r="R58" s="111"/>
      <c r="S58" s="248"/>
      <c r="T58" s="231">
        <f>+所属データ!$C$6</f>
        <v>0</v>
      </c>
      <c r="U58" s="108"/>
      <c r="V58" s="110"/>
    </row>
    <row r="59" spans="1:22" ht="15.75" thickTop="1" thickBot="1" x14ac:dyDescent="0.2">
      <c r="A59" t="str">
        <f t="shared" si="1"/>
        <v>0</v>
      </c>
      <c r="B59" s="4">
        <v>57</v>
      </c>
      <c r="C59" s="243"/>
      <c r="D59" s="109"/>
      <c r="E59" s="109"/>
      <c r="F59" s="109"/>
      <c r="G59" s="109"/>
      <c r="H59" s="109"/>
      <c r="I59" s="109"/>
      <c r="J59" s="111" t="s">
        <v>191</v>
      </c>
      <c r="K59" s="267"/>
      <c r="L59" s="266">
        <f t="shared" si="2"/>
        <v>24</v>
      </c>
      <c r="M59" s="271" t="str">
        <f>所属データ!$J$6</f>
        <v>岐阜県</v>
      </c>
      <c r="N59" s="244"/>
      <c r="O59" s="245"/>
      <c r="P59" s="246"/>
      <c r="Q59" s="244">
        <f>所属データ!$G$6</f>
        <v>0</v>
      </c>
      <c r="R59" s="111"/>
      <c r="S59" s="248"/>
      <c r="T59" s="231">
        <f>+所属データ!$C$6</f>
        <v>0</v>
      </c>
      <c r="U59" s="108"/>
      <c r="V59" s="110"/>
    </row>
    <row r="60" spans="1:22" ht="15.75" thickTop="1" thickBot="1" x14ac:dyDescent="0.2">
      <c r="A60" t="str">
        <f t="shared" si="1"/>
        <v>0</v>
      </c>
      <c r="B60" s="4">
        <v>58</v>
      </c>
      <c r="C60" s="243"/>
      <c r="D60" s="109"/>
      <c r="E60" s="109"/>
      <c r="F60" s="109"/>
      <c r="G60" s="109"/>
      <c r="H60" s="109"/>
      <c r="I60" s="109"/>
      <c r="J60" s="111" t="s">
        <v>191</v>
      </c>
      <c r="K60" s="267"/>
      <c r="L60" s="266">
        <f t="shared" si="2"/>
        <v>24</v>
      </c>
      <c r="M60" s="271" t="str">
        <f>所属データ!$J$6</f>
        <v>岐阜県</v>
      </c>
      <c r="N60" s="244"/>
      <c r="O60" s="245"/>
      <c r="P60" s="246"/>
      <c r="Q60" s="244">
        <f>所属データ!$G$6</f>
        <v>0</v>
      </c>
      <c r="R60" s="111"/>
      <c r="S60" s="248"/>
      <c r="T60" s="231">
        <f>+所属データ!$C$6</f>
        <v>0</v>
      </c>
      <c r="U60" s="108"/>
      <c r="V60" s="110"/>
    </row>
    <row r="61" spans="1:22" ht="15.75" thickTop="1" thickBot="1" x14ac:dyDescent="0.2">
      <c r="A61" t="str">
        <f t="shared" si="1"/>
        <v>0</v>
      </c>
      <c r="B61" s="4">
        <v>59</v>
      </c>
      <c r="C61" s="243"/>
      <c r="D61" s="109"/>
      <c r="E61" s="109"/>
      <c r="F61" s="109"/>
      <c r="G61" s="109"/>
      <c r="H61" s="109"/>
      <c r="I61" s="109"/>
      <c r="J61" s="111" t="s">
        <v>191</v>
      </c>
      <c r="K61" s="267"/>
      <c r="L61" s="266">
        <f t="shared" si="2"/>
        <v>24</v>
      </c>
      <c r="M61" s="271" t="str">
        <f>所属データ!$J$6</f>
        <v>岐阜県</v>
      </c>
      <c r="N61" s="244"/>
      <c r="O61" s="245"/>
      <c r="P61" s="246"/>
      <c r="Q61" s="244">
        <f>所属データ!$G$6</f>
        <v>0</v>
      </c>
      <c r="R61" s="111"/>
      <c r="S61" s="248"/>
      <c r="T61" s="231">
        <f>+所属データ!$C$6</f>
        <v>0</v>
      </c>
      <c r="U61" s="108"/>
      <c r="V61" s="110"/>
    </row>
    <row r="62" spans="1:22" ht="15.75" thickTop="1" thickBot="1" x14ac:dyDescent="0.2">
      <c r="A62" t="str">
        <f t="shared" si="1"/>
        <v>0</v>
      </c>
      <c r="B62" s="4">
        <v>60</v>
      </c>
      <c r="C62" s="243"/>
      <c r="D62" s="109"/>
      <c r="E62" s="109"/>
      <c r="F62" s="109"/>
      <c r="G62" s="109"/>
      <c r="H62" s="109"/>
      <c r="I62" s="109"/>
      <c r="J62" s="111" t="s">
        <v>191</v>
      </c>
      <c r="K62" s="267"/>
      <c r="L62" s="266">
        <f t="shared" si="2"/>
        <v>24</v>
      </c>
      <c r="M62" s="271" t="str">
        <f>所属データ!$J$6</f>
        <v>岐阜県</v>
      </c>
      <c r="N62" s="244"/>
      <c r="O62" s="245"/>
      <c r="P62" s="246"/>
      <c r="Q62" s="244">
        <f>所属データ!$G$6</f>
        <v>0</v>
      </c>
      <c r="R62" s="111"/>
      <c r="S62" s="248"/>
      <c r="T62" s="231">
        <f>+所属データ!$C$6</f>
        <v>0</v>
      </c>
      <c r="U62" s="108"/>
      <c r="V62" s="110"/>
    </row>
    <row r="63" spans="1:22" ht="15.75" thickTop="1" thickBot="1" x14ac:dyDescent="0.2">
      <c r="A63" t="str">
        <f t="shared" si="1"/>
        <v>0</v>
      </c>
      <c r="B63" s="4">
        <v>61</v>
      </c>
      <c r="C63" s="243"/>
      <c r="D63" s="109"/>
      <c r="E63" s="109"/>
      <c r="F63" s="109"/>
      <c r="G63" s="109"/>
      <c r="H63" s="109"/>
      <c r="I63" s="109"/>
      <c r="J63" s="111" t="s">
        <v>191</v>
      </c>
      <c r="K63" s="267"/>
      <c r="L63" s="266">
        <f t="shared" si="2"/>
        <v>24</v>
      </c>
      <c r="M63" s="271" t="str">
        <f>所属データ!$J$6</f>
        <v>岐阜県</v>
      </c>
      <c r="N63" s="244"/>
      <c r="O63" s="245"/>
      <c r="P63" s="246"/>
      <c r="Q63" s="244">
        <f>所属データ!$G$6</f>
        <v>0</v>
      </c>
      <c r="R63" s="111"/>
      <c r="S63" s="248"/>
      <c r="T63" s="231">
        <f>+所属データ!$C$6</f>
        <v>0</v>
      </c>
      <c r="U63" s="108"/>
      <c r="V63" s="110"/>
    </row>
    <row r="64" spans="1:22" ht="15.75" thickTop="1" thickBot="1" x14ac:dyDescent="0.2">
      <c r="A64" t="str">
        <f t="shared" si="1"/>
        <v>0</v>
      </c>
      <c r="B64" s="4">
        <v>62</v>
      </c>
      <c r="C64" s="243"/>
      <c r="D64" s="109"/>
      <c r="E64" s="109"/>
      <c r="F64" s="109"/>
      <c r="G64" s="109"/>
      <c r="H64" s="109"/>
      <c r="I64" s="109"/>
      <c r="J64" s="111" t="s">
        <v>191</v>
      </c>
      <c r="K64" s="267"/>
      <c r="L64" s="266">
        <f t="shared" si="2"/>
        <v>24</v>
      </c>
      <c r="M64" s="271" t="str">
        <f>所属データ!$J$6</f>
        <v>岐阜県</v>
      </c>
      <c r="N64" s="244"/>
      <c r="O64" s="245"/>
      <c r="P64" s="246"/>
      <c r="Q64" s="244">
        <f>所属データ!$G$6</f>
        <v>0</v>
      </c>
      <c r="R64" s="111"/>
      <c r="S64" s="248"/>
      <c r="T64" s="231">
        <f>+所属データ!$C$6</f>
        <v>0</v>
      </c>
      <c r="U64" s="108"/>
      <c r="V64" s="110"/>
    </row>
    <row r="65" spans="1:22" ht="15.75" thickTop="1" thickBot="1" x14ac:dyDescent="0.2">
      <c r="A65" t="str">
        <f t="shared" si="1"/>
        <v>0</v>
      </c>
      <c r="B65" s="4">
        <v>63</v>
      </c>
      <c r="C65" s="243"/>
      <c r="D65" s="109"/>
      <c r="E65" s="109"/>
      <c r="F65" s="109"/>
      <c r="G65" s="109"/>
      <c r="H65" s="109"/>
      <c r="I65" s="109"/>
      <c r="J65" s="111" t="s">
        <v>191</v>
      </c>
      <c r="K65" s="267"/>
      <c r="L65" s="266">
        <f t="shared" si="2"/>
        <v>24</v>
      </c>
      <c r="M65" s="271" t="str">
        <f>所属データ!$J$6</f>
        <v>岐阜県</v>
      </c>
      <c r="N65" s="244"/>
      <c r="O65" s="245"/>
      <c r="P65" s="246"/>
      <c r="Q65" s="244">
        <f>所属データ!$G$6</f>
        <v>0</v>
      </c>
      <c r="R65" s="111"/>
      <c r="S65" s="248"/>
      <c r="T65" s="231">
        <f>+所属データ!$C$6</f>
        <v>0</v>
      </c>
      <c r="U65" s="108"/>
      <c r="V65" s="110"/>
    </row>
    <row r="66" spans="1:22" ht="15.75" thickTop="1" thickBot="1" x14ac:dyDescent="0.2">
      <c r="A66" t="str">
        <f t="shared" si="1"/>
        <v>0</v>
      </c>
      <c r="B66" s="4">
        <v>64</v>
      </c>
      <c r="C66" s="243"/>
      <c r="D66" s="109"/>
      <c r="E66" s="109"/>
      <c r="F66" s="109"/>
      <c r="G66" s="109"/>
      <c r="H66" s="109"/>
      <c r="I66" s="109"/>
      <c r="J66" s="111" t="s">
        <v>191</v>
      </c>
      <c r="K66" s="267"/>
      <c r="L66" s="266">
        <f t="shared" si="2"/>
        <v>24</v>
      </c>
      <c r="M66" s="271" t="str">
        <f>所属データ!$J$6</f>
        <v>岐阜県</v>
      </c>
      <c r="N66" s="244"/>
      <c r="O66" s="245"/>
      <c r="P66" s="246"/>
      <c r="Q66" s="244">
        <f>所属データ!$G$6</f>
        <v>0</v>
      </c>
      <c r="R66" s="111"/>
      <c r="S66" s="248"/>
      <c r="T66" s="231">
        <f>+所属データ!$C$6</f>
        <v>0</v>
      </c>
      <c r="U66" s="108"/>
      <c r="V66" s="110"/>
    </row>
    <row r="67" spans="1:22" ht="15.75" thickTop="1" thickBot="1" x14ac:dyDescent="0.2">
      <c r="A67" t="str">
        <f t="shared" si="1"/>
        <v>0</v>
      </c>
      <c r="B67" s="4">
        <v>65</v>
      </c>
      <c r="C67" s="243"/>
      <c r="D67" s="109"/>
      <c r="E67" s="109"/>
      <c r="F67" s="109"/>
      <c r="G67" s="109"/>
      <c r="H67" s="109"/>
      <c r="I67" s="109"/>
      <c r="J67" s="111" t="s">
        <v>191</v>
      </c>
      <c r="K67" s="267"/>
      <c r="L67" s="266">
        <f t="shared" ref="L67:L98" si="3">VLOOKUP(M67,県名,2,FALSE)</f>
        <v>24</v>
      </c>
      <c r="M67" s="271" t="str">
        <f>所属データ!$J$6</f>
        <v>岐阜県</v>
      </c>
      <c r="N67" s="244"/>
      <c r="O67" s="245"/>
      <c r="P67" s="246"/>
      <c r="Q67" s="244">
        <f>所属データ!$G$6</f>
        <v>0</v>
      </c>
      <c r="R67" s="111"/>
      <c r="S67" s="248"/>
      <c r="T67" s="231">
        <f>+所属データ!$C$6</f>
        <v>0</v>
      </c>
      <c r="U67" s="108"/>
      <c r="V67" s="110"/>
    </row>
    <row r="68" spans="1:22" ht="15.75" thickTop="1" thickBot="1" x14ac:dyDescent="0.2">
      <c r="A68" t="str">
        <f t="shared" ref="A68:A131" si="4">LEFT(K68,1)&amp;TEXT(E68,0)</f>
        <v>0</v>
      </c>
      <c r="B68" s="4">
        <v>66</v>
      </c>
      <c r="C68" s="243"/>
      <c r="D68" s="109"/>
      <c r="E68" s="109"/>
      <c r="F68" s="109"/>
      <c r="G68" s="109"/>
      <c r="H68" s="109"/>
      <c r="I68" s="109"/>
      <c r="J68" s="111" t="s">
        <v>191</v>
      </c>
      <c r="K68" s="267"/>
      <c r="L68" s="266">
        <f t="shared" si="3"/>
        <v>24</v>
      </c>
      <c r="M68" s="271" t="str">
        <f>所属データ!$J$6</f>
        <v>岐阜県</v>
      </c>
      <c r="N68" s="244"/>
      <c r="O68" s="245"/>
      <c r="P68" s="246"/>
      <c r="Q68" s="244">
        <f>所属データ!$G$6</f>
        <v>0</v>
      </c>
      <c r="R68" s="111"/>
      <c r="S68" s="248"/>
      <c r="T68" s="231">
        <f>+所属データ!$C$6</f>
        <v>0</v>
      </c>
      <c r="U68" s="108"/>
      <c r="V68" s="110"/>
    </row>
    <row r="69" spans="1:22" ht="15.75" thickTop="1" thickBot="1" x14ac:dyDescent="0.2">
      <c r="A69" t="str">
        <f t="shared" si="4"/>
        <v>0</v>
      </c>
      <c r="B69" s="4">
        <v>67</v>
      </c>
      <c r="C69" s="243"/>
      <c r="D69" s="109"/>
      <c r="E69" s="109"/>
      <c r="F69" s="109"/>
      <c r="G69" s="109"/>
      <c r="H69" s="109"/>
      <c r="I69" s="109"/>
      <c r="J69" s="111" t="s">
        <v>191</v>
      </c>
      <c r="K69" s="267"/>
      <c r="L69" s="266">
        <f t="shared" si="3"/>
        <v>24</v>
      </c>
      <c r="M69" s="271" t="str">
        <f>所属データ!$J$6</f>
        <v>岐阜県</v>
      </c>
      <c r="N69" s="244"/>
      <c r="O69" s="245"/>
      <c r="P69" s="246"/>
      <c r="Q69" s="244">
        <f>所属データ!$G$6</f>
        <v>0</v>
      </c>
      <c r="R69" s="111"/>
      <c r="S69" s="248"/>
      <c r="T69" s="231">
        <f>+所属データ!$C$6</f>
        <v>0</v>
      </c>
      <c r="U69" s="108"/>
      <c r="V69" s="110"/>
    </row>
    <row r="70" spans="1:22" ht="15.75" thickTop="1" thickBot="1" x14ac:dyDescent="0.2">
      <c r="A70" t="str">
        <f t="shared" si="4"/>
        <v>0</v>
      </c>
      <c r="B70" s="4">
        <v>68</v>
      </c>
      <c r="C70" s="243"/>
      <c r="D70" s="109"/>
      <c r="E70" s="109"/>
      <c r="F70" s="109"/>
      <c r="G70" s="109"/>
      <c r="H70" s="109"/>
      <c r="I70" s="109"/>
      <c r="J70" s="111" t="s">
        <v>191</v>
      </c>
      <c r="K70" s="267"/>
      <c r="L70" s="266">
        <f t="shared" si="3"/>
        <v>24</v>
      </c>
      <c r="M70" s="271" t="str">
        <f>所属データ!$J$6</f>
        <v>岐阜県</v>
      </c>
      <c r="N70" s="244"/>
      <c r="O70" s="245"/>
      <c r="P70" s="246"/>
      <c r="Q70" s="244">
        <f>所属データ!$G$6</f>
        <v>0</v>
      </c>
      <c r="R70" s="111"/>
      <c r="S70" s="248"/>
      <c r="T70" s="231">
        <f>+所属データ!$C$6</f>
        <v>0</v>
      </c>
      <c r="U70" s="108"/>
      <c r="V70" s="110"/>
    </row>
    <row r="71" spans="1:22" ht="15.75" thickTop="1" thickBot="1" x14ac:dyDescent="0.2">
      <c r="A71" t="str">
        <f t="shared" si="4"/>
        <v>0</v>
      </c>
      <c r="B71" s="4">
        <v>69</v>
      </c>
      <c r="C71" s="243"/>
      <c r="D71" s="109"/>
      <c r="E71" s="109"/>
      <c r="F71" s="109"/>
      <c r="G71" s="109"/>
      <c r="H71" s="109"/>
      <c r="I71" s="109"/>
      <c r="J71" s="111" t="s">
        <v>191</v>
      </c>
      <c r="K71" s="267"/>
      <c r="L71" s="266">
        <f t="shared" si="3"/>
        <v>24</v>
      </c>
      <c r="M71" s="271" t="str">
        <f>所属データ!$J$6</f>
        <v>岐阜県</v>
      </c>
      <c r="N71" s="244"/>
      <c r="O71" s="245"/>
      <c r="P71" s="246"/>
      <c r="Q71" s="244">
        <f>所属データ!$G$6</f>
        <v>0</v>
      </c>
      <c r="R71" s="111"/>
      <c r="S71" s="248"/>
      <c r="T71" s="231">
        <f>+所属データ!$C$6</f>
        <v>0</v>
      </c>
      <c r="U71" s="108"/>
      <c r="V71" s="110"/>
    </row>
    <row r="72" spans="1:22" ht="15.75" thickTop="1" thickBot="1" x14ac:dyDescent="0.2">
      <c r="A72" t="str">
        <f t="shared" si="4"/>
        <v>0</v>
      </c>
      <c r="B72" s="4">
        <v>70</v>
      </c>
      <c r="C72" s="243"/>
      <c r="D72" s="109"/>
      <c r="E72" s="109"/>
      <c r="F72" s="109"/>
      <c r="G72" s="109"/>
      <c r="H72" s="109"/>
      <c r="I72" s="109"/>
      <c r="J72" s="111" t="s">
        <v>191</v>
      </c>
      <c r="K72" s="267"/>
      <c r="L72" s="266">
        <f t="shared" si="3"/>
        <v>24</v>
      </c>
      <c r="M72" s="271" t="str">
        <f>所属データ!$J$6</f>
        <v>岐阜県</v>
      </c>
      <c r="N72" s="244"/>
      <c r="O72" s="245"/>
      <c r="P72" s="246"/>
      <c r="Q72" s="244">
        <f>所属データ!$G$6</f>
        <v>0</v>
      </c>
      <c r="R72" s="111"/>
      <c r="S72" s="248"/>
      <c r="T72" s="231">
        <f>+所属データ!$C$6</f>
        <v>0</v>
      </c>
      <c r="U72" s="108"/>
      <c r="V72" s="110"/>
    </row>
    <row r="73" spans="1:22" ht="15.75" thickTop="1" thickBot="1" x14ac:dyDescent="0.2">
      <c r="A73" t="str">
        <f t="shared" si="4"/>
        <v>0</v>
      </c>
      <c r="B73" s="4">
        <v>71</v>
      </c>
      <c r="C73" s="243"/>
      <c r="D73" s="109"/>
      <c r="E73" s="109"/>
      <c r="F73" s="109"/>
      <c r="G73" s="109"/>
      <c r="H73" s="109"/>
      <c r="I73" s="109"/>
      <c r="J73" s="111" t="s">
        <v>191</v>
      </c>
      <c r="K73" s="267"/>
      <c r="L73" s="266">
        <f t="shared" si="3"/>
        <v>24</v>
      </c>
      <c r="M73" s="271" t="str">
        <f>所属データ!$J$6</f>
        <v>岐阜県</v>
      </c>
      <c r="N73" s="244"/>
      <c r="O73" s="245"/>
      <c r="P73" s="246"/>
      <c r="Q73" s="244">
        <f>所属データ!$G$6</f>
        <v>0</v>
      </c>
      <c r="R73" s="111"/>
      <c r="S73" s="248"/>
      <c r="T73" s="231">
        <f>+所属データ!$C$6</f>
        <v>0</v>
      </c>
      <c r="U73" s="108"/>
      <c r="V73" s="110"/>
    </row>
    <row r="74" spans="1:22" ht="15.75" thickTop="1" thickBot="1" x14ac:dyDescent="0.2">
      <c r="A74" t="str">
        <f t="shared" si="4"/>
        <v>0</v>
      </c>
      <c r="B74" s="4">
        <v>72</v>
      </c>
      <c r="C74" s="243"/>
      <c r="D74" s="109"/>
      <c r="E74" s="109"/>
      <c r="F74" s="109"/>
      <c r="G74" s="109"/>
      <c r="H74" s="109"/>
      <c r="I74" s="109"/>
      <c r="J74" s="111" t="s">
        <v>191</v>
      </c>
      <c r="K74" s="267"/>
      <c r="L74" s="266">
        <f t="shared" si="3"/>
        <v>24</v>
      </c>
      <c r="M74" s="271" t="str">
        <f>所属データ!$J$6</f>
        <v>岐阜県</v>
      </c>
      <c r="N74" s="244"/>
      <c r="O74" s="245"/>
      <c r="P74" s="246"/>
      <c r="Q74" s="244">
        <f>所属データ!$G$6</f>
        <v>0</v>
      </c>
      <c r="R74" s="111"/>
      <c r="S74" s="248"/>
      <c r="T74" s="231">
        <f>+所属データ!$C$6</f>
        <v>0</v>
      </c>
      <c r="U74" s="108"/>
      <c r="V74" s="110"/>
    </row>
    <row r="75" spans="1:22" ht="15.75" thickTop="1" thickBot="1" x14ac:dyDescent="0.2">
      <c r="A75" t="str">
        <f t="shared" si="4"/>
        <v>0</v>
      </c>
      <c r="B75" s="4">
        <v>73</v>
      </c>
      <c r="C75" s="243"/>
      <c r="D75" s="109"/>
      <c r="E75" s="109"/>
      <c r="F75" s="109"/>
      <c r="G75" s="109"/>
      <c r="H75" s="109"/>
      <c r="I75" s="109"/>
      <c r="J75" s="111" t="s">
        <v>191</v>
      </c>
      <c r="K75" s="267"/>
      <c r="L75" s="266">
        <f t="shared" si="3"/>
        <v>24</v>
      </c>
      <c r="M75" s="271" t="str">
        <f>所属データ!$J$6</f>
        <v>岐阜県</v>
      </c>
      <c r="N75" s="244"/>
      <c r="O75" s="245"/>
      <c r="P75" s="246"/>
      <c r="Q75" s="244">
        <f>所属データ!$G$6</f>
        <v>0</v>
      </c>
      <c r="R75" s="111"/>
      <c r="S75" s="248"/>
      <c r="T75" s="231">
        <f>+所属データ!$C$6</f>
        <v>0</v>
      </c>
      <c r="U75" s="108"/>
      <c r="V75" s="110"/>
    </row>
    <row r="76" spans="1:22" ht="15.75" thickTop="1" thickBot="1" x14ac:dyDescent="0.2">
      <c r="A76" t="str">
        <f t="shared" si="4"/>
        <v>0</v>
      </c>
      <c r="B76" s="4">
        <v>74</v>
      </c>
      <c r="C76" s="243"/>
      <c r="D76" s="109"/>
      <c r="E76" s="109"/>
      <c r="F76" s="109"/>
      <c r="G76" s="109"/>
      <c r="H76" s="109"/>
      <c r="I76" s="109"/>
      <c r="J76" s="111" t="s">
        <v>191</v>
      </c>
      <c r="K76" s="267"/>
      <c r="L76" s="266">
        <f t="shared" si="3"/>
        <v>24</v>
      </c>
      <c r="M76" s="271" t="str">
        <f>所属データ!$J$6</f>
        <v>岐阜県</v>
      </c>
      <c r="N76" s="244"/>
      <c r="O76" s="245"/>
      <c r="P76" s="246"/>
      <c r="Q76" s="244">
        <f>所属データ!$G$6</f>
        <v>0</v>
      </c>
      <c r="R76" s="111"/>
      <c r="S76" s="248"/>
      <c r="T76" s="231">
        <f>+所属データ!$C$6</f>
        <v>0</v>
      </c>
      <c r="U76" s="108"/>
      <c r="V76" s="110"/>
    </row>
    <row r="77" spans="1:22" ht="15.75" thickTop="1" thickBot="1" x14ac:dyDescent="0.2">
      <c r="A77" t="str">
        <f t="shared" si="4"/>
        <v>0</v>
      </c>
      <c r="B77" s="4">
        <v>75</v>
      </c>
      <c r="C77" s="243"/>
      <c r="D77" s="109"/>
      <c r="E77" s="109"/>
      <c r="F77" s="109"/>
      <c r="G77" s="109"/>
      <c r="H77" s="109"/>
      <c r="I77" s="109"/>
      <c r="J77" s="111" t="s">
        <v>191</v>
      </c>
      <c r="K77" s="267"/>
      <c r="L77" s="266">
        <f t="shared" si="3"/>
        <v>24</v>
      </c>
      <c r="M77" s="271" t="str">
        <f>所属データ!$J$6</f>
        <v>岐阜県</v>
      </c>
      <c r="N77" s="244"/>
      <c r="O77" s="245"/>
      <c r="P77" s="246"/>
      <c r="Q77" s="244">
        <f>所属データ!$G$6</f>
        <v>0</v>
      </c>
      <c r="R77" s="111"/>
      <c r="S77" s="248"/>
      <c r="T77" s="231">
        <f>+所属データ!$C$6</f>
        <v>0</v>
      </c>
      <c r="U77" s="108"/>
      <c r="V77" s="110"/>
    </row>
    <row r="78" spans="1:22" ht="15.75" thickTop="1" thickBot="1" x14ac:dyDescent="0.2">
      <c r="A78" t="str">
        <f t="shared" si="4"/>
        <v>0</v>
      </c>
      <c r="B78" s="4">
        <v>76</v>
      </c>
      <c r="C78" s="243"/>
      <c r="D78" s="109"/>
      <c r="E78" s="109"/>
      <c r="F78" s="109"/>
      <c r="G78" s="109"/>
      <c r="H78" s="109"/>
      <c r="I78" s="109"/>
      <c r="J78" s="111" t="s">
        <v>191</v>
      </c>
      <c r="K78" s="267"/>
      <c r="L78" s="266">
        <f t="shared" si="3"/>
        <v>24</v>
      </c>
      <c r="M78" s="271" t="str">
        <f>所属データ!$J$6</f>
        <v>岐阜県</v>
      </c>
      <c r="N78" s="244"/>
      <c r="O78" s="245"/>
      <c r="P78" s="246"/>
      <c r="Q78" s="244">
        <f>所属データ!$G$6</f>
        <v>0</v>
      </c>
      <c r="R78" s="111"/>
      <c r="S78" s="248"/>
      <c r="T78" s="231">
        <f>+所属データ!$C$6</f>
        <v>0</v>
      </c>
      <c r="U78" s="108"/>
      <c r="V78" s="110"/>
    </row>
    <row r="79" spans="1:22" ht="15.75" thickTop="1" thickBot="1" x14ac:dyDescent="0.2">
      <c r="A79" t="str">
        <f t="shared" si="4"/>
        <v>0</v>
      </c>
      <c r="B79" s="4">
        <v>77</v>
      </c>
      <c r="C79" s="243"/>
      <c r="D79" s="109"/>
      <c r="E79" s="109"/>
      <c r="F79" s="109"/>
      <c r="G79" s="109"/>
      <c r="H79" s="109"/>
      <c r="I79" s="109"/>
      <c r="J79" s="111" t="s">
        <v>191</v>
      </c>
      <c r="K79" s="267"/>
      <c r="L79" s="266">
        <f t="shared" si="3"/>
        <v>24</v>
      </c>
      <c r="M79" s="271" t="str">
        <f>所属データ!$J$6</f>
        <v>岐阜県</v>
      </c>
      <c r="N79" s="244"/>
      <c r="O79" s="245"/>
      <c r="P79" s="246"/>
      <c r="Q79" s="244">
        <f>所属データ!$G$6</f>
        <v>0</v>
      </c>
      <c r="R79" s="111"/>
      <c r="S79" s="248"/>
      <c r="T79" s="231">
        <f>+所属データ!$C$6</f>
        <v>0</v>
      </c>
      <c r="U79" s="108"/>
      <c r="V79" s="110"/>
    </row>
    <row r="80" spans="1:22" ht="15.75" thickTop="1" thickBot="1" x14ac:dyDescent="0.2">
      <c r="A80" t="str">
        <f t="shared" si="4"/>
        <v>0</v>
      </c>
      <c r="B80" s="4">
        <v>78</v>
      </c>
      <c r="C80" s="243"/>
      <c r="D80" s="109"/>
      <c r="E80" s="109"/>
      <c r="F80" s="109"/>
      <c r="G80" s="109"/>
      <c r="H80" s="109"/>
      <c r="I80" s="109"/>
      <c r="J80" s="111" t="s">
        <v>191</v>
      </c>
      <c r="K80" s="267"/>
      <c r="L80" s="266">
        <f t="shared" si="3"/>
        <v>24</v>
      </c>
      <c r="M80" s="271" t="str">
        <f>所属データ!$J$6</f>
        <v>岐阜県</v>
      </c>
      <c r="N80" s="244"/>
      <c r="O80" s="245"/>
      <c r="P80" s="246"/>
      <c r="Q80" s="244">
        <f>所属データ!$G$6</f>
        <v>0</v>
      </c>
      <c r="R80" s="111"/>
      <c r="S80" s="248"/>
      <c r="T80" s="231">
        <f>+所属データ!$C$6</f>
        <v>0</v>
      </c>
      <c r="U80" s="108"/>
      <c r="V80" s="110"/>
    </row>
    <row r="81" spans="1:22" ht="15.75" thickTop="1" thickBot="1" x14ac:dyDescent="0.2">
      <c r="A81" t="str">
        <f t="shared" si="4"/>
        <v>0</v>
      </c>
      <c r="B81" s="4">
        <v>79</v>
      </c>
      <c r="C81" s="243"/>
      <c r="D81" s="109"/>
      <c r="E81" s="109"/>
      <c r="F81" s="109"/>
      <c r="G81" s="109"/>
      <c r="H81" s="109"/>
      <c r="I81" s="109"/>
      <c r="J81" s="111" t="s">
        <v>191</v>
      </c>
      <c r="K81" s="267"/>
      <c r="L81" s="266">
        <f t="shared" si="3"/>
        <v>24</v>
      </c>
      <c r="M81" s="271" t="str">
        <f>所属データ!$J$6</f>
        <v>岐阜県</v>
      </c>
      <c r="N81" s="244"/>
      <c r="O81" s="245"/>
      <c r="P81" s="246"/>
      <c r="Q81" s="244">
        <f>所属データ!$G$6</f>
        <v>0</v>
      </c>
      <c r="R81" s="111"/>
      <c r="S81" s="248"/>
      <c r="T81" s="231">
        <f>+所属データ!$C$6</f>
        <v>0</v>
      </c>
      <c r="U81" s="108"/>
      <c r="V81" s="110"/>
    </row>
    <row r="82" spans="1:22" ht="15.75" thickTop="1" thickBot="1" x14ac:dyDescent="0.2">
      <c r="A82" t="str">
        <f t="shared" si="4"/>
        <v>0</v>
      </c>
      <c r="B82" s="4">
        <v>80</v>
      </c>
      <c r="C82" s="243"/>
      <c r="D82" s="109"/>
      <c r="E82" s="109"/>
      <c r="F82" s="109"/>
      <c r="G82" s="109"/>
      <c r="H82" s="109"/>
      <c r="I82" s="109"/>
      <c r="J82" s="111" t="s">
        <v>191</v>
      </c>
      <c r="K82" s="267"/>
      <c r="L82" s="266">
        <f t="shared" si="3"/>
        <v>24</v>
      </c>
      <c r="M82" s="271" t="str">
        <f>所属データ!$J$6</f>
        <v>岐阜県</v>
      </c>
      <c r="N82" s="244"/>
      <c r="O82" s="245"/>
      <c r="P82" s="246"/>
      <c r="Q82" s="244">
        <f>所属データ!$G$6</f>
        <v>0</v>
      </c>
      <c r="R82" s="111"/>
      <c r="S82" s="248"/>
      <c r="T82" s="231">
        <f>+所属データ!$C$6</f>
        <v>0</v>
      </c>
      <c r="U82" s="108"/>
      <c r="V82" s="110"/>
    </row>
    <row r="83" spans="1:22" ht="15.75" thickTop="1" thickBot="1" x14ac:dyDescent="0.2">
      <c r="A83" t="str">
        <f t="shared" si="4"/>
        <v>0</v>
      </c>
      <c r="B83" s="4">
        <v>81</v>
      </c>
      <c r="C83" s="243"/>
      <c r="D83" s="109"/>
      <c r="E83" s="109"/>
      <c r="F83" s="109"/>
      <c r="G83" s="109"/>
      <c r="H83" s="109"/>
      <c r="I83" s="109"/>
      <c r="J83" s="111" t="s">
        <v>191</v>
      </c>
      <c r="K83" s="267"/>
      <c r="L83" s="266">
        <f t="shared" si="3"/>
        <v>24</v>
      </c>
      <c r="M83" s="271" t="str">
        <f>所属データ!$J$6</f>
        <v>岐阜県</v>
      </c>
      <c r="N83" s="244"/>
      <c r="O83" s="245"/>
      <c r="P83" s="246"/>
      <c r="Q83" s="244">
        <f>所属データ!$G$6</f>
        <v>0</v>
      </c>
      <c r="R83" s="111"/>
      <c r="S83" s="248"/>
      <c r="T83" s="231">
        <f>+所属データ!$C$6</f>
        <v>0</v>
      </c>
      <c r="U83" s="108"/>
      <c r="V83" s="110"/>
    </row>
    <row r="84" spans="1:22" ht="15.75" thickTop="1" thickBot="1" x14ac:dyDescent="0.2">
      <c r="A84" t="str">
        <f t="shared" si="4"/>
        <v>0</v>
      </c>
      <c r="B84" s="4">
        <v>82</v>
      </c>
      <c r="C84" s="243"/>
      <c r="D84" s="109"/>
      <c r="E84" s="109"/>
      <c r="F84" s="109"/>
      <c r="G84" s="109"/>
      <c r="H84" s="109"/>
      <c r="I84" s="109"/>
      <c r="J84" s="111" t="s">
        <v>191</v>
      </c>
      <c r="K84" s="267"/>
      <c r="L84" s="266">
        <f t="shared" si="3"/>
        <v>24</v>
      </c>
      <c r="M84" s="271" t="str">
        <f>所属データ!$J$6</f>
        <v>岐阜県</v>
      </c>
      <c r="N84" s="244"/>
      <c r="O84" s="245"/>
      <c r="P84" s="246"/>
      <c r="Q84" s="244">
        <f>所属データ!$G$6</f>
        <v>0</v>
      </c>
      <c r="R84" s="111"/>
      <c r="S84" s="248"/>
      <c r="T84" s="231">
        <f>+所属データ!$C$6</f>
        <v>0</v>
      </c>
      <c r="U84" s="108"/>
      <c r="V84" s="110"/>
    </row>
    <row r="85" spans="1:22" ht="15.75" thickTop="1" thickBot="1" x14ac:dyDescent="0.2">
      <c r="A85" t="str">
        <f t="shared" si="4"/>
        <v>0</v>
      </c>
      <c r="B85" s="4">
        <v>83</v>
      </c>
      <c r="C85" s="243"/>
      <c r="D85" s="109"/>
      <c r="E85" s="109"/>
      <c r="F85" s="109"/>
      <c r="G85" s="109"/>
      <c r="H85" s="109"/>
      <c r="I85" s="109"/>
      <c r="J85" s="111" t="s">
        <v>191</v>
      </c>
      <c r="K85" s="267"/>
      <c r="L85" s="266">
        <f t="shared" si="3"/>
        <v>24</v>
      </c>
      <c r="M85" s="271" t="str">
        <f>所属データ!$J$6</f>
        <v>岐阜県</v>
      </c>
      <c r="N85" s="244"/>
      <c r="O85" s="245"/>
      <c r="P85" s="246"/>
      <c r="Q85" s="244">
        <f>所属データ!$G$6</f>
        <v>0</v>
      </c>
      <c r="R85" s="111"/>
      <c r="S85" s="248"/>
      <c r="T85" s="231">
        <f>+所属データ!$C$6</f>
        <v>0</v>
      </c>
      <c r="U85" s="108"/>
      <c r="V85" s="110"/>
    </row>
    <row r="86" spans="1:22" ht="15.75" thickTop="1" thickBot="1" x14ac:dyDescent="0.2">
      <c r="A86" t="str">
        <f t="shared" si="4"/>
        <v>0</v>
      </c>
      <c r="B86" s="4">
        <v>84</v>
      </c>
      <c r="C86" s="243"/>
      <c r="D86" s="109"/>
      <c r="E86" s="109"/>
      <c r="F86" s="109"/>
      <c r="G86" s="109"/>
      <c r="H86" s="109"/>
      <c r="I86" s="109"/>
      <c r="J86" s="111" t="s">
        <v>191</v>
      </c>
      <c r="K86" s="267"/>
      <c r="L86" s="266">
        <f t="shared" si="3"/>
        <v>24</v>
      </c>
      <c r="M86" s="271" t="str">
        <f>所属データ!$J$6</f>
        <v>岐阜県</v>
      </c>
      <c r="N86" s="244"/>
      <c r="O86" s="245"/>
      <c r="P86" s="246"/>
      <c r="Q86" s="244">
        <f>所属データ!$G$6</f>
        <v>0</v>
      </c>
      <c r="R86" s="111"/>
      <c r="S86" s="248"/>
      <c r="T86" s="231">
        <f>+所属データ!$C$6</f>
        <v>0</v>
      </c>
      <c r="U86" s="108"/>
      <c r="V86" s="110"/>
    </row>
    <row r="87" spans="1:22" ht="15.75" thickTop="1" thickBot="1" x14ac:dyDescent="0.2">
      <c r="A87" t="str">
        <f t="shared" si="4"/>
        <v>0</v>
      </c>
      <c r="B87" s="4">
        <v>85</v>
      </c>
      <c r="C87" s="243"/>
      <c r="D87" s="109"/>
      <c r="E87" s="109"/>
      <c r="F87" s="109"/>
      <c r="G87" s="109"/>
      <c r="H87" s="109"/>
      <c r="I87" s="109"/>
      <c r="J87" s="111" t="s">
        <v>191</v>
      </c>
      <c r="K87" s="267"/>
      <c r="L87" s="266">
        <f t="shared" si="3"/>
        <v>24</v>
      </c>
      <c r="M87" s="271" t="str">
        <f>所属データ!$J$6</f>
        <v>岐阜県</v>
      </c>
      <c r="N87" s="244"/>
      <c r="O87" s="245"/>
      <c r="P87" s="246"/>
      <c r="Q87" s="244">
        <f>所属データ!$G$6</f>
        <v>0</v>
      </c>
      <c r="R87" s="111"/>
      <c r="S87" s="248"/>
      <c r="T87" s="231">
        <f>+所属データ!$C$6</f>
        <v>0</v>
      </c>
      <c r="U87" s="108"/>
      <c r="V87" s="110"/>
    </row>
    <row r="88" spans="1:22" ht="15.75" thickTop="1" thickBot="1" x14ac:dyDescent="0.2">
      <c r="A88" t="str">
        <f t="shared" si="4"/>
        <v>0</v>
      </c>
      <c r="B88" s="4">
        <v>86</v>
      </c>
      <c r="C88" s="243"/>
      <c r="D88" s="109"/>
      <c r="E88" s="109"/>
      <c r="F88" s="109"/>
      <c r="G88" s="109"/>
      <c r="H88" s="109"/>
      <c r="I88" s="109"/>
      <c r="J88" s="111" t="s">
        <v>191</v>
      </c>
      <c r="K88" s="267"/>
      <c r="L88" s="266">
        <f t="shared" si="3"/>
        <v>24</v>
      </c>
      <c r="M88" s="271" t="str">
        <f>所属データ!$J$6</f>
        <v>岐阜県</v>
      </c>
      <c r="N88" s="244"/>
      <c r="O88" s="245"/>
      <c r="P88" s="246"/>
      <c r="Q88" s="244">
        <f>所属データ!$G$6</f>
        <v>0</v>
      </c>
      <c r="R88" s="111"/>
      <c r="S88" s="248"/>
      <c r="T88" s="231">
        <f>+所属データ!$C$6</f>
        <v>0</v>
      </c>
      <c r="U88" s="108"/>
      <c r="V88" s="110"/>
    </row>
    <row r="89" spans="1:22" ht="15.75" thickTop="1" thickBot="1" x14ac:dyDescent="0.2">
      <c r="A89" t="str">
        <f t="shared" si="4"/>
        <v>0</v>
      </c>
      <c r="B89" s="4">
        <v>87</v>
      </c>
      <c r="C89" s="243"/>
      <c r="D89" s="109"/>
      <c r="E89" s="109"/>
      <c r="F89" s="109"/>
      <c r="G89" s="109"/>
      <c r="H89" s="109"/>
      <c r="I89" s="109"/>
      <c r="J89" s="111" t="s">
        <v>191</v>
      </c>
      <c r="K89" s="267"/>
      <c r="L89" s="266">
        <f t="shared" si="3"/>
        <v>24</v>
      </c>
      <c r="M89" s="271" t="str">
        <f>所属データ!$J$6</f>
        <v>岐阜県</v>
      </c>
      <c r="N89" s="244"/>
      <c r="O89" s="245"/>
      <c r="P89" s="246"/>
      <c r="Q89" s="244">
        <f>所属データ!$G$6</f>
        <v>0</v>
      </c>
      <c r="R89" s="111"/>
      <c r="S89" s="248"/>
      <c r="T89" s="231">
        <f>+所属データ!$C$6</f>
        <v>0</v>
      </c>
      <c r="U89" s="108"/>
      <c r="V89" s="110"/>
    </row>
    <row r="90" spans="1:22" ht="15.75" thickTop="1" thickBot="1" x14ac:dyDescent="0.2">
      <c r="A90" t="str">
        <f t="shared" si="4"/>
        <v>0</v>
      </c>
      <c r="B90" s="4">
        <v>88</v>
      </c>
      <c r="C90" s="243"/>
      <c r="D90" s="109"/>
      <c r="E90" s="109"/>
      <c r="F90" s="109"/>
      <c r="G90" s="109"/>
      <c r="H90" s="109"/>
      <c r="I90" s="109"/>
      <c r="J90" s="111" t="s">
        <v>191</v>
      </c>
      <c r="K90" s="267"/>
      <c r="L90" s="266">
        <f t="shared" si="3"/>
        <v>24</v>
      </c>
      <c r="M90" s="271" t="str">
        <f>所属データ!$J$6</f>
        <v>岐阜県</v>
      </c>
      <c r="N90" s="244"/>
      <c r="O90" s="245"/>
      <c r="P90" s="246"/>
      <c r="Q90" s="244">
        <f>所属データ!$G$6</f>
        <v>0</v>
      </c>
      <c r="R90" s="111"/>
      <c r="S90" s="248"/>
      <c r="T90" s="231">
        <f>+所属データ!$C$6</f>
        <v>0</v>
      </c>
      <c r="U90" s="108"/>
      <c r="V90" s="110"/>
    </row>
    <row r="91" spans="1:22" ht="15.75" thickTop="1" thickBot="1" x14ac:dyDescent="0.2">
      <c r="A91" t="str">
        <f t="shared" si="4"/>
        <v>0</v>
      </c>
      <c r="B91" s="4">
        <v>89</v>
      </c>
      <c r="C91" s="243"/>
      <c r="D91" s="109"/>
      <c r="E91" s="109"/>
      <c r="F91" s="109"/>
      <c r="G91" s="109"/>
      <c r="H91" s="109"/>
      <c r="I91" s="109"/>
      <c r="J91" s="111" t="s">
        <v>191</v>
      </c>
      <c r="K91" s="267"/>
      <c r="L91" s="266">
        <f t="shared" si="3"/>
        <v>24</v>
      </c>
      <c r="M91" s="271" t="str">
        <f>所属データ!$J$6</f>
        <v>岐阜県</v>
      </c>
      <c r="N91" s="244"/>
      <c r="O91" s="245"/>
      <c r="P91" s="246"/>
      <c r="Q91" s="244">
        <f>所属データ!$G$6</f>
        <v>0</v>
      </c>
      <c r="R91" s="111"/>
      <c r="S91" s="248"/>
      <c r="T91" s="231">
        <f>+所属データ!$C$6</f>
        <v>0</v>
      </c>
      <c r="U91" s="108"/>
      <c r="V91" s="110"/>
    </row>
    <row r="92" spans="1:22" ht="15.75" thickTop="1" thickBot="1" x14ac:dyDescent="0.2">
      <c r="A92" t="str">
        <f t="shared" si="4"/>
        <v>0</v>
      </c>
      <c r="B92" s="4">
        <v>90</v>
      </c>
      <c r="C92" s="243"/>
      <c r="D92" s="109"/>
      <c r="E92" s="109"/>
      <c r="F92" s="109"/>
      <c r="G92" s="109"/>
      <c r="H92" s="109"/>
      <c r="I92" s="109"/>
      <c r="J92" s="111" t="s">
        <v>191</v>
      </c>
      <c r="K92" s="267"/>
      <c r="L92" s="266">
        <f t="shared" si="3"/>
        <v>24</v>
      </c>
      <c r="M92" s="271" t="str">
        <f>所属データ!$J$6</f>
        <v>岐阜県</v>
      </c>
      <c r="N92" s="244"/>
      <c r="O92" s="245"/>
      <c r="P92" s="246"/>
      <c r="Q92" s="244">
        <f>所属データ!$G$6</f>
        <v>0</v>
      </c>
      <c r="R92" s="111"/>
      <c r="S92" s="248"/>
      <c r="T92" s="231">
        <f>+所属データ!$C$6</f>
        <v>0</v>
      </c>
      <c r="U92" s="108"/>
      <c r="V92" s="110"/>
    </row>
    <row r="93" spans="1:22" ht="15.75" thickTop="1" thickBot="1" x14ac:dyDescent="0.2">
      <c r="A93" t="str">
        <f t="shared" si="4"/>
        <v>0</v>
      </c>
      <c r="B93" s="4">
        <v>91</v>
      </c>
      <c r="C93" s="243"/>
      <c r="D93" s="109"/>
      <c r="E93" s="109"/>
      <c r="F93" s="109"/>
      <c r="G93" s="109"/>
      <c r="H93" s="109"/>
      <c r="I93" s="109"/>
      <c r="J93" s="111" t="s">
        <v>191</v>
      </c>
      <c r="K93" s="267"/>
      <c r="L93" s="266">
        <f t="shared" si="3"/>
        <v>24</v>
      </c>
      <c r="M93" s="271" t="str">
        <f>所属データ!$J$6</f>
        <v>岐阜県</v>
      </c>
      <c r="N93" s="244"/>
      <c r="O93" s="245"/>
      <c r="P93" s="246"/>
      <c r="Q93" s="244">
        <f>所属データ!$G$6</f>
        <v>0</v>
      </c>
      <c r="R93" s="111"/>
      <c r="S93" s="248"/>
      <c r="T93" s="231">
        <f>+所属データ!$C$6</f>
        <v>0</v>
      </c>
      <c r="U93" s="108"/>
      <c r="V93" s="110"/>
    </row>
    <row r="94" spans="1:22" ht="15.75" thickTop="1" thickBot="1" x14ac:dyDescent="0.2">
      <c r="A94" t="str">
        <f t="shared" si="4"/>
        <v>0</v>
      </c>
      <c r="B94" s="4">
        <v>92</v>
      </c>
      <c r="C94" s="243"/>
      <c r="D94" s="109"/>
      <c r="E94" s="109"/>
      <c r="F94" s="109"/>
      <c r="G94" s="109"/>
      <c r="H94" s="109"/>
      <c r="I94" s="109"/>
      <c r="J94" s="111" t="s">
        <v>191</v>
      </c>
      <c r="K94" s="267"/>
      <c r="L94" s="266">
        <f t="shared" si="3"/>
        <v>24</v>
      </c>
      <c r="M94" s="271" t="str">
        <f>所属データ!$J$6</f>
        <v>岐阜県</v>
      </c>
      <c r="N94" s="244"/>
      <c r="O94" s="245"/>
      <c r="P94" s="246"/>
      <c r="Q94" s="244">
        <f>所属データ!$G$6</f>
        <v>0</v>
      </c>
      <c r="R94" s="111"/>
      <c r="S94" s="248"/>
      <c r="T94" s="231">
        <f>+所属データ!$C$6</f>
        <v>0</v>
      </c>
      <c r="U94" s="108"/>
      <c r="V94" s="110"/>
    </row>
    <row r="95" spans="1:22" ht="15.75" thickTop="1" thickBot="1" x14ac:dyDescent="0.2">
      <c r="A95" t="str">
        <f t="shared" si="4"/>
        <v>0</v>
      </c>
      <c r="B95" s="4">
        <v>93</v>
      </c>
      <c r="C95" s="243"/>
      <c r="D95" s="109"/>
      <c r="E95" s="109"/>
      <c r="F95" s="109"/>
      <c r="G95" s="109"/>
      <c r="H95" s="109"/>
      <c r="I95" s="109"/>
      <c r="J95" s="111" t="s">
        <v>191</v>
      </c>
      <c r="K95" s="267"/>
      <c r="L95" s="266">
        <f t="shared" si="3"/>
        <v>24</v>
      </c>
      <c r="M95" s="271" t="str">
        <f>所属データ!$J$6</f>
        <v>岐阜県</v>
      </c>
      <c r="N95" s="244"/>
      <c r="O95" s="245"/>
      <c r="P95" s="246"/>
      <c r="Q95" s="244">
        <f>所属データ!$G$6</f>
        <v>0</v>
      </c>
      <c r="R95" s="111"/>
      <c r="S95" s="248"/>
      <c r="T95" s="231">
        <f>+所属データ!$C$6</f>
        <v>0</v>
      </c>
      <c r="U95" s="108"/>
      <c r="V95" s="110"/>
    </row>
    <row r="96" spans="1:22" ht="15.75" thickTop="1" thickBot="1" x14ac:dyDescent="0.2">
      <c r="A96" t="str">
        <f t="shared" si="4"/>
        <v>0</v>
      </c>
      <c r="B96" s="4">
        <v>94</v>
      </c>
      <c r="C96" s="243"/>
      <c r="D96" s="109"/>
      <c r="E96" s="109"/>
      <c r="F96" s="109"/>
      <c r="G96" s="109"/>
      <c r="H96" s="109"/>
      <c r="I96" s="109"/>
      <c r="J96" s="111" t="s">
        <v>191</v>
      </c>
      <c r="K96" s="267"/>
      <c r="L96" s="266">
        <f t="shared" si="3"/>
        <v>24</v>
      </c>
      <c r="M96" s="271" t="str">
        <f>所属データ!$J$6</f>
        <v>岐阜県</v>
      </c>
      <c r="N96" s="244"/>
      <c r="O96" s="245"/>
      <c r="P96" s="246"/>
      <c r="Q96" s="244">
        <f>所属データ!$G$6</f>
        <v>0</v>
      </c>
      <c r="R96" s="111"/>
      <c r="S96" s="248"/>
      <c r="T96" s="231">
        <f>+所属データ!$C$6</f>
        <v>0</v>
      </c>
      <c r="U96" s="108"/>
      <c r="V96" s="110"/>
    </row>
    <row r="97" spans="1:22" ht="15.75" thickTop="1" thickBot="1" x14ac:dyDescent="0.2">
      <c r="A97" t="str">
        <f t="shared" si="4"/>
        <v>0</v>
      </c>
      <c r="B97" s="4">
        <v>95</v>
      </c>
      <c r="C97" s="243"/>
      <c r="D97" s="109"/>
      <c r="E97" s="109"/>
      <c r="F97" s="109"/>
      <c r="G97" s="109"/>
      <c r="H97" s="109"/>
      <c r="I97" s="109"/>
      <c r="J97" s="111" t="s">
        <v>191</v>
      </c>
      <c r="K97" s="267"/>
      <c r="L97" s="266">
        <f t="shared" si="3"/>
        <v>24</v>
      </c>
      <c r="M97" s="271" t="str">
        <f>所属データ!$J$6</f>
        <v>岐阜県</v>
      </c>
      <c r="N97" s="244"/>
      <c r="O97" s="245"/>
      <c r="P97" s="246"/>
      <c r="Q97" s="244">
        <f>所属データ!$G$6</f>
        <v>0</v>
      </c>
      <c r="R97" s="111"/>
      <c r="S97" s="248"/>
      <c r="T97" s="231">
        <f>+所属データ!$C$6</f>
        <v>0</v>
      </c>
      <c r="U97" s="108"/>
      <c r="V97" s="110"/>
    </row>
    <row r="98" spans="1:22" ht="15.75" thickTop="1" thickBot="1" x14ac:dyDescent="0.2">
      <c r="A98" t="str">
        <f t="shared" si="4"/>
        <v>0</v>
      </c>
      <c r="B98" s="4">
        <v>96</v>
      </c>
      <c r="C98" s="243"/>
      <c r="D98" s="109"/>
      <c r="E98" s="109"/>
      <c r="F98" s="109"/>
      <c r="G98" s="109"/>
      <c r="H98" s="109"/>
      <c r="I98" s="109"/>
      <c r="J98" s="111" t="s">
        <v>191</v>
      </c>
      <c r="K98" s="267"/>
      <c r="L98" s="266">
        <f t="shared" si="3"/>
        <v>24</v>
      </c>
      <c r="M98" s="271" t="str">
        <f>所属データ!$J$6</f>
        <v>岐阜県</v>
      </c>
      <c r="N98" s="244"/>
      <c r="O98" s="245"/>
      <c r="P98" s="246"/>
      <c r="Q98" s="244">
        <f>所属データ!$G$6</f>
        <v>0</v>
      </c>
      <c r="R98" s="111"/>
      <c r="S98" s="248"/>
      <c r="T98" s="231">
        <f>+所属データ!$C$6</f>
        <v>0</v>
      </c>
      <c r="U98" s="108"/>
      <c r="V98" s="110"/>
    </row>
    <row r="99" spans="1:22" ht="15.75" thickTop="1" thickBot="1" x14ac:dyDescent="0.2">
      <c r="A99" t="str">
        <f t="shared" si="4"/>
        <v>0</v>
      </c>
      <c r="B99" s="4">
        <v>97</v>
      </c>
      <c r="C99" s="243"/>
      <c r="D99" s="109"/>
      <c r="E99" s="109"/>
      <c r="F99" s="109"/>
      <c r="G99" s="109"/>
      <c r="H99" s="109"/>
      <c r="I99" s="109"/>
      <c r="J99" s="111" t="s">
        <v>191</v>
      </c>
      <c r="K99" s="267"/>
      <c r="L99" s="266">
        <f t="shared" ref="L99:L130" si="5">VLOOKUP(M99,県名,2,FALSE)</f>
        <v>24</v>
      </c>
      <c r="M99" s="271" t="str">
        <f>所属データ!$J$6</f>
        <v>岐阜県</v>
      </c>
      <c r="N99" s="244"/>
      <c r="O99" s="245"/>
      <c r="P99" s="246"/>
      <c r="Q99" s="244">
        <f>所属データ!$G$6</f>
        <v>0</v>
      </c>
      <c r="R99" s="111"/>
      <c r="S99" s="248"/>
      <c r="T99" s="231">
        <f>+所属データ!$C$6</f>
        <v>0</v>
      </c>
      <c r="U99" s="108"/>
      <c r="V99" s="110"/>
    </row>
    <row r="100" spans="1:22" ht="15.75" thickTop="1" thickBot="1" x14ac:dyDescent="0.2">
      <c r="A100" t="str">
        <f t="shared" si="4"/>
        <v>0</v>
      </c>
      <c r="B100" s="4">
        <v>98</v>
      </c>
      <c r="C100" s="243"/>
      <c r="D100" s="109"/>
      <c r="E100" s="109"/>
      <c r="F100" s="109"/>
      <c r="G100" s="109"/>
      <c r="H100" s="109"/>
      <c r="I100" s="109"/>
      <c r="J100" s="111" t="s">
        <v>191</v>
      </c>
      <c r="K100" s="267"/>
      <c r="L100" s="266">
        <f t="shared" si="5"/>
        <v>24</v>
      </c>
      <c r="M100" s="271" t="str">
        <f>所属データ!$J$6</f>
        <v>岐阜県</v>
      </c>
      <c r="N100" s="244"/>
      <c r="O100" s="245"/>
      <c r="P100" s="246"/>
      <c r="Q100" s="244">
        <f>所属データ!$G$6</f>
        <v>0</v>
      </c>
      <c r="R100" s="111"/>
      <c r="S100" s="248"/>
      <c r="T100" s="231">
        <f>+所属データ!$C$6</f>
        <v>0</v>
      </c>
      <c r="U100" s="108"/>
      <c r="V100" s="110"/>
    </row>
    <row r="101" spans="1:22" ht="15.75" thickTop="1" thickBot="1" x14ac:dyDescent="0.2">
      <c r="A101" t="str">
        <f t="shared" si="4"/>
        <v>0</v>
      </c>
      <c r="B101" s="4">
        <v>99</v>
      </c>
      <c r="C101" s="243"/>
      <c r="D101" s="109"/>
      <c r="E101" s="109"/>
      <c r="F101" s="109"/>
      <c r="G101" s="109"/>
      <c r="H101" s="109"/>
      <c r="I101" s="109"/>
      <c r="J101" s="111" t="s">
        <v>191</v>
      </c>
      <c r="K101" s="267"/>
      <c r="L101" s="266">
        <f t="shared" si="5"/>
        <v>24</v>
      </c>
      <c r="M101" s="271" t="str">
        <f>所属データ!$J$6</f>
        <v>岐阜県</v>
      </c>
      <c r="N101" s="244"/>
      <c r="O101" s="245"/>
      <c r="P101" s="246"/>
      <c r="Q101" s="244">
        <f>所属データ!$G$6</f>
        <v>0</v>
      </c>
      <c r="R101" s="111"/>
      <c r="S101" s="248"/>
      <c r="T101" s="231">
        <f>+所属データ!$C$6</f>
        <v>0</v>
      </c>
      <c r="U101" s="108"/>
      <c r="V101" s="110"/>
    </row>
    <row r="102" spans="1:22" ht="15.75" thickTop="1" thickBot="1" x14ac:dyDescent="0.2">
      <c r="A102" t="str">
        <f t="shared" si="4"/>
        <v>0</v>
      </c>
      <c r="B102" s="4">
        <v>100</v>
      </c>
      <c r="C102" s="243"/>
      <c r="D102" s="109"/>
      <c r="E102" s="109"/>
      <c r="F102" s="109"/>
      <c r="G102" s="109"/>
      <c r="H102" s="109"/>
      <c r="I102" s="109"/>
      <c r="J102" s="111" t="s">
        <v>191</v>
      </c>
      <c r="K102" s="267"/>
      <c r="L102" s="266">
        <f t="shared" si="5"/>
        <v>24</v>
      </c>
      <c r="M102" s="271" t="str">
        <f>所属データ!$J$6</f>
        <v>岐阜県</v>
      </c>
      <c r="N102" s="244"/>
      <c r="O102" s="245"/>
      <c r="P102" s="246"/>
      <c r="Q102" s="244">
        <f>所属データ!$G$6</f>
        <v>0</v>
      </c>
      <c r="R102" s="111"/>
      <c r="S102" s="248"/>
      <c r="T102" s="231">
        <f>+所属データ!$C$6</f>
        <v>0</v>
      </c>
      <c r="U102" s="108"/>
      <c r="V102" s="110"/>
    </row>
    <row r="103" spans="1:22" ht="15.75" thickTop="1" thickBot="1" x14ac:dyDescent="0.2">
      <c r="A103" t="str">
        <f t="shared" si="4"/>
        <v>0</v>
      </c>
      <c r="B103" s="4">
        <v>101</v>
      </c>
      <c r="C103" s="243"/>
      <c r="D103" s="109"/>
      <c r="E103" s="109"/>
      <c r="F103" s="109"/>
      <c r="G103" s="109"/>
      <c r="H103" s="109"/>
      <c r="I103" s="109"/>
      <c r="J103" s="111" t="s">
        <v>191</v>
      </c>
      <c r="K103" s="267"/>
      <c r="L103" s="266">
        <f t="shared" si="5"/>
        <v>24</v>
      </c>
      <c r="M103" s="271" t="str">
        <f>所属データ!$J$6</f>
        <v>岐阜県</v>
      </c>
      <c r="N103" s="244"/>
      <c r="O103" s="245"/>
      <c r="P103" s="246"/>
      <c r="Q103" s="244">
        <f>所属データ!$G$6</f>
        <v>0</v>
      </c>
      <c r="R103" s="111"/>
      <c r="S103" s="248"/>
      <c r="T103" s="231">
        <f>+所属データ!$C$6</f>
        <v>0</v>
      </c>
      <c r="U103" s="108"/>
      <c r="V103" s="110"/>
    </row>
    <row r="104" spans="1:22" ht="15.75" thickTop="1" thickBot="1" x14ac:dyDescent="0.2">
      <c r="A104" t="str">
        <f t="shared" si="4"/>
        <v>0</v>
      </c>
      <c r="B104" s="4">
        <v>102</v>
      </c>
      <c r="C104" s="243"/>
      <c r="D104" s="109"/>
      <c r="E104" s="109"/>
      <c r="F104" s="109"/>
      <c r="G104" s="109"/>
      <c r="H104" s="109"/>
      <c r="I104" s="109"/>
      <c r="J104" s="111" t="s">
        <v>191</v>
      </c>
      <c r="K104" s="267"/>
      <c r="L104" s="266">
        <f t="shared" si="5"/>
        <v>24</v>
      </c>
      <c r="M104" s="271" t="str">
        <f>所属データ!$J$6</f>
        <v>岐阜県</v>
      </c>
      <c r="N104" s="244"/>
      <c r="O104" s="245"/>
      <c r="P104" s="246"/>
      <c r="Q104" s="244">
        <f>所属データ!$G$6</f>
        <v>0</v>
      </c>
      <c r="R104" s="111"/>
      <c r="S104" s="248"/>
      <c r="T104" s="231">
        <f>+所属データ!$C$6</f>
        <v>0</v>
      </c>
      <c r="U104" s="108"/>
      <c r="V104" s="110"/>
    </row>
    <row r="105" spans="1:22" ht="15.75" thickTop="1" thickBot="1" x14ac:dyDescent="0.2">
      <c r="A105" t="str">
        <f t="shared" si="4"/>
        <v>0</v>
      </c>
      <c r="B105" s="4">
        <v>103</v>
      </c>
      <c r="C105" s="243"/>
      <c r="D105" s="109"/>
      <c r="E105" s="109"/>
      <c r="F105" s="109"/>
      <c r="G105" s="109"/>
      <c r="H105" s="109"/>
      <c r="I105" s="109"/>
      <c r="J105" s="111" t="s">
        <v>191</v>
      </c>
      <c r="K105" s="267"/>
      <c r="L105" s="266">
        <f t="shared" si="5"/>
        <v>24</v>
      </c>
      <c r="M105" s="271" t="str">
        <f>所属データ!$J$6</f>
        <v>岐阜県</v>
      </c>
      <c r="N105" s="244"/>
      <c r="O105" s="245"/>
      <c r="P105" s="246"/>
      <c r="Q105" s="244">
        <f>所属データ!$G$6</f>
        <v>0</v>
      </c>
      <c r="R105" s="111"/>
      <c r="S105" s="248"/>
      <c r="T105" s="231">
        <f>+所属データ!$C$6</f>
        <v>0</v>
      </c>
      <c r="U105" s="108"/>
      <c r="V105" s="110"/>
    </row>
    <row r="106" spans="1:22" ht="15.75" thickTop="1" thickBot="1" x14ac:dyDescent="0.2">
      <c r="A106" t="str">
        <f t="shared" si="4"/>
        <v>0</v>
      </c>
      <c r="B106" s="4">
        <v>104</v>
      </c>
      <c r="C106" s="243"/>
      <c r="D106" s="109"/>
      <c r="E106" s="109"/>
      <c r="F106" s="109"/>
      <c r="G106" s="109"/>
      <c r="H106" s="109"/>
      <c r="I106" s="109"/>
      <c r="J106" s="111" t="s">
        <v>191</v>
      </c>
      <c r="K106" s="267"/>
      <c r="L106" s="266">
        <f t="shared" si="5"/>
        <v>24</v>
      </c>
      <c r="M106" s="271" t="str">
        <f>所属データ!$J$6</f>
        <v>岐阜県</v>
      </c>
      <c r="N106" s="244"/>
      <c r="O106" s="245"/>
      <c r="P106" s="246"/>
      <c r="Q106" s="244">
        <f>所属データ!$G$6</f>
        <v>0</v>
      </c>
      <c r="R106" s="111"/>
      <c r="S106" s="248"/>
      <c r="T106" s="231">
        <f>+所属データ!$C$6</f>
        <v>0</v>
      </c>
      <c r="U106" s="108"/>
      <c r="V106" s="110"/>
    </row>
    <row r="107" spans="1:22" ht="15.75" thickTop="1" thickBot="1" x14ac:dyDescent="0.2">
      <c r="A107" t="str">
        <f t="shared" si="4"/>
        <v>0</v>
      </c>
      <c r="B107" s="4">
        <v>105</v>
      </c>
      <c r="C107" s="243"/>
      <c r="D107" s="109"/>
      <c r="E107" s="109"/>
      <c r="F107" s="109"/>
      <c r="G107" s="109"/>
      <c r="H107" s="109"/>
      <c r="I107" s="109"/>
      <c r="J107" s="111" t="s">
        <v>191</v>
      </c>
      <c r="K107" s="267"/>
      <c r="L107" s="266">
        <f t="shared" si="5"/>
        <v>24</v>
      </c>
      <c r="M107" s="271" t="str">
        <f>所属データ!$J$6</f>
        <v>岐阜県</v>
      </c>
      <c r="N107" s="244"/>
      <c r="O107" s="245"/>
      <c r="P107" s="246"/>
      <c r="Q107" s="244">
        <f>所属データ!$G$6</f>
        <v>0</v>
      </c>
      <c r="R107" s="111"/>
      <c r="S107" s="248"/>
      <c r="T107" s="231">
        <f>+所属データ!$C$6</f>
        <v>0</v>
      </c>
      <c r="U107" s="108"/>
      <c r="V107" s="110"/>
    </row>
    <row r="108" spans="1:22" ht="15.75" thickTop="1" thickBot="1" x14ac:dyDescent="0.2">
      <c r="A108" t="str">
        <f t="shared" si="4"/>
        <v>0</v>
      </c>
      <c r="B108" s="4">
        <v>106</v>
      </c>
      <c r="C108" s="243"/>
      <c r="D108" s="109"/>
      <c r="E108" s="109"/>
      <c r="F108" s="109"/>
      <c r="G108" s="109"/>
      <c r="H108" s="109"/>
      <c r="I108" s="109"/>
      <c r="J108" s="111" t="s">
        <v>191</v>
      </c>
      <c r="K108" s="267"/>
      <c r="L108" s="266">
        <f t="shared" si="5"/>
        <v>24</v>
      </c>
      <c r="M108" s="271" t="str">
        <f>所属データ!$J$6</f>
        <v>岐阜県</v>
      </c>
      <c r="N108" s="244"/>
      <c r="O108" s="245"/>
      <c r="P108" s="246"/>
      <c r="Q108" s="244">
        <f>所属データ!$G$6</f>
        <v>0</v>
      </c>
      <c r="R108" s="111"/>
      <c r="S108" s="248"/>
      <c r="T108" s="231">
        <f>+所属データ!$C$6</f>
        <v>0</v>
      </c>
      <c r="U108" s="108"/>
      <c r="V108" s="110"/>
    </row>
    <row r="109" spans="1:22" ht="15.75" thickTop="1" thickBot="1" x14ac:dyDescent="0.2">
      <c r="A109" t="str">
        <f t="shared" si="4"/>
        <v>0</v>
      </c>
      <c r="B109" s="4">
        <v>107</v>
      </c>
      <c r="C109" s="243"/>
      <c r="D109" s="109"/>
      <c r="E109" s="109"/>
      <c r="F109" s="109"/>
      <c r="G109" s="109"/>
      <c r="H109" s="109"/>
      <c r="I109" s="109"/>
      <c r="J109" s="111" t="s">
        <v>191</v>
      </c>
      <c r="K109" s="267"/>
      <c r="L109" s="266">
        <f t="shared" si="5"/>
        <v>24</v>
      </c>
      <c r="M109" s="271" t="str">
        <f>所属データ!$J$6</f>
        <v>岐阜県</v>
      </c>
      <c r="N109" s="244"/>
      <c r="O109" s="245"/>
      <c r="P109" s="246"/>
      <c r="Q109" s="244">
        <f>所属データ!$G$6</f>
        <v>0</v>
      </c>
      <c r="R109" s="111"/>
      <c r="S109" s="248"/>
      <c r="T109" s="231">
        <f>+所属データ!$C$6</f>
        <v>0</v>
      </c>
      <c r="U109" s="108"/>
      <c r="V109" s="110"/>
    </row>
    <row r="110" spans="1:22" ht="15.75" thickTop="1" thickBot="1" x14ac:dyDescent="0.2">
      <c r="A110" t="str">
        <f t="shared" si="4"/>
        <v>0</v>
      </c>
      <c r="B110" s="4">
        <v>108</v>
      </c>
      <c r="C110" s="243"/>
      <c r="D110" s="109"/>
      <c r="E110" s="109"/>
      <c r="F110" s="109"/>
      <c r="G110" s="109"/>
      <c r="H110" s="109"/>
      <c r="I110" s="109"/>
      <c r="J110" s="111" t="s">
        <v>191</v>
      </c>
      <c r="K110" s="267"/>
      <c r="L110" s="266">
        <f t="shared" si="5"/>
        <v>24</v>
      </c>
      <c r="M110" s="271" t="str">
        <f>所属データ!$J$6</f>
        <v>岐阜県</v>
      </c>
      <c r="N110" s="244"/>
      <c r="O110" s="245"/>
      <c r="P110" s="246"/>
      <c r="Q110" s="244">
        <f>所属データ!$G$6</f>
        <v>0</v>
      </c>
      <c r="R110" s="111"/>
      <c r="S110" s="248"/>
      <c r="T110" s="231">
        <f>+所属データ!$C$6</f>
        <v>0</v>
      </c>
      <c r="U110" s="108"/>
      <c r="V110" s="110"/>
    </row>
    <row r="111" spans="1:22" ht="15.75" thickTop="1" thickBot="1" x14ac:dyDescent="0.2">
      <c r="A111" t="str">
        <f t="shared" si="4"/>
        <v>0</v>
      </c>
      <c r="B111" s="4">
        <v>109</v>
      </c>
      <c r="C111" s="243"/>
      <c r="D111" s="109"/>
      <c r="E111" s="109"/>
      <c r="F111" s="109"/>
      <c r="G111" s="109"/>
      <c r="H111" s="109"/>
      <c r="I111" s="109"/>
      <c r="J111" s="111" t="s">
        <v>191</v>
      </c>
      <c r="K111" s="267"/>
      <c r="L111" s="266">
        <f t="shared" si="5"/>
        <v>24</v>
      </c>
      <c r="M111" s="271" t="str">
        <f>所属データ!$J$6</f>
        <v>岐阜県</v>
      </c>
      <c r="N111" s="244"/>
      <c r="O111" s="245"/>
      <c r="P111" s="246"/>
      <c r="Q111" s="244">
        <f>所属データ!$G$6</f>
        <v>0</v>
      </c>
      <c r="R111" s="111"/>
      <c r="S111" s="248"/>
      <c r="T111" s="231">
        <f>+所属データ!$C$6</f>
        <v>0</v>
      </c>
      <c r="U111" s="108"/>
      <c r="V111" s="110"/>
    </row>
    <row r="112" spans="1:22" ht="15.75" thickTop="1" thickBot="1" x14ac:dyDescent="0.2">
      <c r="A112" t="str">
        <f t="shared" si="4"/>
        <v>0</v>
      </c>
      <c r="B112" s="4">
        <v>110</v>
      </c>
      <c r="C112" s="243"/>
      <c r="D112" s="109"/>
      <c r="E112" s="109"/>
      <c r="F112" s="109"/>
      <c r="G112" s="109"/>
      <c r="H112" s="109"/>
      <c r="I112" s="109"/>
      <c r="J112" s="111" t="s">
        <v>191</v>
      </c>
      <c r="K112" s="267"/>
      <c r="L112" s="266">
        <f t="shared" si="5"/>
        <v>24</v>
      </c>
      <c r="M112" s="271" t="str">
        <f>所属データ!$J$6</f>
        <v>岐阜県</v>
      </c>
      <c r="N112" s="244"/>
      <c r="O112" s="245"/>
      <c r="P112" s="246"/>
      <c r="Q112" s="244">
        <f>所属データ!$G$6</f>
        <v>0</v>
      </c>
      <c r="R112" s="111"/>
      <c r="S112" s="248"/>
      <c r="T112" s="231">
        <f>+所属データ!$C$6</f>
        <v>0</v>
      </c>
      <c r="U112" s="108"/>
      <c r="V112" s="110"/>
    </row>
    <row r="113" spans="1:22" ht="15.75" thickTop="1" thickBot="1" x14ac:dyDescent="0.2">
      <c r="A113" t="str">
        <f t="shared" si="4"/>
        <v>0</v>
      </c>
      <c r="B113" s="4">
        <v>111</v>
      </c>
      <c r="C113" s="243"/>
      <c r="D113" s="109"/>
      <c r="E113" s="109"/>
      <c r="F113" s="109"/>
      <c r="G113" s="109"/>
      <c r="H113" s="109"/>
      <c r="I113" s="109"/>
      <c r="J113" s="111" t="s">
        <v>191</v>
      </c>
      <c r="K113" s="267"/>
      <c r="L113" s="266">
        <f t="shared" si="5"/>
        <v>24</v>
      </c>
      <c r="M113" s="271" t="str">
        <f>所属データ!$J$6</f>
        <v>岐阜県</v>
      </c>
      <c r="N113" s="244"/>
      <c r="O113" s="245"/>
      <c r="P113" s="246"/>
      <c r="Q113" s="244">
        <f>所属データ!$G$6</f>
        <v>0</v>
      </c>
      <c r="R113" s="111"/>
      <c r="S113" s="248"/>
      <c r="T113" s="231">
        <f>+所属データ!$C$6</f>
        <v>0</v>
      </c>
      <c r="U113" s="108"/>
      <c r="V113" s="110"/>
    </row>
    <row r="114" spans="1:22" ht="15.75" thickTop="1" thickBot="1" x14ac:dyDescent="0.2">
      <c r="A114" t="str">
        <f t="shared" si="4"/>
        <v>0</v>
      </c>
      <c r="B114" s="4">
        <v>112</v>
      </c>
      <c r="C114" s="243"/>
      <c r="D114" s="109"/>
      <c r="E114" s="109"/>
      <c r="F114" s="109"/>
      <c r="G114" s="109"/>
      <c r="H114" s="109"/>
      <c r="I114" s="109"/>
      <c r="J114" s="111" t="s">
        <v>191</v>
      </c>
      <c r="K114" s="267"/>
      <c r="L114" s="266">
        <f t="shared" si="5"/>
        <v>24</v>
      </c>
      <c r="M114" s="271" t="str">
        <f>所属データ!$J$6</f>
        <v>岐阜県</v>
      </c>
      <c r="N114" s="244"/>
      <c r="O114" s="245"/>
      <c r="P114" s="246"/>
      <c r="Q114" s="244">
        <f>所属データ!$G$6</f>
        <v>0</v>
      </c>
      <c r="R114" s="111"/>
      <c r="S114" s="248"/>
      <c r="T114" s="231">
        <f>+所属データ!$C$6</f>
        <v>0</v>
      </c>
      <c r="U114" s="108"/>
      <c r="V114" s="110"/>
    </row>
    <row r="115" spans="1:22" ht="15.75" thickTop="1" thickBot="1" x14ac:dyDescent="0.2">
      <c r="A115" t="str">
        <f t="shared" si="4"/>
        <v>0</v>
      </c>
      <c r="B115" s="4">
        <v>113</v>
      </c>
      <c r="C115" s="243"/>
      <c r="D115" s="109"/>
      <c r="E115" s="109"/>
      <c r="F115" s="109"/>
      <c r="G115" s="109"/>
      <c r="H115" s="109"/>
      <c r="I115" s="109"/>
      <c r="J115" s="111" t="s">
        <v>191</v>
      </c>
      <c r="K115" s="267"/>
      <c r="L115" s="266">
        <f t="shared" si="5"/>
        <v>24</v>
      </c>
      <c r="M115" s="271" t="str">
        <f>所属データ!$J$6</f>
        <v>岐阜県</v>
      </c>
      <c r="N115" s="244"/>
      <c r="O115" s="245"/>
      <c r="P115" s="246"/>
      <c r="Q115" s="244">
        <f>所属データ!$G$6</f>
        <v>0</v>
      </c>
      <c r="R115" s="111"/>
      <c r="S115" s="248"/>
      <c r="T115" s="231">
        <f>+所属データ!$C$6</f>
        <v>0</v>
      </c>
      <c r="U115" s="108"/>
      <c r="V115" s="110"/>
    </row>
    <row r="116" spans="1:22" ht="15.75" thickTop="1" thickBot="1" x14ac:dyDescent="0.2">
      <c r="A116" t="str">
        <f t="shared" si="4"/>
        <v>0</v>
      </c>
      <c r="B116" s="4">
        <v>114</v>
      </c>
      <c r="C116" s="243"/>
      <c r="D116" s="109"/>
      <c r="E116" s="109"/>
      <c r="F116" s="109"/>
      <c r="G116" s="109"/>
      <c r="H116" s="109"/>
      <c r="I116" s="109"/>
      <c r="J116" s="111" t="s">
        <v>191</v>
      </c>
      <c r="K116" s="267"/>
      <c r="L116" s="266">
        <f t="shared" si="5"/>
        <v>24</v>
      </c>
      <c r="M116" s="271" t="str">
        <f>所属データ!$J$6</f>
        <v>岐阜県</v>
      </c>
      <c r="N116" s="244"/>
      <c r="O116" s="245"/>
      <c r="P116" s="246"/>
      <c r="Q116" s="244">
        <f>所属データ!$G$6</f>
        <v>0</v>
      </c>
      <c r="R116" s="111"/>
      <c r="S116" s="248"/>
      <c r="T116" s="231">
        <f>+所属データ!$C$6</f>
        <v>0</v>
      </c>
      <c r="U116" s="108"/>
      <c r="V116" s="110"/>
    </row>
    <row r="117" spans="1:22" ht="15.75" thickTop="1" thickBot="1" x14ac:dyDescent="0.2">
      <c r="A117" t="str">
        <f t="shared" si="4"/>
        <v>0</v>
      </c>
      <c r="B117" s="4">
        <v>115</v>
      </c>
      <c r="C117" s="243"/>
      <c r="D117" s="109"/>
      <c r="E117" s="109"/>
      <c r="F117" s="109"/>
      <c r="G117" s="109"/>
      <c r="H117" s="109"/>
      <c r="I117" s="109"/>
      <c r="J117" s="111" t="s">
        <v>191</v>
      </c>
      <c r="K117" s="267"/>
      <c r="L117" s="266">
        <f t="shared" si="5"/>
        <v>24</v>
      </c>
      <c r="M117" s="271" t="str">
        <f>所属データ!$J$6</f>
        <v>岐阜県</v>
      </c>
      <c r="N117" s="244"/>
      <c r="O117" s="245"/>
      <c r="P117" s="246"/>
      <c r="Q117" s="244">
        <f>所属データ!$G$6</f>
        <v>0</v>
      </c>
      <c r="R117" s="111"/>
      <c r="S117" s="248"/>
      <c r="T117" s="231">
        <f>+所属データ!$C$6</f>
        <v>0</v>
      </c>
      <c r="U117" s="108"/>
      <c r="V117" s="110"/>
    </row>
    <row r="118" spans="1:22" ht="15.75" thickTop="1" thickBot="1" x14ac:dyDescent="0.2">
      <c r="A118" t="str">
        <f t="shared" si="4"/>
        <v>0</v>
      </c>
      <c r="B118" s="4">
        <v>116</v>
      </c>
      <c r="C118" s="243"/>
      <c r="D118" s="109"/>
      <c r="E118" s="109"/>
      <c r="F118" s="109"/>
      <c r="G118" s="109"/>
      <c r="H118" s="109"/>
      <c r="I118" s="109"/>
      <c r="J118" s="111" t="s">
        <v>191</v>
      </c>
      <c r="K118" s="267"/>
      <c r="L118" s="266">
        <f t="shared" si="5"/>
        <v>24</v>
      </c>
      <c r="M118" s="271" t="str">
        <f>所属データ!$J$6</f>
        <v>岐阜県</v>
      </c>
      <c r="N118" s="244"/>
      <c r="O118" s="245"/>
      <c r="P118" s="246"/>
      <c r="Q118" s="244">
        <f>所属データ!$G$6</f>
        <v>0</v>
      </c>
      <c r="R118" s="111"/>
      <c r="S118" s="248"/>
      <c r="T118" s="231">
        <f>+所属データ!$C$6</f>
        <v>0</v>
      </c>
      <c r="U118" s="108"/>
      <c r="V118" s="110"/>
    </row>
    <row r="119" spans="1:22" ht="15.75" thickTop="1" thickBot="1" x14ac:dyDescent="0.2">
      <c r="A119" t="str">
        <f t="shared" si="4"/>
        <v>0</v>
      </c>
      <c r="B119" s="4">
        <v>117</v>
      </c>
      <c r="C119" s="243"/>
      <c r="D119" s="109"/>
      <c r="E119" s="109"/>
      <c r="F119" s="109"/>
      <c r="G119" s="109"/>
      <c r="H119" s="109"/>
      <c r="I119" s="109"/>
      <c r="J119" s="111" t="s">
        <v>191</v>
      </c>
      <c r="K119" s="267"/>
      <c r="L119" s="266">
        <f t="shared" si="5"/>
        <v>24</v>
      </c>
      <c r="M119" s="271" t="str">
        <f>所属データ!$J$6</f>
        <v>岐阜県</v>
      </c>
      <c r="N119" s="244"/>
      <c r="O119" s="245"/>
      <c r="P119" s="246"/>
      <c r="Q119" s="244">
        <f>所属データ!$G$6</f>
        <v>0</v>
      </c>
      <c r="R119" s="111"/>
      <c r="S119" s="248"/>
      <c r="T119" s="231">
        <f>+所属データ!$C$6</f>
        <v>0</v>
      </c>
      <c r="U119" s="108"/>
      <c r="V119" s="110"/>
    </row>
    <row r="120" spans="1:22" ht="15.75" thickTop="1" thickBot="1" x14ac:dyDescent="0.2">
      <c r="A120" t="str">
        <f t="shared" si="4"/>
        <v>0</v>
      </c>
      <c r="B120" s="4">
        <v>118</v>
      </c>
      <c r="C120" s="243"/>
      <c r="D120" s="109"/>
      <c r="E120" s="109"/>
      <c r="F120" s="109"/>
      <c r="G120" s="109"/>
      <c r="H120" s="109"/>
      <c r="I120" s="109"/>
      <c r="J120" s="111" t="s">
        <v>191</v>
      </c>
      <c r="K120" s="267"/>
      <c r="L120" s="266">
        <f t="shared" si="5"/>
        <v>24</v>
      </c>
      <c r="M120" s="271" t="str">
        <f>所属データ!$J$6</f>
        <v>岐阜県</v>
      </c>
      <c r="N120" s="244"/>
      <c r="O120" s="245"/>
      <c r="P120" s="246"/>
      <c r="Q120" s="244">
        <f>所属データ!$G$6</f>
        <v>0</v>
      </c>
      <c r="R120" s="111"/>
      <c r="S120" s="248"/>
      <c r="T120" s="231">
        <f>+所属データ!$C$6</f>
        <v>0</v>
      </c>
      <c r="U120" s="108"/>
      <c r="V120" s="110"/>
    </row>
    <row r="121" spans="1:22" ht="15.75" thickTop="1" thickBot="1" x14ac:dyDescent="0.2">
      <c r="A121" t="str">
        <f t="shared" si="4"/>
        <v>0</v>
      </c>
      <c r="B121" s="4">
        <v>119</v>
      </c>
      <c r="C121" s="243"/>
      <c r="D121" s="109"/>
      <c r="E121" s="109"/>
      <c r="F121" s="109"/>
      <c r="G121" s="109"/>
      <c r="H121" s="109"/>
      <c r="I121" s="109"/>
      <c r="J121" s="111" t="s">
        <v>191</v>
      </c>
      <c r="K121" s="267"/>
      <c r="L121" s="266">
        <f t="shared" si="5"/>
        <v>24</v>
      </c>
      <c r="M121" s="271" t="str">
        <f>所属データ!$J$6</f>
        <v>岐阜県</v>
      </c>
      <c r="N121" s="244"/>
      <c r="O121" s="245"/>
      <c r="P121" s="246"/>
      <c r="Q121" s="244">
        <f>所属データ!$G$6</f>
        <v>0</v>
      </c>
      <c r="R121" s="111"/>
      <c r="S121" s="248"/>
      <c r="T121" s="231">
        <f>+所属データ!$C$6</f>
        <v>0</v>
      </c>
      <c r="U121" s="108"/>
      <c r="V121" s="110"/>
    </row>
    <row r="122" spans="1:22" ht="15.75" thickTop="1" thickBot="1" x14ac:dyDescent="0.2">
      <c r="A122" t="str">
        <f t="shared" si="4"/>
        <v>0</v>
      </c>
      <c r="B122" s="4">
        <v>120</v>
      </c>
      <c r="C122" s="243"/>
      <c r="D122" s="109"/>
      <c r="E122" s="109"/>
      <c r="F122" s="109"/>
      <c r="G122" s="109"/>
      <c r="H122" s="109"/>
      <c r="I122" s="109"/>
      <c r="J122" s="111" t="s">
        <v>191</v>
      </c>
      <c r="K122" s="267"/>
      <c r="L122" s="266">
        <f t="shared" si="5"/>
        <v>24</v>
      </c>
      <c r="M122" s="271" t="str">
        <f>所属データ!$J$6</f>
        <v>岐阜県</v>
      </c>
      <c r="N122" s="244"/>
      <c r="O122" s="245"/>
      <c r="P122" s="246"/>
      <c r="Q122" s="244">
        <f>所属データ!$G$6</f>
        <v>0</v>
      </c>
      <c r="R122" s="111"/>
      <c r="S122" s="248"/>
      <c r="T122" s="231">
        <f>+所属データ!$C$6</f>
        <v>0</v>
      </c>
      <c r="U122" s="108"/>
      <c r="V122" s="110"/>
    </row>
    <row r="123" spans="1:22" ht="15.75" thickTop="1" thickBot="1" x14ac:dyDescent="0.2">
      <c r="A123" t="str">
        <f t="shared" si="4"/>
        <v>0</v>
      </c>
      <c r="B123" s="4">
        <v>121</v>
      </c>
      <c r="C123" s="243"/>
      <c r="D123" s="109"/>
      <c r="E123" s="109"/>
      <c r="F123" s="109"/>
      <c r="G123" s="109"/>
      <c r="H123" s="109"/>
      <c r="I123" s="109"/>
      <c r="J123" s="111" t="s">
        <v>191</v>
      </c>
      <c r="K123" s="267"/>
      <c r="L123" s="266">
        <f t="shared" si="5"/>
        <v>24</v>
      </c>
      <c r="M123" s="271" t="str">
        <f>所属データ!$J$6</f>
        <v>岐阜県</v>
      </c>
      <c r="N123" s="244"/>
      <c r="O123" s="245"/>
      <c r="P123" s="246"/>
      <c r="Q123" s="244">
        <f>所属データ!$G$6</f>
        <v>0</v>
      </c>
      <c r="R123" s="111"/>
      <c r="S123" s="248"/>
      <c r="T123" s="231">
        <f>+所属データ!$C$6</f>
        <v>0</v>
      </c>
      <c r="U123" s="108"/>
      <c r="V123" s="110"/>
    </row>
    <row r="124" spans="1:22" ht="15.75" thickTop="1" thickBot="1" x14ac:dyDescent="0.2">
      <c r="A124" t="str">
        <f t="shared" si="4"/>
        <v>0</v>
      </c>
      <c r="B124" s="4">
        <v>122</v>
      </c>
      <c r="C124" s="243"/>
      <c r="D124" s="109"/>
      <c r="E124" s="109"/>
      <c r="F124" s="109"/>
      <c r="G124" s="109"/>
      <c r="H124" s="109"/>
      <c r="I124" s="109"/>
      <c r="J124" s="111" t="s">
        <v>191</v>
      </c>
      <c r="K124" s="267"/>
      <c r="L124" s="266">
        <f t="shared" si="5"/>
        <v>24</v>
      </c>
      <c r="M124" s="271" t="str">
        <f>所属データ!$J$6</f>
        <v>岐阜県</v>
      </c>
      <c r="N124" s="244"/>
      <c r="O124" s="245"/>
      <c r="P124" s="246"/>
      <c r="Q124" s="244">
        <f>所属データ!$G$6</f>
        <v>0</v>
      </c>
      <c r="R124" s="111"/>
      <c r="S124" s="248"/>
      <c r="T124" s="231">
        <f>+所属データ!$C$6</f>
        <v>0</v>
      </c>
      <c r="U124" s="108"/>
      <c r="V124" s="110"/>
    </row>
    <row r="125" spans="1:22" ht="15.75" thickTop="1" thickBot="1" x14ac:dyDescent="0.2">
      <c r="A125" t="str">
        <f t="shared" si="4"/>
        <v>0</v>
      </c>
      <c r="B125" s="4">
        <v>123</v>
      </c>
      <c r="C125" s="243"/>
      <c r="D125" s="109"/>
      <c r="E125" s="109"/>
      <c r="F125" s="109"/>
      <c r="G125" s="109"/>
      <c r="H125" s="109"/>
      <c r="I125" s="109"/>
      <c r="J125" s="111" t="s">
        <v>191</v>
      </c>
      <c r="K125" s="267"/>
      <c r="L125" s="266">
        <f t="shared" si="5"/>
        <v>24</v>
      </c>
      <c r="M125" s="271" t="str">
        <f>所属データ!$J$6</f>
        <v>岐阜県</v>
      </c>
      <c r="N125" s="244"/>
      <c r="O125" s="245"/>
      <c r="P125" s="246"/>
      <c r="Q125" s="244">
        <f>所属データ!$G$6</f>
        <v>0</v>
      </c>
      <c r="R125" s="111"/>
      <c r="S125" s="248"/>
      <c r="T125" s="231">
        <f>+所属データ!$C$6</f>
        <v>0</v>
      </c>
      <c r="U125" s="108"/>
      <c r="V125" s="110"/>
    </row>
    <row r="126" spans="1:22" ht="15.75" thickTop="1" thickBot="1" x14ac:dyDescent="0.2">
      <c r="A126" t="str">
        <f t="shared" si="4"/>
        <v>0</v>
      </c>
      <c r="B126" s="4">
        <v>124</v>
      </c>
      <c r="C126" s="243"/>
      <c r="D126" s="109"/>
      <c r="E126" s="109"/>
      <c r="F126" s="109"/>
      <c r="G126" s="109"/>
      <c r="H126" s="109"/>
      <c r="I126" s="109"/>
      <c r="J126" s="111" t="s">
        <v>191</v>
      </c>
      <c r="K126" s="267"/>
      <c r="L126" s="266">
        <f t="shared" si="5"/>
        <v>24</v>
      </c>
      <c r="M126" s="271" t="str">
        <f>所属データ!$J$6</f>
        <v>岐阜県</v>
      </c>
      <c r="N126" s="244"/>
      <c r="O126" s="245"/>
      <c r="P126" s="246"/>
      <c r="Q126" s="244">
        <f>所属データ!$G$6</f>
        <v>0</v>
      </c>
      <c r="R126" s="111"/>
      <c r="S126" s="248"/>
      <c r="T126" s="231">
        <f>+所属データ!$C$6</f>
        <v>0</v>
      </c>
      <c r="U126" s="108"/>
      <c r="V126" s="110"/>
    </row>
    <row r="127" spans="1:22" ht="15.75" thickTop="1" thickBot="1" x14ac:dyDescent="0.2">
      <c r="A127" t="str">
        <f t="shared" si="4"/>
        <v>0</v>
      </c>
      <c r="B127" s="4">
        <v>125</v>
      </c>
      <c r="C127" s="243"/>
      <c r="D127" s="109"/>
      <c r="E127" s="109"/>
      <c r="F127" s="109"/>
      <c r="G127" s="109"/>
      <c r="H127" s="109"/>
      <c r="I127" s="109"/>
      <c r="J127" s="111" t="s">
        <v>191</v>
      </c>
      <c r="K127" s="267"/>
      <c r="L127" s="266">
        <f t="shared" si="5"/>
        <v>24</v>
      </c>
      <c r="M127" s="271" t="str">
        <f>所属データ!$J$6</f>
        <v>岐阜県</v>
      </c>
      <c r="N127" s="244"/>
      <c r="O127" s="245"/>
      <c r="P127" s="246"/>
      <c r="Q127" s="244">
        <f>所属データ!$G$6</f>
        <v>0</v>
      </c>
      <c r="R127" s="111"/>
      <c r="S127" s="248"/>
      <c r="T127" s="231">
        <f>+所属データ!$C$6</f>
        <v>0</v>
      </c>
      <c r="U127" s="108"/>
      <c r="V127" s="110"/>
    </row>
    <row r="128" spans="1:22" ht="15.75" thickTop="1" thickBot="1" x14ac:dyDescent="0.2">
      <c r="A128" t="str">
        <f t="shared" si="4"/>
        <v>0</v>
      </c>
      <c r="B128" s="4">
        <v>126</v>
      </c>
      <c r="C128" s="243"/>
      <c r="D128" s="109"/>
      <c r="E128" s="109"/>
      <c r="F128" s="109"/>
      <c r="G128" s="109"/>
      <c r="H128" s="109"/>
      <c r="I128" s="109"/>
      <c r="J128" s="111" t="s">
        <v>191</v>
      </c>
      <c r="K128" s="267"/>
      <c r="L128" s="266">
        <f t="shared" si="5"/>
        <v>24</v>
      </c>
      <c r="M128" s="271" t="str">
        <f>所属データ!$J$6</f>
        <v>岐阜県</v>
      </c>
      <c r="N128" s="244"/>
      <c r="O128" s="245"/>
      <c r="P128" s="246"/>
      <c r="Q128" s="244">
        <f>所属データ!$G$6</f>
        <v>0</v>
      </c>
      <c r="R128" s="111"/>
      <c r="S128" s="248"/>
      <c r="T128" s="231">
        <f>+所属データ!$C$6</f>
        <v>0</v>
      </c>
      <c r="U128" s="108"/>
      <c r="V128" s="110"/>
    </row>
    <row r="129" spans="1:22" ht="15.75" thickTop="1" thickBot="1" x14ac:dyDescent="0.2">
      <c r="A129" t="str">
        <f t="shared" si="4"/>
        <v>0</v>
      </c>
      <c r="B129" s="4">
        <v>127</v>
      </c>
      <c r="C129" s="243"/>
      <c r="D129" s="109"/>
      <c r="E129" s="109"/>
      <c r="F129" s="109"/>
      <c r="G129" s="109"/>
      <c r="H129" s="109"/>
      <c r="I129" s="109"/>
      <c r="J129" s="111" t="s">
        <v>191</v>
      </c>
      <c r="K129" s="267"/>
      <c r="L129" s="266">
        <f t="shared" si="5"/>
        <v>24</v>
      </c>
      <c r="M129" s="271" t="str">
        <f>所属データ!$J$6</f>
        <v>岐阜県</v>
      </c>
      <c r="N129" s="244"/>
      <c r="O129" s="245"/>
      <c r="P129" s="246"/>
      <c r="Q129" s="244">
        <f>所属データ!$G$6</f>
        <v>0</v>
      </c>
      <c r="R129" s="111"/>
      <c r="S129" s="248"/>
      <c r="T129" s="231">
        <f>+所属データ!$C$6</f>
        <v>0</v>
      </c>
      <c r="U129" s="108"/>
      <c r="V129" s="110"/>
    </row>
    <row r="130" spans="1:22" ht="15.75" thickTop="1" thickBot="1" x14ac:dyDescent="0.2">
      <c r="A130" t="str">
        <f t="shared" si="4"/>
        <v>0</v>
      </c>
      <c r="B130" s="4">
        <v>128</v>
      </c>
      <c r="C130" s="243"/>
      <c r="D130" s="109"/>
      <c r="E130" s="109"/>
      <c r="F130" s="109"/>
      <c r="G130" s="109"/>
      <c r="H130" s="109"/>
      <c r="I130" s="109"/>
      <c r="J130" s="111" t="s">
        <v>191</v>
      </c>
      <c r="K130" s="267"/>
      <c r="L130" s="266">
        <f t="shared" si="5"/>
        <v>24</v>
      </c>
      <c r="M130" s="271" t="str">
        <f>所属データ!$J$6</f>
        <v>岐阜県</v>
      </c>
      <c r="N130" s="244"/>
      <c r="O130" s="245"/>
      <c r="P130" s="246"/>
      <c r="Q130" s="244">
        <f>所属データ!$G$6</f>
        <v>0</v>
      </c>
      <c r="R130" s="111"/>
      <c r="S130" s="248"/>
      <c r="T130" s="231">
        <f>+所属データ!$C$6</f>
        <v>0</v>
      </c>
      <c r="U130" s="108"/>
      <c r="V130" s="110"/>
    </row>
    <row r="131" spans="1:22" ht="15.75" thickTop="1" thickBot="1" x14ac:dyDescent="0.2">
      <c r="A131" t="str">
        <f t="shared" si="4"/>
        <v>0</v>
      </c>
      <c r="B131" s="4">
        <v>129</v>
      </c>
      <c r="C131" s="243"/>
      <c r="D131" s="109"/>
      <c r="E131" s="109"/>
      <c r="F131" s="109"/>
      <c r="G131" s="109"/>
      <c r="H131" s="109"/>
      <c r="I131" s="109"/>
      <c r="J131" s="111" t="s">
        <v>191</v>
      </c>
      <c r="K131" s="267"/>
      <c r="L131" s="266">
        <f t="shared" ref="L131:L152" si="6">VLOOKUP(M131,県名,2,FALSE)</f>
        <v>24</v>
      </c>
      <c r="M131" s="271" t="str">
        <f>所属データ!$J$6</f>
        <v>岐阜県</v>
      </c>
      <c r="N131" s="244"/>
      <c r="O131" s="245"/>
      <c r="P131" s="246"/>
      <c r="Q131" s="244">
        <f>所属データ!$G$6</f>
        <v>0</v>
      </c>
      <c r="R131" s="111"/>
      <c r="S131" s="248"/>
      <c r="T131" s="231">
        <f>+所属データ!$C$6</f>
        <v>0</v>
      </c>
      <c r="U131" s="108"/>
      <c r="V131" s="110"/>
    </row>
    <row r="132" spans="1:22" ht="15.75" thickTop="1" thickBot="1" x14ac:dyDescent="0.2">
      <c r="A132" t="str">
        <f t="shared" ref="A132:A152" si="7">LEFT(K132,1)&amp;TEXT(E132,0)</f>
        <v>0</v>
      </c>
      <c r="B132" s="4">
        <v>130</v>
      </c>
      <c r="C132" s="243"/>
      <c r="D132" s="109"/>
      <c r="E132" s="109"/>
      <c r="F132" s="109"/>
      <c r="G132" s="109"/>
      <c r="H132" s="109"/>
      <c r="I132" s="109"/>
      <c r="J132" s="111" t="s">
        <v>191</v>
      </c>
      <c r="K132" s="267"/>
      <c r="L132" s="266">
        <f t="shared" si="6"/>
        <v>24</v>
      </c>
      <c r="M132" s="271" t="str">
        <f>所属データ!$J$6</f>
        <v>岐阜県</v>
      </c>
      <c r="N132" s="244"/>
      <c r="O132" s="245"/>
      <c r="P132" s="246"/>
      <c r="Q132" s="244">
        <f>所属データ!$G$6</f>
        <v>0</v>
      </c>
      <c r="R132" s="111"/>
      <c r="S132" s="248"/>
      <c r="T132" s="231">
        <f>+所属データ!$C$6</f>
        <v>0</v>
      </c>
      <c r="U132" s="108"/>
      <c r="V132" s="110"/>
    </row>
    <row r="133" spans="1:22" ht="15.75" thickTop="1" thickBot="1" x14ac:dyDescent="0.2">
      <c r="A133" t="str">
        <f t="shared" si="7"/>
        <v>0</v>
      </c>
      <c r="B133" s="4">
        <v>131</v>
      </c>
      <c r="C133" s="243"/>
      <c r="D133" s="109"/>
      <c r="E133" s="109"/>
      <c r="F133" s="109"/>
      <c r="G133" s="109"/>
      <c r="H133" s="109"/>
      <c r="I133" s="109"/>
      <c r="J133" s="111" t="s">
        <v>191</v>
      </c>
      <c r="K133" s="267"/>
      <c r="L133" s="266">
        <f t="shared" si="6"/>
        <v>24</v>
      </c>
      <c r="M133" s="271" t="str">
        <f>所属データ!$J$6</f>
        <v>岐阜県</v>
      </c>
      <c r="N133" s="244"/>
      <c r="O133" s="245"/>
      <c r="P133" s="246"/>
      <c r="Q133" s="244">
        <f>所属データ!$G$6</f>
        <v>0</v>
      </c>
      <c r="R133" s="111"/>
      <c r="S133" s="248"/>
      <c r="T133" s="231">
        <f>+所属データ!$C$6</f>
        <v>0</v>
      </c>
      <c r="U133" s="108"/>
      <c r="V133" s="110"/>
    </row>
    <row r="134" spans="1:22" ht="15.75" thickTop="1" thickBot="1" x14ac:dyDescent="0.2">
      <c r="A134" t="str">
        <f t="shared" si="7"/>
        <v>0</v>
      </c>
      <c r="B134" s="4">
        <v>132</v>
      </c>
      <c r="C134" s="243"/>
      <c r="D134" s="109"/>
      <c r="E134" s="109"/>
      <c r="F134" s="109"/>
      <c r="G134" s="109"/>
      <c r="H134" s="109"/>
      <c r="I134" s="109"/>
      <c r="J134" s="111" t="s">
        <v>191</v>
      </c>
      <c r="K134" s="267"/>
      <c r="L134" s="266">
        <f t="shared" si="6"/>
        <v>24</v>
      </c>
      <c r="M134" s="271" t="str">
        <f>所属データ!$J$6</f>
        <v>岐阜県</v>
      </c>
      <c r="N134" s="244"/>
      <c r="O134" s="245"/>
      <c r="P134" s="246"/>
      <c r="Q134" s="244">
        <f>所属データ!$G$6</f>
        <v>0</v>
      </c>
      <c r="R134" s="111"/>
      <c r="S134" s="248"/>
      <c r="T134" s="231">
        <f>+所属データ!$C$6</f>
        <v>0</v>
      </c>
      <c r="U134" s="108"/>
      <c r="V134" s="110"/>
    </row>
    <row r="135" spans="1:22" ht="15.75" thickTop="1" thickBot="1" x14ac:dyDescent="0.2">
      <c r="A135" t="str">
        <f t="shared" si="7"/>
        <v>0</v>
      </c>
      <c r="B135" s="4">
        <v>133</v>
      </c>
      <c r="C135" s="243"/>
      <c r="D135" s="109"/>
      <c r="E135" s="109"/>
      <c r="F135" s="109"/>
      <c r="G135" s="109"/>
      <c r="H135" s="109"/>
      <c r="I135" s="109"/>
      <c r="J135" s="111" t="s">
        <v>191</v>
      </c>
      <c r="K135" s="267"/>
      <c r="L135" s="266">
        <f t="shared" si="6"/>
        <v>24</v>
      </c>
      <c r="M135" s="271" t="str">
        <f>所属データ!$J$6</f>
        <v>岐阜県</v>
      </c>
      <c r="N135" s="244"/>
      <c r="O135" s="245"/>
      <c r="P135" s="246"/>
      <c r="Q135" s="244">
        <f>所属データ!$G$6</f>
        <v>0</v>
      </c>
      <c r="R135" s="111"/>
      <c r="S135" s="248"/>
      <c r="T135" s="231">
        <f>+所属データ!$C$6</f>
        <v>0</v>
      </c>
      <c r="U135" s="108"/>
      <c r="V135" s="110"/>
    </row>
    <row r="136" spans="1:22" ht="15.75" thickTop="1" thickBot="1" x14ac:dyDescent="0.2">
      <c r="A136" t="str">
        <f t="shared" si="7"/>
        <v>0</v>
      </c>
      <c r="B136" s="4">
        <v>134</v>
      </c>
      <c r="C136" s="243"/>
      <c r="D136" s="109"/>
      <c r="E136" s="109"/>
      <c r="F136" s="109"/>
      <c r="G136" s="109"/>
      <c r="H136" s="109"/>
      <c r="I136" s="109"/>
      <c r="J136" s="111" t="s">
        <v>191</v>
      </c>
      <c r="K136" s="267"/>
      <c r="L136" s="266">
        <f t="shared" si="6"/>
        <v>24</v>
      </c>
      <c r="M136" s="271" t="str">
        <f>所属データ!$J$6</f>
        <v>岐阜県</v>
      </c>
      <c r="N136" s="244"/>
      <c r="O136" s="245"/>
      <c r="P136" s="246"/>
      <c r="Q136" s="244">
        <f>所属データ!$G$6</f>
        <v>0</v>
      </c>
      <c r="R136" s="111"/>
      <c r="S136" s="248"/>
      <c r="T136" s="231">
        <f>+所属データ!$C$6</f>
        <v>0</v>
      </c>
      <c r="U136" s="108"/>
      <c r="V136" s="110"/>
    </row>
    <row r="137" spans="1:22" ht="15.75" thickTop="1" thickBot="1" x14ac:dyDescent="0.2">
      <c r="A137" t="str">
        <f t="shared" si="7"/>
        <v>0</v>
      </c>
      <c r="B137" s="4">
        <v>135</v>
      </c>
      <c r="C137" s="243"/>
      <c r="D137" s="109"/>
      <c r="E137" s="109"/>
      <c r="F137" s="109"/>
      <c r="G137" s="109"/>
      <c r="H137" s="109"/>
      <c r="I137" s="109"/>
      <c r="J137" s="111" t="s">
        <v>191</v>
      </c>
      <c r="K137" s="267"/>
      <c r="L137" s="266">
        <f t="shared" si="6"/>
        <v>24</v>
      </c>
      <c r="M137" s="271" t="str">
        <f>所属データ!$J$6</f>
        <v>岐阜県</v>
      </c>
      <c r="N137" s="244"/>
      <c r="O137" s="245"/>
      <c r="P137" s="246"/>
      <c r="Q137" s="244">
        <f>所属データ!$G$6</f>
        <v>0</v>
      </c>
      <c r="R137" s="111"/>
      <c r="S137" s="248"/>
      <c r="T137" s="231">
        <f>+所属データ!$C$6</f>
        <v>0</v>
      </c>
      <c r="U137" s="108"/>
      <c r="V137" s="110"/>
    </row>
    <row r="138" spans="1:22" ht="15.75" thickTop="1" thickBot="1" x14ac:dyDescent="0.2">
      <c r="A138" t="str">
        <f t="shared" si="7"/>
        <v>0</v>
      </c>
      <c r="B138" s="4">
        <v>136</v>
      </c>
      <c r="C138" s="243"/>
      <c r="D138" s="109"/>
      <c r="E138" s="109"/>
      <c r="F138" s="109"/>
      <c r="G138" s="109"/>
      <c r="H138" s="109"/>
      <c r="I138" s="109"/>
      <c r="J138" s="111" t="s">
        <v>191</v>
      </c>
      <c r="K138" s="267"/>
      <c r="L138" s="266">
        <f t="shared" si="6"/>
        <v>24</v>
      </c>
      <c r="M138" s="271" t="str">
        <f>所属データ!$J$6</f>
        <v>岐阜県</v>
      </c>
      <c r="N138" s="244"/>
      <c r="O138" s="245"/>
      <c r="P138" s="246"/>
      <c r="Q138" s="244">
        <f>所属データ!$G$6</f>
        <v>0</v>
      </c>
      <c r="R138" s="111"/>
      <c r="S138" s="248"/>
      <c r="T138" s="231">
        <f>+所属データ!$C$6</f>
        <v>0</v>
      </c>
      <c r="U138" s="108"/>
      <c r="V138" s="110"/>
    </row>
    <row r="139" spans="1:22" ht="15.75" thickTop="1" thickBot="1" x14ac:dyDescent="0.2">
      <c r="A139" t="str">
        <f t="shared" si="7"/>
        <v>0</v>
      </c>
      <c r="B139" s="4">
        <v>137</v>
      </c>
      <c r="C139" s="243"/>
      <c r="D139" s="109"/>
      <c r="E139" s="109"/>
      <c r="F139" s="109"/>
      <c r="G139" s="109"/>
      <c r="H139" s="109"/>
      <c r="I139" s="109"/>
      <c r="J139" s="111" t="s">
        <v>191</v>
      </c>
      <c r="K139" s="267"/>
      <c r="L139" s="266">
        <f t="shared" si="6"/>
        <v>24</v>
      </c>
      <c r="M139" s="271" t="str">
        <f>所属データ!$J$6</f>
        <v>岐阜県</v>
      </c>
      <c r="N139" s="244"/>
      <c r="O139" s="245"/>
      <c r="P139" s="246"/>
      <c r="Q139" s="244">
        <f>所属データ!$G$6</f>
        <v>0</v>
      </c>
      <c r="R139" s="111"/>
      <c r="S139" s="248"/>
      <c r="T139" s="231">
        <f>+所属データ!$C$6</f>
        <v>0</v>
      </c>
      <c r="U139" s="108"/>
      <c r="V139" s="110"/>
    </row>
    <row r="140" spans="1:22" ht="15.75" thickTop="1" thickBot="1" x14ac:dyDescent="0.2">
      <c r="A140" t="str">
        <f t="shared" si="7"/>
        <v>0</v>
      </c>
      <c r="B140" s="4">
        <v>138</v>
      </c>
      <c r="C140" s="243"/>
      <c r="D140" s="109"/>
      <c r="E140" s="109"/>
      <c r="F140" s="109"/>
      <c r="G140" s="109"/>
      <c r="H140" s="109"/>
      <c r="I140" s="109"/>
      <c r="J140" s="111" t="s">
        <v>191</v>
      </c>
      <c r="K140" s="267"/>
      <c r="L140" s="266">
        <f t="shared" si="6"/>
        <v>24</v>
      </c>
      <c r="M140" s="271" t="str">
        <f>所属データ!$J$6</f>
        <v>岐阜県</v>
      </c>
      <c r="N140" s="244"/>
      <c r="O140" s="245"/>
      <c r="P140" s="246"/>
      <c r="Q140" s="244">
        <f>所属データ!$G$6</f>
        <v>0</v>
      </c>
      <c r="R140" s="111"/>
      <c r="S140" s="248"/>
      <c r="T140" s="231">
        <f>+所属データ!$C$6</f>
        <v>0</v>
      </c>
      <c r="U140" s="108"/>
      <c r="V140" s="110"/>
    </row>
    <row r="141" spans="1:22" ht="15.75" thickTop="1" thickBot="1" x14ac:dyDescent="0.2">
      <c r="A141" t="str">
        <f t="shared" si="7"/>
        <v>0</v>
      </c>
      <c r="B141" s="4">
        <v>139</v>
      </c>
      <c r="C141" s="243"/>
      <c r="D141" s="109"/>
      <c r="E141" s="109"/>
      <c r="F141" s="109"/>
      <c r="G141" s="109"/>
      <c r="H141" s="109"/>
      <c r="I141" s="109"/>
      <c r="J141" s="111" t="s">
        <v>191</v>
      </c>
      <c r="K141" s="267"/>
      <c r="L141" s="266">
        <f t="shared" si="6"/>
        <v>24</v>
      </c>
      <c r="M141" s="271" t="str">
        <f>所属データ!$J$6</f>
        <v>岐阜県</v>
      </c>
      <c r="N141" s="244"/>
      <c r="O141" s="245"/>
      <c r="P141" s="246"/>
      <c r="Q141" s="244">
        <f>所属データ!$G$6</f>
        <v>0</v>
      </c>
      <c r="R141" s="111"/>
      <c r="S141" s="248"/>
      <c r="T141" s="231">
        <f>+所属データ!$C$6</f>
        <v>0</v>
      </c>
      <c r="U141" s="108"/>
      <c r="V141" s="110"/>
    </row>
    <row r="142" spans="1:22" ht="15.75" thickTop="1" thickBot="1" x14ac:dyDescent="0.2">
      <c r="A142" t="str">
        <f t="shared" si="7"/>
        <v>0</v>
      </c>
      <c r="B142" s="4">
        <v>140</v>
      </c>
      <c r="C142" s="243"/>
      <c r="D142" s="109"/>
      <c r="E142" s="109"/>
      <c r="F142" s="109"/>
      <c r="G142" s="109"/>
      <c r="H142" s="109"/>
      <c r="I142" s="109"/>
      <c r="J142" s="111" t="s">
        <v>191</v>
      </c>
      <c r="K142" s="267"/>
      <c r="L142" s="266">
        <f t="shared" si="6"/>
        <v>24</v>
      </c>
      <c r="M142" s="271" t="str">
        <f>所属データ!$J$6</f>
        <v>岐阜県</v>
      </c>
      <c r="N142" s="244"/>
      <c r="O142" s="245"/>
      <c r="P142" s="246"/>
      <c r="Q142" s="244">
        <f>所属データ!$G$6</f>
        <v>0</v>
      </c>
      <c r="R142" s="111"/>
      <c r="S142" s="248"/>
      <c r="T142" s="231">
        <f>+所属データ!$C$6</f>
        <v>0</v>
      </c>
      <c r="U142" s="108"/>
      <c r="V142" s="110"/>
    </row>
    <row r="143" spans="1:22" ht="15.75" thickTop="1" thickBot="1" x14ac:dyDescent="0.2">
      <c r="A143" t="str">
        <f t="shared" si="7"/>
        <v>0</v>
      </c>
      <c r="B143" s="4">
        <v>141</v>
      </c>
      <c r="C143" s="243"/>
      <c r="D143" s="109"/>
      <c r="E143" s="109"/>
      <c r="F143" s="109"/>
      <c r="G143" s="109"/>
      <c r="H143" s="109"/>
      <c r="I143" s="109"/>
      <c r="J143" s="111" t="s">
        <v>191</v>
      </c>
      <c r="K143" s="267"/>
      <c r="L143" s="266">
        <f t="shared" si="6"/>
        <v>24</v>
      </c>
      <c r="M143" s="271" t="str">
        <f>所属データ!$J$6</f>
        <v>岐阜県</v>
      </c>
      <c r="N143" s="244"/>
      <c r="O143" s="245"/>
      <c r="P143" s="246"/>
      <c r="Q143" s="244">
        <f>所属データ!$G$6</f>
        <v>0</v>
      </c>
      <c r="R143" s="111"/>
      <c r="S143" s="248"/>
      <c r="T143" s="231">
        <f>+所属データ!$C$6</f>
        <v>0</v>
      </c>
      <c r="U143" s="108"/>
      <c r="V143" s="110"/>
    </row>
    <row r="144" spans="1:22" ht="15.75" thickTop="1" thickBot="1" x14ac:dyDescent="0.2">
      <c r="A144" t="str">
        <f t="shared" si="7"/>
        <v>0</v>
      </c>
      <c r="B144" s="4">
        <v>142</v>
      </c>
      <c r="C144" s="243"/>
      <c r="D144" s="109"/>
      <c r="E144" s="109"/>
      <c r="F144" s="109"/>
      <c r="G144" s="109"/>
      <c r="H144" s="109"/>
      <c r="I144" s="109"/>
      <c r="J144" s="111" t="s">
        <v>191</v>
      </c>
      <c r="K144" s="267"/>
      <c r="L144" s="266">
        <f t="shared" si="6"/>
        <v>24</v>
      </c>
      <c r="M144" s="271" t="str">
        <f>所属データ!$J$6</f>
        <v>岐阜県</v>
      </c>
      <c r="N144" s="244"/>
      <c r="O144" s="245"/>
      <c r="P144" s="246"/>
      <c r="Q144" s="244">
        <f>所属データ!$G$6</f>
        <v>0</v>
      </c>
      <c r="R144" s="111"/>
      <c r="S144" s="248"/>
      <c r="T144" s="231">
        <f>+所属データ!$C$6</f>
        <v>0</v>
      </c>
      <c r="U144" s="108"/>
      <c r="V144" s="110"/>
    </row>
    <row r="145" spans="1:22" ht="15.75" thickTop="1" thickBot="1" x14ac:dyDescent="0.2">
      <c r="A145" t="str">
        <f t="shared" si="7"/>
        <v>0</v>
      </c>
      <c r="B145" s="4">
        <v>143</v>
      </c>
      <c r="C145" s="243"/>
      <c r="D145" s="109"/>
      <c r="E145" s="109"/>
      <c r="F145" s="109"/>
      <c r="G145" s="109"/>
      <c r="H145" s="109"/>
      <c r="I145" s="109"/>
      <c r="J145" s="111" t="s">
        <v>191</v>
      </c>
      <c r="K145" s="267"/>
      <c r="L145" s="266">
        <f t="shared" si="6"/>
        <v>24</v>
      </c>
      <c r="M145" s="271" t="str">
        <f>所属データ!$J$6</f>
        <v>岐阜県</v>
      </c>
      <c r="N145" s="244"/>
      <c r="O145" s="245"/>
      <c r="P145" s="246"/>
      <c r="Q145" s="244">
        <f>所属データ!$G$6</f>
        <v>0</v>
      </c>
      <c r="R145" s="111"/>
      <c r="S145" s="248"/>
      <c r="T145" s="231">
        <f>+所属データ!$C$6</f>
        <v>0</v>
      </c>
      <c r="U145" s="108"/>
      <c r="V145" s="110"/>
    </row>
    <row r="146" spans="1:22" ht="15.75" thickTop="1" thickBot="1" x14ac:dyDescent="0.2">
      <c r="A146" t="str">
        <f t="shared" si="7"/>
        <v>0</v>
      </c>
      <c r="B146" s="4">
        <v>144</v>
      </c>
      <c r="C146" s="243"/>
      <c r="D146" s="109"/>
      <c r="E146" s="109"/>
      <c r="F146" s="109"/>
      <c r="G146" s="109"/>
      <c r="H146" s="109"/>
      <c r="I146" s="109"/>
      <c r="J146" s="111" t="s">
        <v>191</v>
      </c>
      <c r="K146" s="267"/>
      <c r="L146" s="266">
        <f t="shared" si="6"/>
        <v>24</v>
      </c>
      <c r="M146" s="271" t="str">
        <f>所属データ!$J$6</f>
        <v>岐阜県</v>
      </c>
      <c r="N146" s="244"/>
      <c r="O146" s="245"/>
      <c r="P146" s="246"/>
      <c r="Q146" s="244">
        <f>所属データ!$G$6</f>
        <v>0</v>
      </c>
      <c r="R146" s="111"/>
      <c r="S146" s="248"/>
      <c r="T146" s="231">
        <f>+所属データ!$C$6</f>
        <v>0</v>
      </c>
      <c r="U146" s="108"/>
      <c r="V146" s="110"/>
    </row>
    <row r="147" spans="1:22" ht="15.75" thickTop="1" thickBot="1" x14ac:dyDescent="0.2">
      <c r="A147" t="str">
        <f t="shared" si="7"/>
        <v>0</v>
      </c>
      <c r="B147" s="4">
        <v>145</v>
      </c>
      <c r="C147" s="243"/>
      <c r="D147" s="109"/>
      <c r="E147" s="109"/>
      <c r="F147" s="109"/>
      <c r="G147" s="109"/>
      <c r="H147" s="109"/>
      <c r="I147" s="109"/>
      <c r="J147" s="111" t="s">
        <v>191</v>
      </c>
      <c r="K147" s="267"/>
      <c r="L147" s="266">
        <f t="shared" si="6"/>
        <v>24</v>
      </c>
      <c r="M147" s="271" t="str">
        <f>所属データ!$J$6</f>
        <v>岐阜県</v>
      </c>
      <c r="N147" s="244"/>
      <c r="O147" s="245"/>
      <c r="P147" s="246"/>
      <c r="Q147" s="244">
        <f>所属データ!$G$6</f>
        <v>0</v>
      </c>
      <c r="R147" s="111"/>
      <c r="S147" s="248"/>
      <c r="T147" s="231">
        <f>+所属データ!$C$6</f>
        <v>0</v>
      </c>
      <c r="U147" s="108"/>
      <c r="V147" s="110"/>
    </row>
    <row r="148" spans="1:22" ht="15.75" thickTop="1" thickBot="1" x14ac:dyDescent="0.2">
      <c r="A148" t="str">
        <f t="shared" si="7"/>
        <v>0</v>
      </c>
      <c r="B148" s="4">
        <v>146</v>
      </c>
      <c r="C148" s="243"/>
      <c r="D148" s="109"/>
      <c r="E148" s="109"/>
      <c r="F148" s="109"/>
      <c r="G148" s="109"/>
      <c r="H148" s="109"/>
      <c r="I148" s="109"/>
      <c r="J148" s="111" t="s">
        <v>191</v>
      </c>
      <c r="K148" s="267"/>
      <c r="L148" s="266">
        <f t="shared" si="6"/>
        <v>24</v>
      </c>
      <c r="M148" s="271" t="str">
        <f>所属データ!$J$6</f>
        <v>岐阜県</v>
      </c>
      <c r="N148" s="244"/>
      <c r="O148" s="245"/>
      <c r="P148" s="246"/>
      <c r="Q148" s="244">
        <f>所属データ!$G$6</f>
        <v>0</v>
      </c>
      <c r="R148" s="111"/>
      <c r="S148" s="248"/>
      <c r="T148" s="231">
        <f>+所属データ!$C$6</f>
        <v>0</v>
      </c>
      <c r="U148" s="108"/>
      <c r="V148" s="110"/>
    </row>
    <row r="149" spans="1:22" ht="15.75" thickTop="1" thickBot="1" x14ac:dyDescent="0.2">
      <c r="A149" t="str">
        <f t="shared" si="7"/>
        <v>0</v>
      </c>
      <c r="B149" s="4">
        <v>147</v>
      </c>
      <c r="C149" s="243"/>
      <c r="D149" s="109"/>
      <c r="E149" s="109"/>
      <c r="F149" s="109"/>
      <c r="G149" s="109"/>
      <c r="H149" s="109"/>
      <c r="I149" s="109"/>
      <c r="J149" s="111" t="s">
        <v>191</v>
      </c>
      <c r="K149" s="267"/>
      <c r="L149" s="266">
        <f t="shared" si="6"/>
        <v>24</v>
      </c>
      <c r="M149" s="271" t="str">
        <f>所属データ!$J$6</f>
        <v>岐阜県</v>
      </c>
      <c r="N149" s="244"/>
      <c r="O149" s="245"/>
      <c r="P149" s="246"/>
      <c r="Q149" s="244">
        <f>所属データ!$G$6</f>
        <v>0</v>
      </c>
      <c r="R149" s="111"/>
      <c r="S149" s="248"/>
      <c r="T149" s="231">
        <f>+所属データ!$C$6</f>
        <v>0</v>
      </c>
      <c r="U149" s="108"/>
      <c r="V149" s="110"/>
    </row>
    <row r="150" spans="1:22" ht="15.75" thickTop="1" thickBot="1" x14ac:dyDescent="0.2">
      <c r="A150" t="str">
        <f t="shared" si="7"/>
        <v>0</v>
      </c>
      <c r="B150" s="4">
        <v>148</v>
      </c>
      <c r="C150" s="243"/>
      <c r="D150" s="109"/>
      <c r="E150" s="109"/>
      <c r="F150" s="109"/>
      <c r="G150" s="109"/>
      <c r="H150" s="109"/>
      <c r="I150" s="109"/>
      <c r="J150" s="111" t="s">
        <v>191</v>
      </c>
      <c r="K150" s="267"/>
      <c r="L150" s="266">
        <f t="shared" si="6"/>
        <v>24</v>
      </c>
      <c r="M150" s="271" t="str">
        <f>所属データ!$J$6</f>
        <v>岐阜県</v>
      </c>
      <c r="N150" s="244"/>
      <c r="O150" s="245"/>
      <c r="P150" s="246"/>
      <c r="Q150" s="244">
        <f>所属データ!$G$6</f>
        <v>0</v>
      </c>
      <c r="R150" s="111"/>
      <c r="S150" s="248"/>
      <c r="T150" s="231">
        <f>+所属データ!$C$6</f>
        <v>0</v>
      </c>
      <c r="U150" s="108"/>
      <c r="V150" s="110"/>
    </row>
    <row r="151" spans="1:22" ht="15.75" thickTop="1" thickBot="1" x14ac:dyDescent="0.2">
      <c r="A151" t="str">
        <f t="shared" si="7"/>
        <v>0</v>
      </c>
      <c r="B151" s="4">
        <v>149</v>
      </c>
      <c r="C151" s="243"/>
      <c r="D151" s="109"/>
      <c r="E151" s="109"/>
      <c r="F151" s="109"/>
      <c r="G151" s="109"/>
      <c r="H151" s="109"/>
      <c r="I151" s="109"/>
      <c r="J151" s="111" t="s">
        <v>191</v>
      </c>
      <c r="K151" s="267"/>
      <c r="L151" s="266">
        <f t="shared" si="6"/>
        <v>24</v>
      </c>
      <c r="M151" s="271" t="str">
        <f>所属データ!$J$6</f>
        <v>岐阜県</v>
      </c>
      <c r="N151" s="244"/>
      <c r="O151" s="245"/>
      <c r="P151" s="246"/>
      <c r="Q151" s="244">
        <f>所属データ!$G$6</f>
        <v>0</v>
      </c>
      <c r="R151" s="111"/>
      <c r="S151" s="248"/>
      <c r="T151" s="231">
        <f>+所属データ!$C$6</f>
        <v>0</v>
      </c>
      <c r="U151" s="108"/>
      <c r="V151" s="110"/>
    </row>
    <row r="152" spans="1:22" ht="15.75" thickTop="1" thickBot="1" x14ac:dyDescent="0.2">
      <c r="A152" t="str">
        <f t="shared" si="7"/>
        <v>0</v>
      </c>
      <c r="B152" s="4">
        <v>150</v>
      </c>
      <c r="C152" s="243"/>
      <c r="D152" s="109"/>
      <c r="E152" s="109"/>
      <c r="F152" s="109"/>
      <c r="G152" s="109"/>
      <c r="H152" s="109"/>
      <c r="I152" s="109"/>
      <c r="J152" s="111" t="s">
        <v>191</v>
      </c>
      <c r="K152" s="267"/>
      <c r="L152" s="266">
        <f t="shared" si="6"/>
        <v>24</v>
      </c>
      <c r="M152" s="271" t="str">
        <f>所属データ!$J$6</f>
        <v>岐阜県</v>
      </c>
      <c r="N152" s="244"/>
      <c r="O152" s="245"/>
      <c r="P152" s="246"/>
      <c r="Q152" s="244">
        <f>所属データ!$G$6</f>
        <v>0</v>
      </c>
      <c r="R152" s="111"/>
      <c r="S152" s="248"/>
      <c r="T152" s="231">
        <f>+所属データ!$C$6</f>
        <v>0</v>
      </c>
      <c r="U152" s="108"/>
      <c r="V152" s="110"/>
    </row>
    <row r="153" spans="1:22" ht="14.25" thickTop="1" x14ac:dyDescent="0.15"/>
  </sheetData>
  <sheetProtection algorithmName="SHA-512" hashValue="Om8sAviWZQ6+ddLH6+hNYsj380JYQCoqshmeHgstk5ab97PxgBBPL4HbFMCCYOuWThEcd92eVocY1tSc5I3Fhg==" saltValue="232FueZB1c4OTXw+afwb1w==" spinCount="100000" sheet="1" objects="1" scenarios="1"/>
  <phoneticPr fontId="13"/>
  <conditionalFormatting sqref="K2:Q152">
    <cfRule type="expression" dxfId="49" priority="1" stopIfTrue="1">
      <formula>$S2=0</formula>
    </cfRule>
  </conditionalFormatting>
  <conditionalFormatting sqref="T2:T152">
    <cfRule type="expression" dxfId="48" priority="3" stopIfTrue="1">
      <formula>$S2=0</formula>
    </cfRule>
  </conditionalFormatting>
  <dataValidations xWindow="1072" yWindow="281" count="14">
    <dataValidation type="whole" imeMode="disabled" allowBlank="1" showInputMessage="1" showErrorMessage="1" promptTitle="学年入力" prompt="学年を入力してください" sqref="V42:V152" xr:uid="{BF66E25E-863F-4AA6-A9C2-0C17A18BA973}">
      <formula1>1</formula1>
      <formula2>6</formula2>
    </dataValidation>
    <dataValidation type="list" allowBlank="1" showInputMessage="1" showErrorMessage="1" promptTitle="学年の選択" prompt="学年をリストから選択してください_x000a_リストにないパターンがあれば電話でご連絡ください_x000a_例：高校1_x000a_　　　中学3_x000a_　　　小学5_x000a_　　　大学M2" sqref="V3:V41" xr:uid="{36F31282-E088-4808-B6F2-1B2DB5D9ECF8}">
      <formula1>"高校1,高校2,高校3,中学1,中学2,中学3,小学1,小学2,小学3,小学4,小学5,小学6,大学1,大学2,大学3,大学4,大学M1,大学M2,大学D1,大学D2,大学D3,高専1,高専2,高専3,高専4,高専5"</formula1>
    </dataValidation>
    <dataValidation type="list" imeMode="on" allowBlank="1" showInputMessage="1" showErrorMessage="1" errorTitle="不正な値" error="不正な値が入力されました" promptTitle="登録の種類" prompt="登録の種類には　継続　新規　追加　のいずれかを入力してください" sqref="U3:U152" xr:uid="{F8D2320B-2923-4F79-B478-F595430AF071}">
      <formula1>"継続,新規,追加"</formula1>
    </dataValidation>
    <dataValidation imeMode="off" allowBlank="1" showInputMessage="1" promptTitle="団体名略称の入力" prompt="全角７文字以内で入力してください" sqref="R3:R152" xr:uid="{9B41B916-AA3F-4B56-B5A0-4F55CC7F76E9}"/>
    <dataValidation imeMode="fullKatakana" allowBlank="1" showInputMessage="1" promptTitle="会員名(名)の入力" prompt="全角で名を入力してください_x000a_例：尚子" sqref="D3:D152" xr:uid="{2381A632-B533-4626-A6C4-E3BFB1A5D34E}"/>
    <dataValidation allowBlank="1" showInputMessage="1" showErrorMessage="1" promptTitle="会員名(姓)の入力" prompt="全角で姓を入力してください_x000a_例：高橋" sqref="C3:C152" xr:uid="{E469F84E-830C-42B5-AFEA-3D96F6AA4CB5}"/>
    <dataValidation allowBlank="1" showInputMessage="1" showErrorMessage="1" promptTitle="国籍の入力" prompt="国籍を半角大文字３文字で入力してください_x000a_例：日本→JPN_x000a_　　　韓国→KOR" sqref="J3:J152" xr:uid="{D2750B1C-CAF1-4A9D-BD35-A34EFF170FE0}"/>
    <dataValidation imeMode="fullKatakana" allowBlank="1" showInputMessage="1" promptTitle="フリガナ(名)の入力" prompt="名をカタカナで入力してください_x000a_全角で結構です_x000a_例：ナオコ" sqref="G3:G152" xr:uid="{D5EE5444-3C09-4BCF-945C-C5D097590749}"/>
    <dataValidation imeMode="fullKatakana" allowBlank="1" showInputMessage="1" promptTitle="フリガナ(姓)の入力" prompt="姓をカタカナで入力してください_x000a_全角で結構です_x000a_例：タカハシ" sqref="F3:F152" xr:uid="{8F17F790-324F-456B-9D3D-941987623057}"/>
    <dataValidation imeMode="fullKatakana" allowBlank="1" showInputMessage="1" promptTitle="都道府県(学連)登録番号の入力" prompt="アスリートビブスの番号を半角で入力してください_x000a_-は不要です" sqref="E3:E152" xr:uid="{9E145063-C072-4F09-94FA-CEB15DED118E}"/>
    <dataValidation allowBlank="1" showInputMessage="1" showErrorMessage="1" promptTitle="生年月日の入力" prompt="年/月/日で入力してください_x000a_例：2006年8月12日生まれ→2006/08/12" sqref="S3:S152" xr:uid="{8624C179-D277-45B2-98FD-DCAAF4D914E1}"/>
    <dataValidation type="list" allowBlank="1" showInputMessage="1" showErrorMessage="1" promptTitle="性別の選択" prompt="男性または女性を選択してください" sqref="K3:K152" xr:uid="{4945A28B-1DF4-476C-8BF9-053C507EEBA0}">
      <formula1>"男性,女性"</formula1>
    </dataValidation>
    <dataValidation imeMode="disabled" allowBlank="1" showInputMessage="1" showErrorMessage="1" promptTitle="英字(姓)の入力" prompt="英字氏名の姓を半角大文字で入力してください_x000a_例：TAKAHASHI" sqref="H3:H152" xr:uid="{891A7537-7449-4951-812A-0EC590C7AFAF}"/>
    <dataValidation allowBlank="1" showInputMessage="1" showErrorMessage="1" promptTitle="英字(名)の入力" prompt="英字氏名(名)を入力してください_x000a_１文字目は半角大文字、_x000a_２文字目以降は半角小文字でお願いします_x000a_例：Naoko" sqref="I3:I152" xr:uid="{DA21165F-DDBF-4431-B4A6-4AF064B3C58B}"/>
  </dataValidations>
  <pageMargins left="0.75" right="0.75" top="1" bottom="1" header="0.51200000000000001" footer="0.51200000000000001"/>
  <pageSetup paperSize="9" orientation="portrait" horizontalDpi="360" verticalDpi="36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A424C-AC0E-452B-8C42-8D49EBCDCCF7}">
  <sheetPr codeName="Sheet4"/>
  <dimension ref="A1:AU255"/>
  <sheetViews>
    <sheetView topLeftCell="I1" zoomScaleNormal="100" workbookViewId="0">
      <selection activeCell="K10" sqref="K10"/>
    </sheetView>
  </sheetViews>
  <sheetFormatPr defaultRowHeight="14.25" x14ac:dyDescent="0.15"/>
  <cols>
    <col min="1" max="1" width="8.25" style="2" hidden="1" customWidth="1"/>
    <col min="2" max="4" width="2.5" style="2" hidden="1" customWidth="1"/>
    <col min="5" max="5" width="2.75" style="2" hidden="1" customWidth="1"/>
    <col min="6" max="6" width="16.5" style="2" hidden="1" customWidth="1"/>
    <col min="7" max="7" width="2.625" style="2" hidden="1" customWidth="1"/>
    <col min="8" max="8" width="2.5" style="2" hidden="1" customWidth="1"/>
    <col min="9" max="9" width="3" style="2" customWidth="1"/>
    <col min="10" max="10" width="3.625" style="1" customWidth="1"/>
    <col min="11" max="11" width="3.25" customWidth="1"/>
    <col min="12" max="12" width="5.875" bestFit="1" customWidth="1"/>
    <col min="13" max="13" width="12.625" customWidth="1"/>
    <col min="14" max="14" width="9.625" customWidth="1"/>
    <col min="15" max="15" width="7.5" customWidth="1"/>
    <col min="16" max="16" width="2.625" customWidth="1"/>
    <col min="17" max="17" width="6.375" hidden="1" customWidth="1"/>
    <col min="18" max="18" width="7.375" customWidth="1"/>
    <col min="19" max="19" width="7.375" hidden="1" customWidth="1"/>
    <col min="20" max="20" width="7.375" customWidth="1"/>
    <col min="21" max="21" width="8" customWidth="1"/>
    <col min="22" max="22" width="7.375" hidden="1" customWidth="1"/>
    <col min="23" max="23" width="8.125" customWidth="1"/>
    <col min="24" max="24" width="8.125" hidden="1" customWidth="1"/>
    <col min="25" max="25" width="11.125" hidden="1" customWidth="1"/>
    <col min="26" max="26" width="8.125" hidden="1" customWidth="1"/>
    <col min="27" max="27" width="8.125" customWidth="1"/>
    <col min="28" max="28" width="11.125" hidden="1" customWidth="1"/>
    <col min="29" max="29" width="8.125" customWidth="1"/>
    <col min="30" max="30" width="8.125" hidden="1" customWidth="1"/>
    <col min="31" max="31" width="11.125" hidden="1" customWidth="1"/>
    <col min="32" max="32" width="8.125" hidden="1" customWidth="1"/>
    <col min="33" max="33" width="8.375" hidden="1" customWidth="1"/>
    <col min="34" max="34" width="15.5" hidden="1" customWidth="1"/>
    <col min="35" max="35" width="5" hidden="1" customWidth="1"/>
    <col min="36" max="37" width="9" hidden="1" customWidth="1"/>
    <col min="38" max="39" width="9.625" hidden="1" customWidth="1"/>
    <col min="40" max="45" width="9" hidden="1" customWidth="1"/>
    <col min="47" max="47" width="4.875" customWidth="1"/>
  </cols>
  <sheetData>
    <row r="1" spans="1:47" ht="13.5" customHeight="1" x14ac:dyDescent="0.15">
      <c r="A1" s="56"/>
      <c r="B1" s="61"/>
      <c r="C1" s="234"/>
      <c r="D1" s="234"/>
      <c r="K1" s="73" t="s">
        <v>97</v>
      </c>
      <c r="L1" s="291" t="s">
        <v>236</v>
      </c>
      <c r="M1" s="292"/>
      <c r="N1" s="292"/>
      <c r="O1">
        <f>種目コード!$E$1</f>
        <v>1</v>
      </c>
      <c r="R1" t="s">
        <v>149</v>
      </c>
      <c r="Z1" s="100"/>
      <c r="AL1" t="s">
        <v>112</v>
      </c>
      <c r="AM1" s="118">
        <f>IF(COUNTIF(L1,"岐阜地区*"),4,IF(COUNTIF(L1,"ＩＨ地区*"),1,IF(COUNTIF(L1,"*新人*"),3,2)))</f>
        <v>2</v>
      </c>
    </row>
    <row r="2" spans="1:47" ht="13.5" customHeight="1" x14ac:dyDescent="0.15">
      <c r="A2" s="215"/>
      <c r="B2" s="215"/>
      <c r="C2" s="215"/>
      <c r="D2" s="215"/>
      <c r="E2" s="295" t="s">
        <v>82</v>
      </c>
      <c r="F2" s="295"/>
      <c r="G2" s="295"/>
      <c r="H2" s="295"/>
      <c r="J2" s="129" t="s">
        <v>126</v>
      </c>
      <c r="K2" s="130"/>
      <c r="L2" s="296" t="str">
        <f>所属データ!D15</f>
        <v>小学</v>
      </c>
      <c r="M2" s="297"/>
      <c r="N2" s="297"/>
      <c r="O2">
        <f>種目コード!$B$2</f>
        <v>4</v>
      </c>
      <c r="R2" t="s">
        <v>108</v>
      </c>
      <c r="AL2" t="s">
        <v>111</v>
      </c>
      <c r="AM2" s="118">
        <f>IF(COUNTIF(L2,"*小*"),99,99)</f>
        <v>99</v>
      </c>
      <c r="AN2" s="118">
        <f>IF(COUNTIF(L2,"*小*"),99,99)</f>
        <v>99</v>
      </c>
    </row>
    <row r="3" spans="1:47" ht="13.5" customHeight="1" thickBot="1" x14ac:dyDescent="0.2">
      <c r="A3" s="56" t="s">
        <v>83</v>
      </c>
      <c r="B3" s="61" t="s">
        <v>84</v>
      </c>
      <c r="C3" s="61"/>
      <c r="D3" s="61"/>
      <c r="E3" s="56" t="s">
        <v>12</v>
      </c>
      <c r="F3" s="56" t="s">
        <v>13</v>
      </c>
      <c r="G3" s="56" t="s">
        <v>83</v>
      </c>
      <c r="H3" s="61" t="s">
        <v>84</v>
      </c>
      <c r="I3" s="78"/>
      <c r="R3" s="194" t="s">
        <v>162</v>
      </c>
      <c r="S3" s="194"/>
      <c r="T3" s="194"/>
      <c r="U3" s="194"/>
      <c r="V3" s="194"/>
      <c r="W3" s="194"/>
      <c r="X3" s="194"/>
      <c r="Y3" s="194"/>
      <c r="Z3" s="194"/>
      <c r="AA3" s="194"/>
      <c r="AB3" s="194"/>
      <c r="AC3" s="195"/>
      <c r="AL3" s="41"/>
      <c r="AM3" s="41"/>
      <c r="AN3" s="41"/>
      <c r="AO3" s="41"/>
      <c r="AP3" s="41"/>
      <c r="AQ3" s="41"/>
      <c r="AT3" s="115"/>
      <c r="AU3" s="115"/>
    </row>
    <row r="4" spans="1:47" ht="13.5" customHeight="1" x14ac:dyDescent="0.15">
      <c r="A4" s="56"/>
      <c r="B4" s="61"/>
      <c r="C4" s="61"/>
      <c r="D4" s="61"/>
      <c r="E4" s="56"/>
      <c r="F4" s="56"/>
      <c r="G4" s="56"/>
      <c r="H4" s="61"/>
      <c r="J4" s="303" t="s">
        <v>122</v>
      </c>
      <c r="K4" s="304"/>
      <c r="L4" s="305"/>
      <c r="M4" s="298">
        <f>所属データ!O6</f>
        <v>0</v>
      </c>
      <c r="N4" s="299"/>
      <c r="R4" s="288" t="s">
        <v>161</v>
      </c>
      <c r="S4" s="289"/>
      <c r="T4" s="289"/>
      <c r="U4" s="289"/>
      <c r="V4" s="289"/>
      <c r="W4" s="289"/>
      <c r="X4" s="289"/>
      <c r="Y4" s="289"/>
      <c r="Z4" s="290"/>
      <c r="AA4" s="120"/>
      <c r="AB4" s="120"/>
      <c r="AC4" s="120"/>
      <c r="AL4" s="99"/>
      <c r="AM4" s="99"/>
      <c r="AN4" s="99"/>
      <c r="AO4" s="99"/>
      <c r="AP4" s="99"/>
      <c r="AQ4" s="99"/>
      <c r="AR4" s="99"/>
      <c r="AS4" s="99"/>
    </row>
    <row r="5" spans="1:47" ht="13.5" customHeight="1" x14ac:dyDescent="0.15">
      <c r="A5" s="56"/>
      <c r="B5" s="61"/>
      <c r="C5" s="61"/>
      <c r="D5" s="61"/>
      <c r="E5" s="56"/>
      <c r="F5" s="56"/>
      <c r="G5" s="56"/>
      <c r="H5" s="61"/>
      <c r="J5" s="300" t="s">
        <v>123</v>
      </c>
      <c r="K5" s="301"/>
      <c r="L5" s="301"/>
      <c r="M5" s="293"/>
      <c r="N5" s="294"/>
      <c r="P5" s="50"/>
      <c r="Q5" s="50"/>
      <c r="R5" s="192" t="s">
        <v>106</v>
      </c>
      <c r="S5" s="192"/>
      <c r="T5" s="192"/>
      <c r="U5" s="192"/>
      <c r="V5" s="192"/>
      <c r="W5" s="192"/>
      <c r="X5" s="192"/>
      <c r="Y5" s="192"/>
      <c r="Z5" s="192"/>
      <c r="AA5" s="192"/>
      <c r="AB5" s="192"/>
      <c r="AC5" s="193"/>
      <c r="AD5" s="100"/>
      <c r="AE5" s="100"/>
      <c r="AF5" s="100"/>
      <c r="AG5" s="100"/>
      <c r="AH5" s="100"/>
      <c r="AI5" s="100"/>
    </row>
    <row r="6" spans="1:47" ht="13.5" customHeight="1" x14ac:dyDescent="0.15">
      <c r="A6" s="56"/>
      <c r="B6" s="61"/>
      <c r="C6" s="61"/>
      <c r="D6" s="61"/>
      <c r="E6" s="56"/>
      <c r="F6" s="56"/>
      <c r="G6" s="56"/>
      <c r="H6" s="61"/>
      <c r="I6" s="79"/>
      <c r="J6" s="300" t="s">
        <v>124</v>
      </c>
      <c r="K6" s="301"/>
      <c r="L6" s="302"/>
      <c r="M6" s="293"/>
      <c r="N6" s="294"/>
      <c r="O6" s="142"/>
      <c r="P6" s="50"/>
      <c r="Q6" s="50"/>
      <c r="R6" s="196" t="s">
        <v>107</v>
      </c>
      <c r="S6" s="196"/>
      <c r="T6" s="196"/>
      <c r="U6" s="196"/>
      <c r="V6" s="196"/>
      <c r="W6" s="196"/>
      <c r="X6" s="196"/>
      <c r="Y6" s="196"/>
      <c r="Z6" s="196"/>
      <c r="AA6" s="196"/>
      <c r="AB6" s="196"/>
      <c r="AC6" s="197"/>
      <c r="AD6" s="120" t="s">
        <v>113</v>
      </c>
      <c r="AE6" s="120"/>
      <c r="AF6" s="120"/>
      <c r="AG6" s="120"/>
      <c r="AH6" s="120"/>
      <c r="AI6" s="120"/>
    </row>
    <row r="7" spans="1:47" ht="13.5" customHeight="1" thickBot="1" x14ac:dyDescent="0.2">
      <c r="A7" s="56"/>
      <c r="B7" s="61"/>
      <c r="C7" s="61"/>
      <c r="D7" s="61"/>
      <c r="E7" s="56"/>
      <c r="F7" s="56"/>
      <c r="G7" s="56"/>
      <c r="H7" s="61"/>
      <c r="I7" s="79"/>
      <c r="J7" s="310" t="s">
        <v>125</v>
      </c>
      <c r="K7" s="311"/>
      <c r="L7" s="311"/>
      <c r="M7" s="312"/>
      <c r="N7" s="313"/>
      <c r="P7" s="50"/>
      <c r="Q7" s="50"/>
      <c r="R7" s="198" t="s">
        <v>109</v>
      </c>
      <c r="S7" s="198"/>
      <c r="T7" s="198"/>
      <c r="U7" s="198"/>
      <c r="V7" s="198"/>
      <c r="W7" s="198"/>
      <c r="X7" s="198"/>
      <c r="Y7" s="198"/>
      <c r="Z7" s="198"/>
      <c r="AA7" s="198"/>
      <c r="AB7" s="198"/>
      <c r="AC7" s="199"/>
      <c r="AD7" s="100"/>
      <c r="AE7" s="100"/>
      <c r="AF7" s="100"/>
      <c r="AG7" s="100"/>
      <c r="AH7" s="100"/>
      <c r="AI7" s="100"/>
    </row>
    <row r="8" spans="1:47" ht="13.5" customHeight="1" thickBot="1" x14ac:dyDescent="0.2">
      <c r="A8" s="56"/>
      <c r="B8" s="61"/>
      <c r="C8" s="61"/>
      <c r="D8" s="61"/>
      <c r="E8" s="56"/>
      <c r="F8" s="56"/>
      <c r="G8" s="56"/>
      <c r="H8" s="61"/>
      <c r="I8" s="79"/>
      <c r="J8" s="128"/>
      <c r="K8" s="123"/>
      <c r="L8" s="123"/>
      <c r="M8" s="52"/>
      <c r="N8" s="124"/>
      <c r="O8" s="50"/>
      <c r="P8" s="50"/>
      <c r="Q8" s="50"/>
      <c r="R8" s="200" t="s">
        <v>110</v>
      </c>
      <c r="S8" s="200"/>
      <c r="T8" s="200"/>
      <c r="U8" s="200"/>
      <c r="V8" s="200"/>
      <c r="W8" s="200"/>
      <c r="X8" s="200"/>
      <c r="Y8" s="200"/>
      <c r="Z8" s="200"/>
      <c r="AA8" s="200"/>
      <c r="AB8" s="200"/>
      <c r="AC8" s="201"/>
      <c r="AD8" s="101"/>
      <c r="AE8" s="101"/>
      <c r="AF8" s="101"/>
      <c r="AG8" s="101"/>
      <c r="AH8" s="101"/>
      <c r="AI8" s="101"/>
      <c r="AU8" s="152"/>
    </row>
    <row r="9" spans="1:47" ht="26.25" customHeight="1" thickBot="1" x14ac:dyDescent="0.2">
      <c r="A9" s="56" t="s">
        <v>180</v>
      </c>
      <c r="B9" s="61" t="s">
        <v>181</v>
      </c>
      <c r="C9" s="61" t="s">
        <v>187</v>
      </c>
      <c r="D9" s="61" t="s">
        <v>188</v>
      </c>
      <c r="E9" s="56" t="s">
        <v>12</v>
      </c>
      <c r="F9" s="56" t="s">
        <v>13</v>
      </c>
      <c r="G9" s="56" t="s">
        <v>83</v>
      </c>
      <c r="H9" s="61" t="s">
        <v>84</v>
      </c>
      <c r="I9" s="78"/>
      <c r="J9" s="84" t="s">
        <v>104</v>
      </c>
      <c r="K9" s="177" t="s">
        <v>1</v>
      </c>
      <c r="L9" s="125" t="s">
        <v>90</v>
      </c>
      <c r="M9" s="126" t="s">
        <v>68</v>
      </c>
      <c r="N9" s="127" t="s">
        <v>69</v>
      </c>
      <c r="O9" s="263" t="s">
        <v>70</v>
      </c>
      <c r="P9" s="178" t="s">
        <v>0</v>
      </c>
      <c r="Q9" s="127" t="s">
        <v>190</v>
      </c>
      <c r="R9" s="102" t="s">
        <v>71</v>
      </c>
      <c r="S9" s="40" t="s">
        <v>72</v>
      </c>
      <c r="T9" s="105" t="s">
        <v>73</v>
      </c>
      <c r="U9" s="102" t="s">
        <v>74</v>
      </c>
      <c r="V9" s="40" t="s">
        <v>75</v>
      </c>
      <c r="W9" s="105" t="s">
        <v>76</v>
      </c>
      <c r="X9" s="102" t="s">
        <v>77</v>
      </c>
      <c r="Y9" s="40" t="s">
        <v>75</v>
      </c>
      <c r="Z9" s="105" t="s">
        <v>78</v>
      </c>
      <c r="AA9" s="103" t="s">
        <v>85</v>
      </c>
      <c r="AB9" s="40" t="s">
        <v>75</v>
      </c>
      <c r="AC9" s="105" t="s">
        <v>79</v>
      </c>
      <c r="AD9" s="104" t="s">
        <v>86</v>
      </c>
      <c r="AE9" s="40" t="s">
        <v>80</v>
      </c>
      <c r="AF9" s="112" t="s">
        <v>81</v>
      </c>
      <c r="AG9" s="159" t="s">
        <v>8</v>
      </c>
      <c r="AH9" s="159" t="s">
        <v>179</v>
      </c>
      <c r="AI9" s="159" t="s">
        <v>169</v>
      </c>
      <c r="AL9" s="41"/>
      <c r="AM9" s="41"/>
      <c r="AN9" s="41" t="s">
        <v>12</v>
      </c>
      <c r="AO9" s="41" t="s">
        <v>13</v>
      </c>
      <c r="AP9" s="41"/>
      <c r="AQ9" s="41"/>
      <c r="AT9" s="314" t="str">
        <f>"出場制限"&amp;IF(COUNTIF(L2,"*小*"),"
なし","なし")</f>
        <v>出場制限
なし</v>
      </c>
      <c r="AU9" s="315"/>
    </row>
    <row r="10" spans="1:47" ht="13.5" customHeight="1" thickBot="1" x14ac:dyDescent="0.2">
      <c r="A10" s="57" t="str">
        <f>+IF(C10="","",RANK(C10,C$10:C$97,1))</f>
        <v/>
      </c>
      <c r="B10" s="62" t="str">
        <f>+IF(D10="","",RANK(D10,D$10:D$97,1))</f>
        <v/>
      </c>
      <c r="C10" s="62" t="str">
        <f>+IF(E10="","",(IF(S10="","",(IF(VALUE(S10)&gt;200000,ROW(),"")))))</f>
        <v/>
      </c>
      <c r="D10" s="62" t="str">
        <f>+IF(F10="","",(IF(S10="","",(IF(VALUE(S10)&gt;200000,ROW(),"")))))</f>
        <v/>
      </c>
      <c r="E10" s="57" t="str">
        <f>+IF(K10="男",ROW(),"")</f>
        <v/>
      </c>
      <c r="F10" s="57" t="str">
        <f>+IF(K10="女",ROW(),"")</f>
        <v/>
      </c>
      <c r="G10" s="57" t="str">
        <f t="shared" ref="G10:G41" si="0">+IF(E10="","",RANK(E10,E$10:E$97,1))</f>
        <v/>
      </c>
      <c r="H10" s="62" t="str">
        <f t="shared" ref="H10:H41" si="1">+IF(F10="","",RANK(F10,F$10:F$97,1))</f>
        <v/>
      </c>
      <c r="I10" s="79">
        <f t="shared" ref="I10:I41" si="2">IF($M10="",0,COUNTIF($M$10:$M$97,$M10))</f>
        <v>0</v>
      </c>
      <c r="J10" s="85">
        <f>+IF(G10="",0,G10)+IF(H10="",0,H10)</f>
        <v>0</v>
      </c>
      <c r="K10" s="94"/>
      <c r="L10" s="95"/>
      <c r="M10" s="217" t="str">
        <f t="shared" ref="M10:M41" si="3">IF($K10="","",VLOOKUP($K10&amp;TEXT($L10,0),競技者,3,FALSE)&amp;"　"&amp;VLOOKUP($K10&amp;TEXT($L10,0),競技者,4,FALSE))</f>
        <v/>
      </c>
      <c r="N10" s="218" t="str">
        <f t="shared" ref="N10:N41" si="4">IF($K10="","",ASC(VLOOKUP($K10&amp;TEXT($L10,0),競技者,6,FALSE))&amp;" "&amp;ASC(VLOOKUP($K10&amp;TEXT($L10,0),競技者,7,FALSE)))</f>
        <v/>
      </c>
      <c r="O10" s="219" t="str">
        <f t="shared" ref="O10:O41" si="5">IF($K10="","",VLOOKUP($K10&amp;TEXT($L10,0),競技者,20,FALSE))</f>
        <v/>
      </c>
      <c r="P10" s="220" t="str">
        <f t="shared" ref="P10:P41" si="6">IF($K10="","",IF(VLOOKUP($K10&amp;TEXT($L10,0),競技者,22,FALSE)=0,"",MID(VLOOKUP($K10&amp;TEXT($L10,0),競技者,22,FALSE),3,2)))</f>
        <v/>
      </c>
      <c r="Q10" s="268">
        <f t="shared" ref="Q10:Q41" si="7">IF(VLOOKUP($K10&amp;TEXT($L10,0),競技者,12,FALSE)=0,"",VLOOKUP($K10&amp;TEXT($L10,0),競技者,12,FALSE))</f>
        <v>24</v>
      </c>
      <c r="R10" s="117"/>
      <c r="S10" s="121" t="str">
        <f t="shared" ref="S10:S74" si="8">IF(R10="","",TEXT(VLOOKUP(R10,IF($K10="男",種目男１,IF($K10="女",種目女１,種目なし)),2,FALSE),"00000")&amp;TEXT(IF($K10="男",1,2),0))</f>
        <v/>
      </c>
      <c r="T10" s="98"/>
      <c r="U10" s="117"/>
      <c r="V10" s="121" t="str">
        <f>IF(U10="","",TEXT(VLOOKUP(U10,IF($K10="男",種目男１,IF($K10="女",種目女１,種目なし)),2,FALSE),"00000")&amp;TEXT(IF($K10="男",1,2),0))</f>
        <v/>
      </c>
      <c r="W10" s="98"/>
      <c r="X10" s="117"/>
      <c r="Y10" s="121" t="str">
        <f>IF(X10="","",TEXT(VLOOKUP(X10,IF($K10="男",種目男１,IF($K10="女",種目女１,種目なし)),2,FALSE),"00000")&amp;TEXT(IF($K10="男",1,2),0))</f>
        <v/>
      </c>
      <c r="Z10" s="98"/>
      <c r="AA10" s="96"/>
      <c r="AB10" s="45" t="str">
        <f>IF(AA10="","",TEXT("601","000")&amp;TEXT(IF($K10="男",1,IF($K10="女",2,#N/A)),0))</f>
        <v/>
      </c>
      <c r="AC10" s="98"/>
      <c r="AD10" s="117"/>
      <c r="AE10" s="97" t="str">
        <f>IF(AD10="","",TEXT("603","000")&amp;TEXT(IF($K10="男",1,IF($K10="女",2,#N/A)),0))</f>
        <v/>
      </c>
      <c r="AF10" s="113"/>
      <c r="AG10" s="260" t="str">
        <f t="shared" ref="AG10:AG41" si="9">IF($K10="","",VLOOKUP($K10&amp;TEXT($L10,0),競技者,19,FALSE))</f>
        <v/>
      </c>
      <c r="AH10" s="227" t="str">
        <f t="shared" ref="AH10:AH41" si="10">IF($K10="","",VLOOKUP($K10&amp;TEXT($L10,0),競技者,8,FALSE)&amp;" "&amp;VLOOKUP($K10&amp;TEXT($L10,0),競技者,9,FALSE)&amp;"("&amp;MID(YEAR(AG10),3,2)&amp;")")</f>
        <v/>
      </c>
      <c r="AI10" s="227" t="str">
        <f t="shared" ref="AI10:AI41" si="11">IF($K10="","",VLOOKUP($K10&amp;TEXT($L10,0),競技者,10,FALSE))</f>
        <v/>
      </c>
      <c r="AL10" s="119"/>
      <c r="AM10" s="43">
        <v>1</v>
      </c>
      <c r="AN10" s="43" t="s">
        <v>163</v>
      </c>
      <c r="AO10" s="43" t="s">
        <v>95</v>
      </c>
      <c r="AP10" s="43" t="s">
        <v>96</v>
      </c>
      <c r="AQ10" s="43">
        <v>1</v>
      </c>
      <c r="AR10" s="42" t="str">
        <f>VLOOKUP($AQ10,種目１,2,FALSE)</f>
        <v>1年50m</v>
      </c>
      <c r="AS10" s="59"/>
      <c r="AT10" s="81" t="s">
        <v>99</v>
      </c>
      <c r="AU10" s="82" t="s">
        <v>98</v>
      </c>
    </row>
    <row r="11" spans="1:47" ht="13.5" customHeight="1" x14ac:dyDescent="0.15">
      <c r="A11" s="57" t="str">
        <f t="shared" ref="A11:A74" si="12">+IF(C11="","",RANK(C11,C$10:C$97,1))</f>
        <v/>
      </c>
      <c r="B11" s="62" t="str">
        <f t="shared" ref="B11:B74" si="13">+IF(D11="","",RANK(D11,D$10:D$97,1))</f>
        <v/>
      </c>
      <c r="C11" s="62" t="str">
        <f t="shared" ref="C11:C74" si="14">+IF(E11="","",(IF(S11="","",(IF(VALUE(S11)&gt;200000,ROW(),"")))))</f>
        <v/>
      </c>
      <c r="D11" s="62" t="str">
        <f t="shared" ref="D11:D74" si="15">+IF(F11="","",(IF(S11="","",(IF(VALUE(S11)&gt;200000,ROW(),"")))))</f>
        <v/>
      </c>
      <c r="E11" s="57" t="str">
        <f t="shared" ref="E11:E74" si="16">+IF(K11="男",ROW(),"")</f>
        <v/>
      </c>
      <c r="F11" s="57" t="str">
        <f t="shared" ref="F11:F74" si="17">+IF(K11="女",ROW(),"")</f>
        <v/>
      </c>
      <c r="G11" s="57" t="str">
        <f t="shared" si="0"/>
        <v/>
      </c>
      <c r="H11" s="62" t="str">
        <f t="shared" si="1"/>
        <v/>
      </c>
      <c r="I11" s="79">
        <f t="shared" si="2"/>
        <v>0</v>
      </c>
      <c r="J11" s="86">
        <f t="shared" ref="J11:J74" si="18">+IF(G11="",0,G11)+IF(H11="",0,H11)</f>
        <v>0</v>
      </c>
      <c r="K11" s="88"/>
      <c r="L11" s="89"/>
      <c r="M11" s="45" t="str">
        <f t="shared" si="3"/>
        <v/>
      </c>
      <c r="N11" s="221" t="str">
        <f t="shared" si="4"/>
        <v/>
      </c>
      <c r="O11" s="222" t="str">
        <f t="shared" si="5"/>
        <v/>
      </c>
      <c r="P11" s="58" t="str">
        <f t="shared" si="6"/>
        <v/>
      </c>
      <c r="Q11" s="269">
        <f t="shared" si="7"/>
        <v>24</v>
      </c>
      <c r="R11" s="90" t="s">
        <v>114</v>
      </c>
      <c r="S11" s="45" t="str">
        <f t="shared" si="8"/>
        <v/>
      </c>
      <c r="T11" s="91"/>
      <c r="U11" s="90"/>
      <c r="V11" s="45" t="str">
        <f t="shared" ref="V11:V74" si="19">IF(U11="","",TEXT(VLOOKUP(U11,IF($K11="男",種目男１,IF($K11="女",種目女１,種目なし)),2,FALSE),"00000")&amp;TEXT(IF($K11="男",1,2),0))</f>
        <v/>
      </c>
      <c r="W11" s="91"/>
      <c r="X11" s="90"/>
      <c r="Y11" s="45" t="str">
        <f t="shared" ref="Y11:Y74" si="20">IF(X11="","",TEXT(VLOOKUP(X11,IF($K11="男",種目男１,IF($K11="女",種目女１,種目なし)),2,FALSE),"00000")&amp;TEXT(IF($K11="男",1,2),0))</f>
        <v/>
      </c>
      <c r="Z11" s="91"/>
      <c r="AA11" s="90"/>
      <c r="AB11" s="45" t="str">
        <f t="shared" ref="AB11:AB74" si="21">IF(AA11="","",TEXT("601","000")&amp;TEXT(IF($K11="男",1,IF($K11="女",2,#N/A)),0))</f>
        <v/>
      </c>
      <c r="AC11" s="91"/>
      <c r="AD11" s="116"/>
      <c r="AE11" s="45" t="str">
        <f t="shared" ref="AE11:AE74" si="22">IF(AD11="","",TEXT("603","000")&amp;TEXT(IF($K11="男",1,IF($K11="女",2,#N/A)),0))</f>
        <v/>
      </c>
      <c r="AF11" s="114"/>
      <c r="AG11" s="261" t="str">
        <f t="shared" si="9"/>
        <v/>
      </c>
      <c r="AH11" s="228" t="str">
        <f t="shared" si="10"/>
        <v/>
      </c>
      <c r="AI11" s="228" t="str">
        <f t="shared" si="11"/>
        <v/>
      </c>
      <c r="AL11" s="43"/>
      <c r="AM11" s="43">
        <v>2</v>
      </c>
      <c r="AN11" s="43"/>
      <c r="AO11" s="43"/>
      <c r="AP11" s="43"/>
      <c r="AQ11" s="43">
        <v>2</v>
      </c>
      <c r="AR11" s="42" t="str">
        <f t="shared" ref="AR11:AR45" si="23">VLOOKUP($AQ11,種目１,2,FALSE)</f>
        <v>2年50m</v>
      </c>
      <c r="AS11" s="59"/>
      <c r="AT11" s="146" t="str">
        <f>種目コード!D3</f>
        <v>1年50m</v>
      </c>
      <c r="AU11" s="47">
        <f t="shared" ref="AU11:AU28" si="24">COUNTIF($S$10:$Y$97,VLOOKUP(AT11,種目男１,2,FALSE)&amp;"1")</f>
        <v>0</v>
      </c>
    </row>
    <row r="12" spans="1:47" ht="13.5" customHeight="1" x14ac:dyDescent="0.15">
      <c r="A12" s="57" t="str">
        <f t="shared" si="12"/>
        <v/>
      </c>
      <c r="B12" s="62" t="str">
        <f t="shared" si="13"/>
        <v/>
      </c>
      <c r="C12" s="62" t="str">
        <f t="shared" si="14"/>
        <v/>
      </c>
      <c r="D12" s="62" t="str">
        <f t="shared" si="15"/>
        <v/>
      </c>
      <c r="E12" s="57" t="str">
        <f t="shared" si="16"/>
        <v/>
      </c>
      <c r="F12" s="57" t="str">
        <f t="shared" si="17"/>
        <v/>
      </c>
      <c r="G12" s="57" t="str">
        <f t="shared" si="0"/>
        <v/>
      </c>
      <c r="H12" s="62" t="str">
        <f t="shared" si="1"/>
        <v/>
      </c>
      <c r="I12" s="79">
        <f t="shared" si="2"/>
        <v>0</v>
      </c>
      <c r="J12" s="86">
        <f t="shared" si="18"/>
        <v>0</v>
      </c>
      <c r="K12" s="88"/>
      <c r="L12" s="89"/>
      <c r="M12" s="45" t="str">
        <f t="shared" si="3"/>
        <v/>
      </c>
      <c r="N12" s="221" t="str">
        <f t="shared" si="4"/>
        <v/>
      </c>
      <c r="O12" s="222" t="str">
        <f t="shared" si="5"/>
        <v/>
      </c>
      <c r="P12" s="58" t="str">
        <f t="shared" si="6"/>
        <v/>
      </c>
      <c r="Q12" s="269">
        <f t="shared" si="7"/>
        <v>24</v>
      </c>
      <c r="R12" s="90"/>
      <c r="S12" s="45" t="str">
        <f t="shared" si="8"/>
        <v/>
      </c>
      <c r="T12" s="91"/>
      <c r="U12" s="116"/>
      <c r="V12" s="45" t="str">
        <f t="shared" si="19"/>
        <v/>
      </c>
      <c r="W12" s="91"/>
      <c r="X12" s="116"/>
      <c r="Y12" s="45" t="str">
        <f t="shared" si="20"/>
        <v/>
      </c>
      <c r="Z12" s="91"/>
      <c r="AA12" s="90"/>
      <c r="AB12" s="45" t="str">
        <f t="shared" si="21"/>
        <v/>
      </c>
      <c r="AC12" s="91"/>
      <c r="AD12" s="116"/>
      <c r="AE12" s="45" t="str">
        <f t="shared" si="22"/>
        <v/>
      </c>
      <c r="AF12" s="114"/>
      <c r="AG12" s="261" t="str">
        <f t="shared" si="9"/>
        <v/>
      </c>
      <c r="AH12" s="228" t="str">
        <f t="shared" si="10"/>
        <v/>
      </c>
      <c r="AI12" s="228" t="str">
        <f t="shared" si="11"/>
        <v/>
      </c>
      <c r="AL12" s="43"/>
      <c r="AM12" s="43">
        <v>3</v>
      </c>
      <c r="AN12" s="43"/>
      <c r="AO12" s="43"/>
      <c r="AP12" s="43"/>
      <c r="AQ12" s="43">
        <v>3</v>
      </c>
      <c r="AR12" s="42" t="str">
        <f t="shared" si="23"/>
        <v>3年80m</v>
      </c>
      <c r="AS12" s="59"/>
      <c r="AT12" s="132" t="str">
        <f>種目コード!D4</f>
        <v>2年50m</v>
      </c>
      <c r="AU12" s="44">
        <f t="shared" si="24"/>
        <v>0</v>
      </c>
    </row>
    <row r="13" spans="1:47" ht="13.5" customHeight="1" x14ac:dyDescent="0.15">
      <c r="A13" s="57" t="str">
        <f t="shared" si="12"/>
        <v/>
      </c>
      <c r="B13" s="62" t="str">
        <f t="shared" si="13"/>
        <v/>
      </c>
      <c r="C13" s="62" t="str">
        <f t="shared" si="14"/>
        <v/>
      </c>
      <c r="D13" s="62" t="str">
        <f t="shared" si="15"/>
        <v/>
      </c>
      <c r="E13" s="57" t="str">
        <f t="shared" si="16"/>
        <v/>
      </c>
      <c r="F13" s="57" t="str">
        <f t="shared" si="17"/>
        <v/>
      </c>
      <c r="G13" s="57" t="str">
        <f t="shared" si="0"/>
        <v/>
      </c>
      <c r="H13" s="62" t="str">
        <f t="shared" si="1"/>
        <v/>
      </c>
      <c r="I13" s="79">
        <f t="shared" si="2"/>
        <v>0</v>
      </c>
      <c r="J13" s="86">
        <f t="shared" si="18"/>
        <v>0</v>
      </c>
      <c r="K13" s="88"/>
      <c r="L13" s="89"/>
      <c r="M13" s="45" t="str">
        <f t="shared" si="3"/>
        <v/>
      </c>
      <c r="N13" s="221" t="str">
        <f t="shared" si="4"/>
        <v/>
      </c>
      <c r="O13" s="222" t="str">
        <f t="shared" si="5"/>
        <v/>
      </c>
      <c r="P13" s="58" t="str">
        <f t="shared" si="6"/>
        <v/>
      </c>
      <c r="Q13" s="269">
        <f t="shared" si="7"/>
        <v>24</v>
      </c>
      <c r="R13" s="90"/>
      <c r="S13" s="45" t="str">
        <f t="shared" si="8"/>
        <v/>
      </c>
      <c r="T13" s="91"/>
      <c r="U13" s="116"/>
      <c r="V13" s="45" t="str">
        <f t="shared" si="19"/>
        <v/>
      </c>
      <c r="W13" s="91"/>
      <c r="X13" s="116"/>
      <c r="Y13" s="45" t="str">
        <f t="shared" si="20"/>
        <v/>
      </c>
      <c r="Z13" s="91"/>
      <c r="AA13" s="90"/>
      <c r="AB13" s="45" t="str">
        <f t="shared" si="21"/>
        <v/>
      </c>
      <c r="AC13" s="91"/>
      <c r="AD13" s="116"/>
      <c r="AE13" s="45" t="str">
        <f t="shared" si="22"/>
        <v/>
      </c>
      <c r="AF13" s="114"/>
      <c r="AG13" s="261" t="str">
        <f t="shared" si="9"/>
        <v/>
      </c>
      <c r="AH13" s="228" t="str">
        <f t="shared" si="10"/>
        <v/>
      </c>
      <c r="AI13" s="228" t="str">
        <f t="shared" si="11"/>
        <v/>
      </c>
      <c r="AL13" s="43"/>
      <c r="AM13" s="119">
        <v>4</v>
      </c>
      <c r="AN13" s="43"/>
      <c r="AO13" s="43"/>
      <c r="AP13" s="43"/>
      <c r="AQ13" s="43">
        <v>4</v>
      </c>
      <c r="AR13" s="42" t="str">
        <f t="shared" si="23"/>
        <v>4年80m</v>
      </c>
      <c r="AS13" s="59"/>
      <c r="AT13" s="132" t="str">
        <f>種目コード!D5</f>
        <v>3年80m</v>
      </c>
      <c r="AU13" s="44">
        <f t="shared" si="24"/>
        <v>0</v>
      </c>
    </row>
    <row r="14" spans="1:47" ht="13.5" customHeight="1" x14ac:dyDescent="0.15">
      <c r="A14" s="57" t="str">
        <f t="shared" si="12"/>
        <v/>
      </c>
      <c r="B14" s="62" t="str">
        <f t="shared" si="13"/>
        <v/>
      </c>
      <c r="C14" s="62" t="str">
        <f t="shared" si="14"/>
        <v/>
      </c>
      <c r="D14" s="62" t="str">
        <f t="shared" si="15"/>
        <v/>
      </c>
      <c r="E14" s="57" t="str">
        <f t="shared" si="16"/>
        <v/>
      </c>
      <c r="F14" s="57" t="str">
        <f t="shared" si="17"/>
        <v/>
      </c>
      <c r="G14" s="57" t="str">
        <f t="shared" si="0"/>
        <v/>
      </c>
      <c r="H14" s="62" t="str">
        <f t="shared" si="1"/>
        <v/>
      </c>
      <c r="I14" s="79">
        <f t="shared" si="2"/>
        <v>0</v>
      </c>
      <c r="J14" s="86">
        <f t="shared" si="18"/>
        <v>0</v>
      </c>
      <c r="K14" s="88"/>
      <c r="L14" s="89"/>
      <c r="M14" s="45" t="str">
        <f t="shared" si="3"/>
        <v/>
      </c>
      <c r="N14" s="221" t="str">
        <f t="shared" si="4"/>
        <v/>
      </c>
      <c r="O14" s="222" t="str">
        <f t="shared" si="5"/>
        <v/>
      </c>
      <c r="P14" s="58" t="str">
        <f t="shared" si="6"/>
        <v/>
      </c>
      <c r="Q14" s="269">
        <f t="shared" si="7"/>
        <v>24</v>
      </c>
      <c r="R14" s="116"/>
      <c r="S14" s="45" t="str">
        <f t="shared" si="8"/>
        <v/>
      </c>
      <c r="T14" s="91"/>
      <c r="U14" s="116"/>
      <c r="V14" s="45" t="str">
        <f t="shared" si="19"/>
        <v/>
      </c>
      <c r="W14" s="91"/>
      <c r="X14" s="116"/>
      <c r="Y14" s="45" t="str">
        <f t="shared" si="20"/>
        <v/>
      </c>
      <c r="Z14" s="91"/>
      <c r="AA14" s="90"/>
      <c r="AB14" s="45" t="str">
        <f t="shared" si="21"/>
        <v/>
      </c>
      <c r="AC14" s="91"/>
      <c r="AD14" s="116"/>
      <c r="AE14" s="45" t="str">
        <f t="shared" si="22"/>
        <v/>
      </c>
      <c r="AF14" s="114"/>
      <c r="AG14" s="261" t="str">
        <f t="shared" si="9"/>
        <v/>
      </c>
      <c r="AH14" s="228" t="str">
        <f t="shared" si="10"/>
        <v/>
      </c>
      <c r="AI14" s="228" t="str">
        <f t="shared" si="11"/>
        <v/>
      </c>
      <c r="AL14" s="43"/>
      <c r="AM14" s="119">
        <v>5</v>
      </c>
      <c r="AN14" s="43"/>
      <c r="AO14" s="43"/>
      <c r="AP14" s="43"/>
      <c r="AQ14" s="43">
        <v>5</v>
      </c>
      <c r="AR14" s="42" t="str">
        <f t="shared" si="23"/>
        <v>5,6年100m</v>
      </c>
      <c r="AS14" s="59"/>
      <c r="AT14" s="132" t="str">
        <f>種目コード!D6</f>
        <v>4年80m</v>
      </c>
      <c r="AU14" s="44">
        <f t="shared" si="24"/>
        <v>0</v>
      </c>
    </row>
    <row r="15" spans="1:47" ht="13.5" customHeight="1" x14ac:dyDescent="0.15">
      <c r="A15" s="57" t="str">
        <f t="shared" si="12"/>
        <v/>
      </c>
      <c r="B15" s="62" t="str">
        <f t="shared" si="13"/>
        <v/>
      </c>
      <c r="C15" s="62" t="str">
        <f t="shared" si="14"/>
        <v/>
      </c>
      <c r="D15" s="62" t="str">
        <f t="shared" si="15"/>
        <v/>
      </c>
      <c r="E15" s="57" t="str">
        <f t="shared" si="16"/>
        <v/>
      </c>
      <c r="F15" s="57" t="str">
        <f t="shared" si="17"/>
        <v/>
      </c>
      <c r="G15" s="57" t="str">
        <f t="shared" si="0"/>
        <v/>
      </c>
      <c r="H15" s="62" t="str">
        <f t="shared" si="1"/>
        <v/>
      </c>
      <c r="I15" s="79">
        <f t="shared" si="2"/>
        <v>0</v>
      </c>
      <c r="J15" s="86">
        <f t="shared" si="18"/>
        <v>0</v>
      </c>
      <c r="K15" s="88"/>
      <c r="L15" s="89"/>
      <c r="M15" s="45" t="str">
        <f t="shared" si="3"/>
        <v/>
      </c>
      <c r="N15" s="221" t="str">
        <f t="shared" si="4"/>
        <v/>
      </c>
      <c r="O15" s="222" t="str">
        <f t="shared" si="5"/>
        <v/>
      </c>
      <c r="P15" s="58" t="str">
        <f t="shared" si="6"/>
        <v/>
      </c>
      <c r="Q15" s="269">
        <f t="shared" si="7"/>
        <v>24</v>
      </c>
      <c r="R15" s="116"/>
      <c r="S15" s="45" t="str">
        <f t="shared" si="8"/>
        <v/>
      </c>
      <c r="T15" s="91"/>
      <c r="U15" s="116"/>
      <c r="V15" s="45" t="str">
        <f t="shared" si="19"/>
        <v/>
      </c>
      <c r="W15" s="91"/>
      <c r="X15" s="116"/>
      <c r="Y15" s="45" t="str">
        <f t="shared" si="20"/>
        <v/>
      </c>
      <c r="Z15" s="91"/>
      <c r="AA15" s="90"/>
      <c r="AB15" s="45" t="str">
        <f t="shared" si="21"/>
        <v/>
      </c>
      <c r="AC15" s="91"/>
      <c r="AD15" s="116"/>
      <c r="AE15" s="45" t="str">
        <f t="shared" si="22"/>
        <v/>
      </c>
      <c r="AF15" s="114"/>
      <c r="AG15" s="261" t="str">
        <f t="shared" si="9"/>
        <v/>
      </c>
      <c r="AH15" s="228" t="str">
        <f t="shared" si="10"/>
        <v/>
      </c>
      <c r="AI15" s="228" t="str">
        <f t="shared" si="11"/>
        <v/>
      </c>
      <c r="AL15" s="43"/>
      <c r="AM15" s="119">
        <v>6</v>
      </c>
      <c r="AN15" s="43"/>
      <c r="AO15" s="43"/>
      <c r="AP15" s="43"/>
      <c r="AQ15" s="43">
        <v>6</v>
      </c>
      <c r="AR15" s="42" t="str">
        <f t="shared" si="23"/>
        <v>4年800m</v>
      </c>
      <c r="AS15" s="59"/>
      <c r="AT15" s="132" t="str">
        <f>種目コード!D7</f>
        <v>5,6年100m</v>
      </c>
      <c r="AU15" s="44">
        <f t="shared" si="24"/>
        <v>0</v>
      </c>
    </row>
    <row r="16" spans="1:47" ht="13.5" customHeight="1" x14ac:dyDescent="0.15">
      <c r="A16" s="57" t="str">
        <f t="shared" si="12"/>
        <v/>
      </c>
      <c r="B16" s="62" t="str">
        <f t="shared" si="13"/>
        <v/>
      </c>
      <c r="C16" s="62" t="str">
        <f t="shared" si="14"/>
        <v/>
      </c>
      <c r="D16" s="62" t="str">
        <f t="shared" si="15"/>
        <v/>
      </c>
      <c r="E16" s="57" t="str">
        <f t="shared" si="16"/>
        <v/>
      </c>
      <c r="F16" s="57" t="str">
        <f t="shared" si="17"/>
        <v/>
      </c>
      <c r="G16" s="57" t="str">
        <f t="shared" si="0"/>
        <v/>
      </c>
      <c r="H16" s="62" t="str">
        <f t="shared" si="1"/>
        <v/>
      </c>
      <c r="I16" s="79">
        <f t="shared" si="2"/>
        <v>0</v>
      </c>
      <c r="J16" s="86">
        <f t="shared" si="18"/>
        <v>0</v>
      </c>
      <c r="K16" s="88"/>
      <c r="L16" s="89"/>
      <c r="M16" s="45" t="str">
        <f t="shared" si="3"/>
        <v/>
      </c>
      <c r="N16" s="221" t="str">
        <f t="shared" si="4"/>
        <v/>
      </c>
      <c r="O16" s="222" t="str">
        <f t="shared" si="5"/>
        <v/>
      </c>
      <c r="P16" s="58" t="str">
        <f t="shared" si="6"/>
        <v/>
      </c>
      <c r="Q16" s="269">
        <f t="shared" si="7"/>
        <v>24</v>
      </c>
      <c r="R16" s="116"/>
      <c r="S16" s="45" t="str">
        <f t="shared" si="8"/>
        <v/>
      </c>
      <c r="T16" s="91"/>
      <c r="U16" s="116"/>
      <c r="V16" s="45" t="str">
        <f t="shared" si="19"/>
        <v/>
      </c>
      <c r="W16" s="91"/>
      <c r="X16" s="116"/>
      <c r="Y16" s="45" t="str">
        <f t="shared" si="20"/>
        <v/>
      </c>
      <c r="Z16" s="91"/>
      <c r="AA16" s="90"/>
      <c r="AB16" s="45" t="str">
        <f t="shared" si="21"/>
        <v/>
      </c>
      <c r="AC16" s="91"/>
      <c r="AD16" s="116"/>
      <c r="AE16" s="45" t="str">
        <f t="shared" si="22"/>
        <v/>
      </c>
      <c r="AF16" s="114"/>
      <c r="AG16" s="261" t="str">
        <f t="shared" si="9"/>
        <v/>
      </c>
      <c r="AH16" s="228" t="str">
        <f t="shared" si="10"/>
        <v/>
      </c>
      <c r="AI16" s="228" t="str">
        <f t="shared" si="11"/>
        <v/>
      </c>
      <c r="AL16" s="43"/>
      <c r="AM16" s="119">
        <v>7</v>
      </c>
      <c r="AN16" s="43"/>
      <c r="AO16" s="43"/>
      <c r="AP16" s="43"/>
      <c r="AQ16" s="43">
        <v>7</v>
      </c>
      <c r="AR16" s="42" t="str">
        <f t="shared" si="23"/>
        <v>5,6年800m</v>
      </c>
      <c r="AS16" s="59"/>
      <c r="AT16" s="132" t="str">
        <f>種目コード!D8</f>
        <v>4年800m</v>
      </c>
      <c r="AU16" s="44">
        <f t="shared" si="24"/>
        <v>0</v>
      </c>
    </row>
    <row r="17" spans="1:47" ht="13.5" customHeight="1" x14ac:dyDescent="0.15">
      <c r="A17" s="57" t="str">
        <f t="shared" si="12"/>
        <v/>
      </c>
      <c r="B17" s="62" t="str">
        <f t="shared" si="13"/>
        <v/>
      </c>
      <c r="C17" s="62" t="str">
        <f t="shared" si="14"/>
        <v/>
      </c>
      <c r="D17" s="62" t="str">
        <f t="shared" si="15"/>
        <v/>
      </c>
      <c r="E17" s="57" t="str">
        <f t="shared" si="16"/>
        <v/>
      </c>
      <c r="F17" s="57" t="str">
        <f t="shared" si="17"/>
        <v/>
      </c>
      <c r="G17" s="57" t="str">
        <f t="shared" si="0"/>
        <v/>
      </c>
      <c r="H17" s="62" t="str">
        <f t="shared" si="1"/>
        <v/>
      </c>
      <c r="I17" s="79">
        <f t="shared" si="2"/>
        <v>0</v>
      </c>
      <c r="J17" s="86">
        <f t="shared" si="18"/>
        <v>0</v>
      </c>
      <c r="K17" s="88"/>
      <c r="L17" s="89"/>
      <c r="M17" s="45" t="str">
        <f t="shared" si="3"/>
        <v/>
      </c>
      <c r="N17" s="221" t="str">
        <f t="shared" si="4"/>
        <v/>
      </c>
      <c r="O17" s="222" t="str">
        <f t="shared" si="5"/>
        <v/>
      </c>
      <c r="P17" s="58" t="str">
        <f t="shared" si="6"/>
        <v/>
      </c>
      <c r="Q17" s="269">
        <f t="shared" si="7"/>
        <v>24</v>
      </c>
      <c r="R17" s="116"/>
      <c r="S17" s="45" t="str">
        <f t="shared" si="8"/>
        <v/>
      </c>
      <c r="T17" s="91"/>
      <c r="U17" s="116"/>
      <c r="V17" s="45" t="str">
        <f t="shared" si="19"/>
        <v/>
      </c>
      <c r="W17" s="91"/>
      <c r="X17" s="116"/>
      <c r="Y17" s="45" t="str">
        <f t="shared" si="20"/>
        <v/>
      </c>
      <c r="Z17" s="91"/>
      <c r="AA17" s="90"/>
      <c r="AB17" s="45" t="str">
        <f t="shared" si="21"/>
        <v/>
      </c>
      <c r="AC17" s="91"/>
      <c r="AD17" s="116"/>
      <c r="AE17" s="45" t="str">
        <f t="shared" si="22"/>
        <v/>
      </c>
      <c r="AF17" s="114"/>
      <c r="AG17" s="261" t="str">
        <f t="shared" si="9"/>
        <v/>
      </c>
      <c r="AH17" s="228" t="str">
        <f t="shared" si="10"/>
        <v/>
      </c>
      <c r="AI17" s="228" t="str">
        <f t="shared" si="11"/>
        <v/>
      </c>
      <c r="AL17" s="43"/>
      <c r="AM17" s="43">
        <v>8</v>
      </c>
      <c r="AN17" s="43"/>
      <c r="AO17" s="43"/>
      <c r="AP17" s="43"/>
      <c r="AQ17" s="43">
        <v>8</v>
      </c>
      <c r="AR17" s="42" t="str">
        <f t="shared" si="23"/>
        <v>4年走幅跳</v>
      </c>
      <c r="AS17" s="60"/>
      <c r="AT17" s="133" t="str">
        <f>種目コード!D9</f>
        <v>5,6年800m</v>
      </c>
      <c r="AU17" s="44">
        <f t="shared" si="24"/>
        <v>0</v>
      </c>
    </row>
    <row r="18" spans="1:47" ht="13.5" customHeight="1" x14ac:dyDescent="0.15">
      <c r="A18" s="57" t="str">
        <f t="shared" si="12"/>
        <v/>
      </c>
      <c r="B18" s="62" t="str">
        <f t="shared" si="13"/>
        <v/>
      </c>
      <c r="C18" s="62" t="str">
        <f t="shared" si="14"/>
        <v/>
      </c>
      <c r="D18" s="62" t="str">
        <f t="shared" si="15"/>
        <v/>
      </c>
      <c r="E18" s="57" t="str">
        <f t="shared" si="16"/>
        <v/>
      </c>
      <c r="F18" s="57" t="str">
        <f t="shared" si="17"/>
        <v/>
      </c>
      <c r="G18" s="57" t="str">
        <f t="shared" si="0"/>
        <v/>
      </c>
      <c r="H18" s="62" t="str">
        <f t="shared" si="1"/>
        <v/>
      </c>
      <c r="I18" s="79">
        <f t="shared" si="2"/>
        <v>0</v>
      </c>
      <c r="J18" s="86">
        <f t="shared" si="18"/>
        <v>0</v>
      </c>
      <c r="K18" s="88"/>
      <c r="L18" s="89"/>
      <c r="M18" s="45" t="str">
        <f t="shared" si="3"/>
        <v/>
      </c>
      <c r="N18" s="221" t="str">
        <f t="shared" si="4"/>
        <v/>
      </c>
      <c r="O18" s="222" t="str">
        <f t="shared" si="5"/>
        <v/>
      </c>
      <c r="P18" s="58" t="str">
        <f t="shared" si="6"/>
        <v/>
      </c>
      <c r="Q18" s="269">
        <f t="shared" si="7"/>
        <v>24</v>
      </c>
      <c r="R18" s="116"/>
      <c r="S18" s="45" t="str">
        <f t="shared" si="8"/>
        <v/>
      </c>
      <c r="T18" s="91"/>
      <c r="U18" s="116"/>
      <c r="V18" s="45" t="str">
        <f t="shared" si="19"/>
        <v/>
      </c>
      <c r="W18" s="91"/>
      <c r="X18" s="116"/>
      <c r="Y18" s="45" t="str">
        <f t="shared" si="20"/>
        <v/>
      </c>
      <c r="Z18" s="91"/>
      <c r="AA18" s="90"/>
      <c r="AB18" s="45" t="str">
        <f t="shared" si="21"/>
        <v/>
      </c>
      <c r="AC18" s="91"/>
      <c r="AD18" s="116"/>
      <c r="AE18" s="45" t="str">
        <f t="shared" si="22"/>
        <v/>
      </c>
      <c r="AF18" s="114"/>
      <c r="AG18" s="261" t="str">
        <f t="shared" si="9"/>
        <v/>
      </c>
      <c r="AH18" s="228" t="str">
        <f t="shared" si="10"/>
        <v/>
      </c>
      <c r="AI18" s="228" t="str">
        <f t="shared" si="11"/>
        <v/>
      </c>
      <c r="AL18" s="43"/>
      <c r="AM18" s="43">
        <v>9</v>
      </c>
      <c r="AN18" s="43"/>
      <c r="AO18" s="43"/>
      <c r="AP18" s="43"/>
      <c r="AQ18" s="43">
        <v>9</v>
      </c>
      <c r="AR18" s="42" t="str">
        <f t="shared" si="23"/>
        <v>5,6年走幅跳</v>
      </c>
      <c r="AS18" s="60"/>
      <c r="AT18" s="133" t="str">
        <f>種目コード!D10</f>
        <v>4年走幅跳</v>
      </c>
      <c r="AU18" s="44">
        <f t="shared" si="24"/>
        <v>0</v>
      </c>
    </row>
    <row r="19" spans="1:47" ht="13.5" customHeight="1" x14ac:dyDescent="0.15">
      <c r="A19" s="57" t="str">
        <f t="shared" si="12"/>
        <v/>
      </c>
      <c r="B19" s="62" t="str">
        <f t="shared" si="13"/>
        <v/>
      </c>
      <c r="C19" s="62" t="str">
        <f t="shared" si="14"/>
        <v/>
      </c>
      <c r="D19" s="62" t="str">
        <f t="shared" si="15"/>
        <v/>
      </c>
      <c r="E19" s="57" t="str">
        <f t="shared" si="16"/>
        <v/>
      </c>
      <c r="F19" s="57" t="str">
        <f t="shared" si="17"/>
        <v/>
      </c>
      <c r="G19" s="57" t="str">
        <f t="shared" si="0"/>
        <v/>
      </c>
      <c r="H19" s="62" t="str">
        <f t="shared" si="1"/>
        <v/>
      </c>
      <c r="I19" s="79">
        <f t="shared" si="2"/>
        <v>0</v>
      </c>
      <c r="J19" s="86">
        <f t="shared" si="18"/>
        <v>0</v>
      </c>
      <c r="K19" s="88"/>
      <c r="L19" s="89"/>
      <c r="M19" s="45" t="str">
        <f t="shared" si="3"/>
        <v/>
      </c>
      <c r="N19" s="221" t="str">
        <f t="shared" si="4"/>
        <v/>
      </c>
      <c r="O19" s="222" t="str">
        <f t="shared" si="5"/>
        <v/>
      </c>
      <c r="P19" s="58" t="str">
        <f t="shared" si="6"/>
        <v/>
      </c>
      <c r="Q19" s="269">
        <f t="shared" si="7"/>
        <v>24</v>
      </c>
      <c r="R19" s="116"/>
      <c r="S19" s="45" t="str">
        <f t="shared" si="8"/>
        <v/>
      </c>
      <c r="T19" s="91"/>
      <c r="U19" s="116"/>
      <c r="V19" s="45" t="str">
        <f t="shared" si="19"/>
        <v/>
      </c>
      <c r="W19" s="91"/>
      <c r="X19" s="116"/>
      <c r="Y19" s="45" t="str">
        <f t="shared" si="20"/>
        <v/>
      </c>
      <c r="Z19" s="91"/>
      <c r="AA19" s="90"/>
      <c r="AB19" s="45" t="str">
        <f t="shared" si="21"/>
        <v/>
      </c>
      <c r="AC19" s="91"/>
      <c r="AD19" s="116"/>
      <c r="AE19" s="45" t="str">
        <f t="shared" si="22"/>
        <v/>
      </c>
      <c r="AF19" s="114"/>
      <c r="AG19" s="261" t="str">
        <f t="shared" si="9"/>
        <v/>
      </c>
      <c r="AH19" s="228" t="str">
        <f t="shared" si="10"/>
        <v/>
      </c>
      <c r="AI19" s="228" t="str">
        <f t="shared" si="11"/>
        <v/>
      </c>
      <c r="AL19" s="43"/>
      <c r="AM19" s="43">
        <v>10</v>
      </c>
      <c r="AN19" s="43"/>
      <c r="AO19" s="43"/>
      <c r="AP19" s="43"/>
      <c r="AQ19" s="43">
        <v>10</v>
      </c>
      <c r="AR19" s="42" t="str">
        <f t="shared" si="23"/>
        <v>5,6年ｼﾞｬﾍﾞﾘｯｸﾎﾞｰﾙ投</v>
      </c>
      <c r="AS19" s="60"/>
      <c r="AT19" s="134" t="str">
        <f>種目コード!D11</f>
        <v>5,6年走幅跳</v>
      </c>
      <c r="AU19" s="44">
        <f t="shared" si="24"/>
        <v>0</v>
      </c>
    </row>
    <row r="20" spans="1:47" ht="13.5" customHeight="1" x14ac:dyDescent="0.15">
      <c r="A20" s="57" t="str">
        <f t="shared" si="12"/>
        <v/>
      </c>
      <c r="B20" s="62" t="str">
        <f t="shared" si="13"/>
        <v/>
      </c>
      <c r="C20" s="62" t="str">
        <f t="shared" si="14"/>
        <v/>
      </c>
      <c r="D20" s="62" t="str">
        <f t="shared" si="15"/>
        <v/>
      </c>
      <c r="E20" s="57" t="str">
        <f t="shared" si="16"/>
        <v/>
      </c>
      <c r="F20" s="57" t="str">
        <f t="shared" si="17"/>
        <v/>
      </c>
      <c r="G20" s="57" t="str">
        <f t="shared" si="0"/>
        <v/>
      </c>
      <c r="H20" s="62" t="str">
        <f t="shared" si="1"/>
        <v/>
      </c>
      <c r="I20" s="79">
        <f t="shared" si="2"/>
        <v>0</v>
      </c>
      <c r="J20" s="86">
        <f t="shared" si="18"/>
        <v>0</v>
      </c>
      <c r="K20" s="88"/>
      <c r="L20" s="89"/>
      <c r="M20" s="45" t="str">
        <f t="shared" si="3"/>
        <v/>
      </c>
      <c r="N20" s="221" t="str">
        <f t="shared" si="4"/>
        <v/>
      </c>
      <c r="O20" s="222" t="str">
        <f t="shared" si="5"/>
        <v/>
      </c>
      <c r="P20" s="58" t="str">
        <f t="shared" si="6"/>
        <v/>
      </c>
      <c r="Q20" s="269">
        <f t="shared" si="7"/>
        <v>24</v>
      </c>
      <c r="R20" s="116"/>
      <c r="S20" s="45" t="str">
        <f t="shared" si="8"/>
        <v/>
      </c>
      <c r="T20" s="91"/>
      <c r="U20" s="116"/>
      <c r="V20" s="45" t="str">
        <f t="shared" si="19"/>
        <v/>
      </c>
      <c r="W20" s="91"/>
      <c r="X20" s="116"/>
      <c r="Y20" s="45" t="str">
        <f t="shared" si="20"/>
        <v/>
      </c>
      <c r="Z20" s="91"/>
      <c r="AA20" s="90"/>
      <c r="AB20" s="45" t="str">
        <f t="shared" si="21"/>
        <v/>
      </c>
      <c r="AC20" s="91"/>
      <c r="AD20" s="116"/>
      <c r="AE20" s="45" t="str">
        <f t="shared" si="22"/>
        <v/>
      </c>
      <c r="AF20" s="114"/>
      <c r="AG20" s="261" t="str">
        <f t="shared" si="9"/>
        <v/>
      </c>
      <c r="AH20" s="228" t="str">
        <f t="shared" si="10"/>
        <v/>
      </c>
      <c r="AI20" s="228" t="str">
        <f t="shared" si="11"/>
        <v/>
      </c>
      <c r="AL20" s="43"/>
      <c r="AM20" s="43">
        <v>11</v>
      </c>
      <c r="AN20" s="43"/>
      <c r="AO20" s="43"/>
      <c r="AP20" s="43"/>
      <c r="AQ20" s="43">
        <v>11</v>
      </c>
      <c r="AR20" s="42">
        <f t="shared" si="23"/>
        <v>0</v>
      </c>
      <c r="AS20" s="60"/>
      <c r="AT20" s="134" t="str">
        <f>種目コード!D12</f>
        <v>5,6年ｼﾞｬﾍﾞﾘｯｸﾎﾞｰﾙ投</v>
      </c>
      <c r="AU20" s="44">
        <f t="shared" si="24"/>
        <v>0</v>
      </c>
    </row>
    <row r="21" spans="1:47" ht="13.5" customHeight="1" x14ac:dyDescent="0.15">
      <c r="A21" s="57" t="str">
        <f t="shared" si="12"/>
        <v/>
      </c>
      <c r="B21" s="62" t="str">
        <f t="shared" si="13"/>
        <v/>
      </c>
      <c r="C21" s="62" t="str">
        <f t="shared" si="14"/>
        <v/>
      </c>
      <c r="D21" s="62" t="str">
        <f t="shared" si="15"/>
        <v/>
      </c>
      <c r="E21" s="57" t="str">
        <f t="shared" si="16"/>
        <v/>
      </c>
      <c r="F21" s="57" t="str">
        <f t="shared" si="17"/>
        <v/>
      </c>
      <c r="G21" s="57" t="str">
        <f t="shared" si="0"/>
        <v/>
      </c>
      <c r="H21" s="62" t="str">
        <f t="shared" si="1"/>
        <v/>
      </c>
      <c r="I21" s="79">
        <f t="shared" si="2"/>
        <v>0</v>
      </c>
      <c r="J21" s="86">
        <f t="shared" si="18"/>
        <v>0</v>
      </c>
      <c r="K21" s="88"/>
      <c r="L21" s="89"/>
      <c r="M21" s="45" t="str">
        <f t="shared" si="3"/>
        <v/>
      </c>
      <c r="N21" s="221" t="str">
        <f t="shared" si="4"/>
        <v/>
      </c>
      <c r="O21" s="222" t="str">
        <f t="shared" si="5"/>
        <v/>
      </c>
      <c r="P21" s="58" t="str">
        <f t="shared" si="6"/>
        <v/>
      </c>
      <c r="Q21" s="269">
        <f t="shared" si="7"/>
        <v>24</v>
      </c>
      <c r="R21" s="116"/>
      <c r="S21" s="45" t="str">
        <f t="shared" si="8"/>
        <v/>
      </c>
      <c r="T21" s="91"/>
      <c r="U21" s="116"/>
      <c r="V21" s="45" t="str">
        <f t="shared" si="19"/>
        <v/>
      </c>
      <c r="W21" s="91"/>
      <c r="X21" s="116"/>
      <c r="Y21" s="45" t="str">
        <f t="shared" si="20"/>
        <v/>
      </c>
      <c r="Z21" s="91"/>
      <c r="AA21" s="90"/>
      <c r="AB21" s="45" t="str">
        <f t="shared" si="21"/>
        <v/>
      </c>
      <c r="AC21" s="91"/>
      <c r="AD21" s="116"/>
      <c r="AE21" s="45" t="str">
        <f t="shared" si="22"/>
        <v/>
      </c>
      <c r="AF21" s="114"/>
      <c r="AG21" s="261" t="str">
        <f t="shared" si="9"/>
        <v/>
      </c>
      <c r="AH21" s="228" t="str">
        <f t="shared" si="10"/>
        <v/>
      </c>
      <c r="AI21" s="228" t="str">
        <f t="shared" si="11"/>
        <v/>
      </c>
      <c r="AL21" s="43"/>
      <c r="AM21" s="43">
        <v>12</v>
      </c>
      <c r="AN21" s="43"/>
      <c r="AO21" s="43"/>
      <c r="AP21" s="43"/>
      <c r="AQ21" s="43">
        <v>12</v>
      </c>
      <c r="AR21" s="42">
        <f t="shared" si="23"/>
        <v>0</v>
      </c>
      <c r="AS21" s="60"/>
      <c r="AT21" s="133" t="str">
        <f>種目コード!D13</f>
        <v/>
      </c>
      <c r="AU21" s="44">
        <f t="shared" si="24"/>
        <v>0</v>
      </c>
    </row>
    <row r="22" spans="1:47" ht="13.5" customHeight="1" x14ac:dyDescent="0.15">
      <c r="A22" s="57" t="str">
        <f t="shared" si="12"/>
        <v/>
      </c>
      <c r="B22" s="62" t="str">
        <f t="shared" si="13"/>
        <v/>
      </c>
      <c r="C22" s="62" t="str">
        <f t="shared" si="14"/>
        <v/>
      </c>
      <c r="D22" s="62" t="str">
        <f t="shared" si="15"/>
        <v/>
      </c>
      <c r="E22" s="57" t="str">
        <f t="shared" si="16"/>
        <v/>
      </c>
      <c r="F22" s="57" t="str">
        <f t="shared" si="17"/>
        <v/>
      </c>
      <c r="G22" s="57" t="str">
        <f t="shared" si="0"/>
        <v/>
      </c>
      <c r="H22" s="62" t="str">
        <f t="shared" si="1"/>
        <v/>
      </c>
      <c r="I22" s="79">
        <f t="shared" si="2"/>
        <v>0</v>
      </c>
      <c r="J22" s="86">
        <f t="shared" si="18"/>
        <v>0</v>
      </c>
      <c r="K22" s="88"/>
      <c r="L22" s="89"/>
      <c r="M22" s="45" t="str">
        <f t="shared" si="3"/>
        <v/>
      </c>
      <c r="N22" s="221" t="str">
        <f t="shared" si="4"/>
        <v/>
      </c>
      <c r="O22" s="222" t="str">
        <f t="shared" si="5"/>
        <v/>
      </c>
      <c r="P22" s="58" t="str">
        <f t="shared" si="6"/>
        <v/>
      </c>
      <c r="Q22" s="269">
        <f t="shared" si="7"/>
        <v>24</v>
      </c>
      <c r="R22" s="116"/>
      <c r="S22" s="45" t="str">
        <f t="shared" si="8"/>
        <v/>
      </c>
      <c r="T22" s="91"/>
      <c r="U22" s="116"/>
      <c r="V22" s="45" t="str">
        <f t="shared" si="19"/>
        <v/>
      </c>
      <c r="W22" s="91"/>
      <c r="X22" s="116"/>
      <c r="Y22" s="45" t="str">
        <f t="shared" si="20"/>
        <v/>
      </c>
      <c r="Z22" s="91"/>
      <c r="AA22" s="90"/>
      <c r="AB22" s="45" t="str">
        <f t="shared" si="21"/>
        <v/>
      </c>
      <c r="AC22" s="91"/>
      <c r="AD22" s="116"/>
      <c r="AE22" s="45" t="str">
        <f t="shared" si="22"/>
        <v/>
      </c>
      <c r="AF22" s="114"/>
      <c r="AG22" s="261" t="str">
        <f t="shared" si="9"/>
        <v/>
      </c>
      <c r="AH22" s="228" t="str">
        <f t="shared" si="10"/>
        <v/>
      </c>
      <c r="AI22" s="228" t="str">
        <f t="shared" si="11"/>
        <v/>
      </c>
      <c r="AL22" s="43"/>
      <c r="AM22" s="43">
        <v>13</v>
      </c>
      <c r="AN22" s="43"/>
      <c r="AO22" s="43"/>
      <c r="AP22" s="43"/>
      <c r="AQ22" s="43">
        <v>13</v>
      </c>
      <c r="AR22" s="42" t="str">
        <f t="shared" si="23"/>
        <v/>
      </c>
      <c r="AS22" s="60"/>
      <c r="AT22" s="133" t="str">
        <f>種目コード!D14</f>
        <v/>
      </c>
      <c r="AU22" s="44">
        <f t="shared" si="24"/>
        <v>0</v>
      </c>
    </row>
    <row r="23" spans="1:47" ht="13.5" customHeight="1" x14ac:dyDescent="0.15">
      <c r="A23" s="57" t="str">
        <f t="shared" si="12"/>
        <v/>
      </c>
      <c r="B23" s="62" t="str">
        <f t="shared" si="13"/>
        <v/>
      </c>
      <c r="C23" s="62" t="str">
        <f t="shared" si="14"/>
        <v/>
      </c>
      <c r="D23" s="62" t="str">
        <f t="shared" si="15"/>
        <v/>
      </c>
      <c r="E23" s="57" t="str">
        <f t="shared" si="16"/>
        <v/>
      </c>
      <c r="F23" s="57" t="str">
        <f t="shared" si="17"/>
        <v/>
      </c>
      <c r="G23" s="57" t="str">
        <f t="shared" si="0"/>
        <v/>
      </c>
      <c r="H23" s="62" t="str">
        <f t="shared" si="1"/>
        <v/>
      </c>
      <c r="I23" s="79">
        <f t="shared" si="2"/>
        <v>0</v>
      </c>
      <c r="J23" s="86">
        <f t="shared" si="18"/>
        <v>0</v>
      </c>
      <c r="K23" s="88"/>
      <c r="L23" s="89"/>
      <c r="M23" s="45" t="str">
        <f t="shared" si="3"/>
        <v/>
      </c>
      <c r="N23" s="221" t="str">
        <f t="shared" si="4"/>
        <v/>
      </c>
      <c r="O23" s="222" t="str">
        <f t="shared" si="5"/>
        <v/>
      </c>
      <c r="P23" s="58" t="str">
        <f t="shared" si="6"/>
        <v/>
      </c>
      <c r="Q23" s="269">
        <f t="shared" si="7"/>
        <v>24</v>
      </c>
      <c r="R23" s="116"/>
      <c r="S23" s="45" t="str">
        <f t="shared" si="8"/>
        <v/>
      </c>
      <c r="T23" s="91"/>
      <c r="U23" s="116"/>
      <c r="V23" s="45" t="str">
        <f t="shared" si="19"/>
        <v/>
      </c>
      <c r="W23" s="91"/>
      <c r="X23" s="116"/>
      <c r="Y23" s="45" t="str">
        <f t="shared" si="20"/>
        <v/>
      </c>
      <c r="Z23" s="91"/>
      <c r="AA23" s="90"/>
      <c r="AB23" s="45" t="str">
        <f t="shared" si="21"/>
        <v/>
      </c>
      <c r="AC23" s="91"/>
      <c r="AD23" s="116"/>
      <c r="AE23" s="45" t="str">
        <f t="shared" si="22"/>
        <v/>
      </c>
      <c r="AF23" s="114"/>
      <c r="AG23" s="261" t="str">
        <f t="shared" si="9"/>
        <v/>
      </c>
      <c r="AH23" s="228" t="str">
        <f t="shared" si="10"/>
        <v/>
      </c>
      <c r="AI23" s="228" t="str">
        <f t="shared" si="11"/>
        <v/>
      </c>
      <c r="AL23" s="43"/>
      <c r="AM23" s="43">
        <v>14</v>
      </c>
      <c r="AN23" s="43"/>
      <c r="AO23" s="43"/>
      <c r="AP23" s="43"/>
      <c r="AQ23" s="43">
        <v>14</v>
      </c>
      <c r="AR23" s="42" t="str">
        <f t="shared" si="23"/>
        <v/>
      </c>
      <c r="AS23" s="60"/>
      <c r="AT23" s="133" t="str">
        <f>種目コード!D15</f>
        <v/>
      </c>
      <c r="AU23" s="44">
        <f t="shared" si="24"/>
        <v>0</v>
      </c>
    </row>
    <row r="24" spans="1:47" ht="13.5" customHeight="1" x14ac:dyDescent="0.15">
      <c r="A24" s="57" t="str">
        <f t="shared" si="12"/>
        <v/>
      </c>
      <c r="B24" s="62" t="str">
        <f t="shared" si="13"/>
        <v/>
      </c>
      <c r="C24" s="62" t="str">
        <f t="shared" si="14"/>
        <v/>
      </c>
      <c r="D24" s="62" t="str">
        <f t="shared" si="15"/>
        <v/>
      </c>
      <c r="E24" s="57" t="str">
        <f t="shared" si="16"/>
        <v/>
      </c>
      <c r="F24" s="57" t="str">
        <f t="shared" si="17"/>
        <v/>
      </c>
      <c r="G24" s="57" t="str">
        <f t="shared" si="0"/>
        <v/>
      </c>
      <c r="H24" s="62" t="str">
        <f t="shared" si="1"/>
        <v/>
      </c>
      <c r="I24" s="79">
        <f t="shared" si="2"/>
        <v>0</v>
      </c>
      <c r="J24" s="86">
        <f t="shared" si="18"/>
        <v>0</v>
      </c>
      <c r="K24" s="88"/>
      <c r="L24" s="89"/>
      <c r="M24" s="45" t="str">
        <f t="shared" si="3"/>
        <v/>
      </c>
      <c r="N24" s="221" t="str">
        <f t="shared" si="4"/>
        <v/>
      </c>
      <c r="O24" s="222" t="str">
        <f t="shared" si="5"/>
        <v/>
      </c>
      <c r="P24" s="58" t="str">
        <f t="shared" si="6"/>
        <v/>
      </c>
      <c r="Q24" s="269">
        <f t="shared" si="7"/>
        <v>24</v>
      </c>
      <c r="R24" s="116"/>
      <c r="S24" s="45" t="str">
        <f t="shared" si="8"/>
        <v/>
      </c>
      <c r="T24" s="91"/>
      <c r="U24" s="116"/>
      <c r="V24" s="45" t="str">
        <f t="shared" si="19"/>
        <v/>
      </c>
      <c r="W24" s="91"/>
      <c r="X24" s="116"/>
      <c r="Y24" s="45" t="str">
        <f t="shared" si="20"/>
        <v/>
      </c>
      <c r="Z24" s="91"/>
      <c r="AA24" s="90"/>
      <c r="AB24" s="45" t="str">
        <f t="shared" si="21"/>
        <v/>
      </c>
      <c r="AC24" s="91"/>
      <c r="AD24" s="116"/>
      <c r="AE24" s="45" t="str">
        <f t="shared" si="22"/>
        <v/>
      </c>
      <c r="AF24" s="114"/>
      <c r="AG24" s="261" t="str">
        <f t="shared" si="9"/>
        <v/>
      </c>
      <c r="AH24" s="228" t="str">
        <f t="shared" si="10"/>
        <v/>
      </c>
      <c r="AI24" s="228" t="str">
        <f t="shared" si="11"/>
        <v/>
      </c>
      <c r="AL24" s="43"/>
      <c r="AM24" s="43">
        <v>15</v>
      </c>
      <c r="AN24" s="43"/>
      <c r="AO24" s="43"/>
      <c r="AP24" s="43"/>
      <c r="AQ24" s="43">
        <v>15</v>
      </c>
      <c r="AR24" s="42" t="str">
        <f t="shared" si="23"/>
        <v/>
      </c>
      <c r="AS24" s="60"/>
      <c r="AT24" s="133" t="str">
        <f>種目コード!D16</f>
        <v/>
      </c>
      <c r="AU24" s="44">
        <f t="shared" si="24"/>
        <v>0</v>
      </c>
    </row>
    <row r="25" spans="1:47" ht="13.5" customHeight="1" x14ac:dyDescent="0.15">
      <c r="A25" s="57" t="str">
        <f t="shared" si="12"/>
        <v/>
      </c>
      <c r="B25" s="62" t="str">
        <f t="shared" si="13"/>
        <v/>
      </c>
      <c r="C25" s="62" t="str">
        <f t="shared" si="14"/>
        <v/>
      </c>
      <c r="D25" s="62" t="str">
        <f t="shared" si="15"/>
        <v/>
      </c>
      <c r="E25" s="57" t="str">
        <f t="shared" si="16"/>
        <v/>
      </c>
      <c r="F25" s="57" t="str">
        <f t="shared" si="17"/>
        <v/>
      </c>
      <c r="G25" s="57" t="str">
        <f t="shared" si="0"/>
        <v/>
      </c>
      <c r="H25" s="62" t="str">
        <f t="shared" si="1"/>
        <v/>
      </c>
      <c r="I25" s="79">
        <f t="shared" si="2"/>
        <v>0</v>
      </c>
      <c r="J25" s="86">
        <f t="shared" si="18"/>
        <v>0</v>
      </c>
      <c r="K25" s="88"/>
      <c r="L25" s="89"/>
      <c r="M25" s="45" t="str">
        <f t="shared" si="3"/>
        <v/>
      </c>
      <c r="N25" s="221" t="str">
        <f t="shared" si="4"/>
        <v/>
      </c>
      <c r="O25" s="222" t="str">
        <f t="shared" si="5"/>
        <v/>
      </c>
      <c r="P25" s="58" t="str">
        <f t="shared" si="6"/>
        <v/>
      </c>
      <c r="Q25" s="269">
        <f t="shared" si="7"/>
        <v>24</v>
      </c>
      <c r="R25" s="116"/>
      <c r="S25" s="45" t="str">
        <f t="shared" si="8"/>
        <v/>
      </c>
      <c r="T25" s="91"/>
      <c r="U25" s="116"/>
      <c r="V25" s="45" t="str">
        <f t="shared" si="19"/>
        <v/>
      </c>
      <c r="W25" s="91"/>
      <c r="X25" s="116"/>
      <c r="Y25" s="45" t="str">
        <f t="shared" si="20"/>
        <v/>
      </c>
      <c r="Z25" s="91"/>
      <c r="AA25" s="90"/>
      <c r="AB25" s="45" t="str">
        <f t="shared" si="21"/>
        <v/>
      </c>
      <c r="AC25" s="91"/>
      <c r="AD25" s="116"/>
      <c r="AE25" s="45" t="str">
        <f t="shared" si="22"/>
        <v/>
      </c>
      <c r="AF25" s="114"/>
      <c r="AG25" s="261" t="str">
        <f t="shared" si="9"/>
        <v/>
      </c>
      <c r="AH25" s="228" t="str">
        <f t="shared" si="10"/>
        <v/>
      </c>
      <c r="AI25" s="228" t="str">
        <f t="shared" si="11"/>
        <v/>
      </c>
      <c r="AL25" s="43"/>
      <c r="AM25" s="43">
        <v>16</v>
      </c>
      <c r="AN25" s="43"/>
      <c r="AO25" s="43"/>
      <c r="AP25" s="43"/>
      <c r="AQ25" s="43">
        <v>16</v>
      </c>
      <c r="AR25" s="42" t="str">
        <f t="shared" si="23"/>
        <v/>
      </c>
      <c r="AS25" s="60"/>
      <c r="AT25" s="133" t="str">
        <f>種目コード!D17</f>
        <v/>
      </c>
      <c r="AU25" s="44">
        <f t="shared" si="24"/>
        <v>0</v>
      </c>
    </row>
    <row r="26" spans="1:47" ht="13.5" customHeight="1" x14ac:dyDescent="0.15">
      <c r="A26" s="57" t="str">
        <f t="shared" si="12"/>
        <v/>
      </c>
      <c r="B26" s="62" t="str">
        <f t="shared" si="13"/>
        <v/>
      </c>
      <c r="C26" s="62" t="str">
        <f t="shared" si="14"/>
        <v/>
      </c>
      <c r="D26" s="62" t="str">
        <f t="shared" si="15"/>
        <v/>
      </c>
      <c r="E26" s="57" t="str">
        <f t="shared" si="16"/>
        <v/>
      </c>
      <c r="F26" s="57" t="str">
        <f t="shared" si="17"/>
        <v/>
      </c>
      <c r="G26" s="57" t="str">
        <f t="shared" si="0"/>
        <v/>
      </c>
      <c r="H26" s="62" t="str">
        <f t="shared" si="1"/>
        <v/>
      </c>
      <c r="I26" s="79">
        <f t="shared" si="2"/>
        <v>0</v>
      </c>
      <c r="J26" s="86">
        <f t="shared" si="18"/>
        <v>0</v>
      </c>
      <c r="K26" s="88"/>
      <c r="L26" s="89"/>
      <c r="M26" s="45" t="str">
        <f t="shared" si="3"/>
        <v/>
      </c>
      <c r="N26" s="221" t="str">
        <f t="shared" si="4"/>
        <v/>
      </c>
      <c r="O26" s="222" t="str">
        <f t="shared" si="5"/>
        <v/>
      </c>
      <c r="P26" s="58" t="str">
        <f t="shared" si="6"/>
        <v/>
      </c>
      <c r="Q26" s="269">
        <f t="shared" si="7"/>
        <v>24</v>
      </c>
      <c r="R26" s="116"/>
      <c r="S26" s="45" t="str">
        <f t="shared" si="8"/>
        <v/>
      </c>
      <c r="T26" s="91"/>
      <c r="U26" s="116"/>
      <c r="V26" s="45" t="str">
        <f t="shared" si="19"/>
        <v/>
      </c>
      <c r="W26" s="91"/>
      <c r="X26" s="116"/>
      <c r="Y26" s="45" t="str">
        <f t="shared" si="20"/>
        <v/>
      </c>
      <c r="Z26" s="91"/>
      <c r="AA26" s="90"/>
      <c r="AB26" s="45" t="str">
        <f t="shared" si="21"/>
        <v/>
      </c>
      <c r="AC26" s="91"/>
      <c r="AD26" s="116"/>
      <c r="AE26" s="45" t="str">
        <f t="shared" si="22"/>
        <v/>
      </c>
      <c r="AF26" s="114"/>
      <c r="AG26" s="261" t="str">
        <f t="shared" si="9"/>
        <v/>
      </c>
      <c r="AH26" s="228" t="str">
        <f t="shared" si="10"/>
        <v/>
      </c>
      <c r="AI26" s="228" t="str">
        <f t="shared" si="11"/>
        <v/>
      </c>
      <c r="AL26" s="43"/>
      <c r="AM26" s="43">
        <v>17</v>
      </c>
      <c r="AN26" s="43"/>
      <c r="AO26" s="43"/>
      <c r="AP26" s="43"/>
      <c r="AQ26" s="43">
        <v>17</v>
      </c>
      <c r="AR26" s="42" t="str">
        <f t="shared" si="23"/>
        <v/>
      </c>
      <c r="AS26" s="60"/>
      <c r="AT26" s="133" t="str">
        <f>種目コード!D18</f>
        <v/>
      </c>
      <c r="AU26" s="44">
        <f t="shared" si="24"/>
        <v>0</v>
      </c>
    </row>
    <row r="27" spans="1:47" ht="13.5" customHeight="1" x14ac:dyDescent="0.15">
      <c r="A27" s="57" t="str">
        <f t="shared" si="12"/>
        <v/>
      </c>
      <c r="B27" s="62" t="str">
        <f t="shared" si="13"/>
        <v/>
      </c>
      <c r="C27" s="62" t="str">
        <f t="shared" si="14"/>
        <v/>
      </c>
      <c r="D27" s="62" t="str">
        <f t="shared" si="15"/>
        <v/>
      </c>
      <c r="E27" s="57" t="str">
        <f t="shared" si="16"/>
        <v/>
      </c>
      <c r="F27" s="57" t="str">
        <f t="shared" si="17"/>
        <v/>
      </c>
      <c r="G27" s="57" t="str">
        <f t="shared" si="0"/>
        <v/>
      </c>
      <c r="H27" s="62" t="str">
        <f t="shared" si="1"/>
        <v/>
      </c>
      <c r="I27" s="79">
        <f t="shared" si="2"/>
        <v>0</v>
      </c>
      <c r="J27" s="86">
        <f t="shared" si="18"/>
        <v>0</v>
      </c>
      <c r="K27" s="88"/>
      <c r="L27" s="89"/>
      <c r="M27" s="45" t="str">
        <f t="shared" si="3"/>
        <v/>
      </c>
      <c r="N27" s="221" t="str">
        <f t="shared" si="4"/>
        <v/>
      </c>
      <c r="O27" s="222" t="str">
        <f t="shared" si="5"/>
        <v/>
      </c>
      <c r="P27" s="58" t="str">
        <f t="shared" si="6"/>
        <v/>
      </c>
      <c r="Q27" s="269">
        <f t="shared" si="7"/>
        <v>24</v>
      </c>
      <c r="R27" s="116"/>
      <c r="S27" s="45" t="str">
        <f t="shared" si="8"/>
        <v/>
      </c>
      <c r="T27" s="91"/>
      <c r="U27" s="116"/>
      <c r="V27" s="45" t="str">
        <f t="shared" si="19"/>
        <v/>
      </c>
      <c r="W27" s="91"/>
      <c r="X27" s="116"/>
      <c r="Y27" s="45" t="str">
        <f t="shared" si="20"/>
        <v/>
      </c>
      <c r="Z27" s="91"/>
      <c r="AA27" s="90"/>
      <c r="AB27" s="45" t="str">
        <f t="shared" si="21"/>
        <v/>
      </c>
      <c r="AC27" s="91"/>
      <c r="AD27" s="116"/>
      <c r="AE27" s="45" t="str">
        <f t="shared" si="22"/>
        <v/>
      </c>
      <c r="AF27" s="114"/>
      <c r="AG27" s="261" t="str">
        <f t="shared" si="9"/>
        <v/>
      </c>
      <c r="AH27" s="228" t="str">
        <f t="shared" si="10"/>
        <v/>
      </c>
      <c r="AI27" s="228" t="str">
        <f t="shared" si="11"/>
        <v/>
      </c>
      <c r="AL27" s="43"/>
      <c r="AM27" s="43">
        <v>18</v>
      </c>
      <c r="AN27" s="43"/>
      <c r="AO27" s="43"/>
      <c r="AP27" s="43"/>
      <c r="AQ27" s="43">
        <v>18</v>
      </c>
      <c r="AR27" s="42" t="str">
        <f t="shared" si="23"/>
        <v/>
      </c>
      <c r="AS27" s="60"/>
      <c r="AT27" s="133" t="str">
        <f>種目コード!D19</f>
        <v/>
      </c>
      <c r="AU27" s="44">
        <f t="shared" si="24"/>
        <v>0</v>
      </c>
    </row>
    <row r="28" spans="1:47" ht="13.5" customHeight="1" x14ac:dyDescent="0.15">
      <c r="A28" s="57" t="str">
        <f t="shared" si="12"/>
        <v/>
      </c>
      <c r="B28" s="62" t="str">
        <f t="shared" si="13"/>
        <v/>
      </c>
      <c r="C28" s="62" t="str">
        <f t="shared" si="14"/>
        <v/>
      </c>
      <c r="D28" s="62" t="str">
        <f t="shared" si="15"/>
        <v/>
      </c>
      <c r="E28" s="57" t="str">
        <f t="shared" si="16"/>
        <v/>
      </c>
      <c r="F28" s="57" t="str">
        <f t="shared" si="17"/>
        <v/>
      </c>
      <c r="G28" s="57" t="str">
        <f t="shared" si="0"/>
        <v/>
      </c>
      <c r="H28" s="62" t="str">
        <f t="shared" si="1"/>
        <v/>
      </c>
      <c r="I28" s="79">
        <f t="shared" si="2"/>
        <v>0</v>
      </c>
      <c r="J28" s="86">
        <f t="shared" si="18"/>
        <v>0</v>
      </c>
      <c r="K28" s="88"/>
      <c r="L28" s="89"/>
      <c r="M28" s="45" t="str">
        <f t="shared" si="3"/>
        <v/>
      </c>
      <c r="N28" s="221" t="str">
        <f t="shared" si="4"/>
        <v/>
      </c>
      <c r="O28" s="222" t="str">
        <f t="shared" si="5"/>
        <v/>
      </c>
      <c r="P28" s="58" t="str">
        <f t="shared" si="6"/>
        <v/>
      </c>
      <c r="Q28" s="269">
        <f t="shared" si="7"/>
        <v>24</v>
      </c>
      <c r="R28" s="116"/>
      <c r="S28" s="45" t="str">
        <f t="shared" si="8"/>
        <v/>
      </c>
      <c r="T28" s="91"/>
      <c r="U28" s="116"/>
      <c r="V28" s="45" t="str">
        <f t="shared" si="19"/>
        <v/>
      </c>
      <c r="W28" s="91"/>
      <c r="X28" s="116"/>
      <c r="Y28" s="45" t="str">
        <f t="shared" si="20"/>
        <v/>
      </c>
      <c r="Z28" s="91"/>
      <c r="AA28" s="90"/>
      <c r="AB28" s="45" t="str">
        <f t="shared" si="21"/>
        <v/>
      </c>
      <c r="AC28" s="91"/>
      <c r="AD28" s="116"/>
      <c r="AE28" s="45" t="str">
        <f t="shared" si="22"/>
        <v/>
      </c>
      <c r="AF28" s="114"/>
      <c r="AG28" s="261" t="str">
        <f t="shared" si="9"/>
        <v/>
      </c>
      <c r="AH28" s="228" t="str">
        <f t="shared" si="10"/>
        <v/>
      </c>
      <c r="AI28" s="228" t="str">
        <f t="shared" si="11"/>
        <v/>
      </c>
      <c r="AL28" s="43"/>
      <c r="AM28" s="43">
        <v>19</v>
      </c>
      <c r="AN28" s="43"/>
      <c r="AO28" s="43"/>
      <c r="AP28" s="43"/>
      <c r="AQ28" s="43">
        <v>19</v>
      </c>
      <c r="AR28" s="42" t="str">
        <f t="shared" si="23"/>
        <v/>
      </c>
      <c r="AS28" s="60"/>
      <c r="AT28" s="133" t="str">
        <f>種目コード!D20</f>
        <v/>
      </c>
      <c r="AU28" s="44">
        <f t="shared" si="24"/>
        <v>0</v>
      </c>
    </row>
    <row r="29" spans="1:47" ht="13.5" customHeight="1" x14ac:dyDescent="0.15">
      <c r="A29" s="57" t="str">
        <f t="shared" si="12"/>
        <v/>
      </c>
      <c r="B29" s="62" t="str">
        <f t="shared" si="13"/>
        <v/>
      </c>
      <c r="C29" s="62" t="str">
        <f t="shared" si="14"/>
        <v/>
      </c>
      <c r="D29" s="62" t="str">
        <f t="shared" si="15"/>
        <v/>
      </c>
      <c r="E29" s="57" t="str">
        <f t="shared" si="16"/>
        <v/>
      </c>
      <c r="F29" s="57" t="str">
        <f t="shared" si="17"/>
        <v/>
      </c>
      <c r="G29" s="57" t="str">
        <f t="shared" si="0"/>
        <v/>
      </c>
      <c r="H29" s="62" t="str">
        <f t="shared" si="1"/>
        <v/>
      </c>
      <c r="I29" s="79">
        <f t="shared" si="2"/>
        <v>0</v>
      </c>
      <c r="J29" s="86">
        <f t="shared" si="18"/>
        <v>0</v>
      </c>
      <c r="K29" s="88"/>
      <c r="L29" s="89"/>
      <c r="M29" s="45" t="str">
        <f t="shared" si="3"/>
        <v/>
      </c>
      <c r="N29" s="221" t="str">
        <f t="shared" si="4"/>
        <v/>
      </c>
      <c r="O29" s="222" t="str">
        <f t="shared" si="5"/>
        <v/>
      </c>
      <c r="P29" s="58" t="str">
        <f t="shared" si="6"/>
        <v/>
      </c>
      <c r="Q29" s="269">
        <f t="shared" si="7"/>
        <v>24</v>
      </c>
      <c r="R29" s="116"/>
      <c r="S29" s="45" t="str">
        <f t="shared" si="8"/>
        <v/>
      </c>
      <c r="T29" s="91"/>
      <c r="U29" s="116"/>
      <c r="V29" s="45" t="str">
        <f t="shared" si="19"/>
        <v/>
      </c>
      <c r="W29" s="91"/>
      <c r="X29" s="116"/>
      <c r="Y29" s="45" t="str">
        <f t="shared" si="20"/>
        <v/>
      </c>
      <c r="Z29" s="91"/>
      <c r="AA29" s="90"/>
      <c r="AB29" s="45" t="str">
        <f t="shared" si="21"/>
        <v/>
      </c>
      <c r="AC29" s="91"/>
      <c r="AD29" s="116"/>
      <c r="AE29" s="45" t="str">
        <f t="shared" si="22"/>
        <v/>
      </c>
      <c r="AF29" s="114"/>
      <c r="AG29" s="261" t="str">
        <f t="shared" si="9"/>
        <v/>
      </c>
      <c r="AH29" s="228" t="str">
        <f t="shared" si="10"/>
        <v/>
      </c>
      <c r="AI29" s="228" t="str">
        <f t="shared" si="11"/>
        <v/>
      </c>
      <c r="AL29" s="43"/>
      <c r="AM29" s="43">
        <v>20</v>
      </c>
      <c r="AN29" s="43"/>
      <c r="AO29" s="43"/>
      <c r="AP29" s="43"/>
      <c r="AQ29" s="43">
        <v>20</v>
      </c>
      <c r="AR29" s="42" t="str">
        <f t="shared" si="23"/>
        <v/>
      </c>
      <c r="AS29" s="60"/>
      <c r="AT29" s="133" t="s">
        <v>91</v>
      </c>
      <c r="AU29" s="44">
        <f>COUNTIF($AU$57:$AU$62,"&gt;0")</f>
        <v>0</v>
      </c>
    </row>
    <row r="30" spans="1:47" ht="13.5" customHeight="1" thickBot="1" x14ac:dyDescent="0.2">
      <c r="A30" s="57" t="str">
        <f t="shared" si="12"/>
        <v/>
      </c>
      <c r="B30" s="62" t="str">
        <f t="shared" si="13"/>
        <v/>
      </c>
      <c r="C30" s="62" t="str">
        <f t="shared" si="14"/>
        <v/>
      </c>
      <c r="D30" s="62" t="str">
        <f t="shared" si="15"/>
        <v/>
      </c>
      <c r="E30" s="57" t="str">
        <f t="shared" si="16"/>
        <v/>
      </c>
      <c r="F30" s="57" t="str">
        <f t="shared" si="17"/>
        <v/>
      </c>
      <c r="G30" s="57" t="str">
        <f t="shared" si="0"/>
        <v/>
      </c>
      <c r="H30" s="62" t="str">
        <f t="shared" si="1"/>
        <v/>
      </c>
      <c r="I30" s="79">
        <f t="shared" si="2"/>
        <v>0</v>
      </c>
      <c r="J30" s="86">
        <f t="shared" si="18"/>
        <v>0</v>
      </c>
      <c r="K30" s="88"/>
      <c r="L30" s="89"/>
      <c r="M30" s="45" t="str">
        <f t="shared" si="3"/>
        <v/>
      </c>
      <c r="N30" s="221" t="str">
        <f t="shared" si="4"/>
        <v/>
      </c>
      <c r="O30" s="222" t="str">
        <f t="shared" si="5"/>
        <v/>
      </c>
      <c r="P30" s="58" t="str">
        <f t="shared" si="6"/>
        <v/>
      </c>
      <c r="Q30" s="269">
        <f t="shared" si="7"/>
        <v>24</v>
      </c>
      <c r="R30" s="116"/>
      <c r="S30" s="45" t="str">
        <f t="shared" si="8"/>
        <v/>
      </c>
      <c r="T30" s="91"/>
      <c r="U30" s="116"/>
      <c r="V30" s="45" t="str">
        <f t="shared" si="19"/>
        <v/>
      </c>
      <c r="W30" s="91"/>
      <c r="X30" s="116"/>
      <c r="Y30" s="45" t="str">
        <f t="shared" si="20"/>
        <v/>
      </c>
      <c r="Z30" s="91"/>
      <c r="AA30" s="90"/>
      <c r="AB30" s="45" t="str">
        <f t="shared" si="21"/>
        <v/>
      </c>
      <c r="AC30" s="91"/>
      <c r="AD30" s="116"/>
      <c r="AE30" s="45" t="str">
        <f t="shared" si="22"/>
        <v/>
      </c>
      <c r="AF30" s="114"/>
      <c r="AG30" s="261" t="str">
        <f t="shared" si="9"/>
        <v/>
      </c>
      <c r="AH30" s="228" t="str">
        <f t="shared" si="10"/>
        <v/>
      </c>
      <c r="AI30" s="228" t="str">
        <f t="shared" si="11"/>
        <v/>
      </c>
      <c r="AL30" s="43" t="s">
        <v>215</v>
      </c>
      <c r="AM30" s="43">
        <v>21</v>
      </c>
      <c r="AN30" s="43"/>
      <c r="AO30" s="43"/>
      <c r="AP30" s="43"/>
      <c r="AQ30" s="43">
        <v>21</v>
      </c>
      <c r="AR30" s="42" t="str">
        <f t="shared" si="23"/>
        <v/>
      </c>
      <c r="AS30" s="60"/>
      <c r="AT30" s="147" t="s">
        <v>167</v>
      </c>
      <c r="AU30" s="70">
        <f>COUNTIF($AU$64:$AU$69,"&gt;0")</f>
        <v>0</v>
      </c>
    </row>
    <row r="31" spans="1:47" ht="13.5" customHeight="1" thickBot="1" x14ac:dyDescent="0.2">
      <c r="A31" s="57" t="str">
        <f t="shared" si="12"/>
        <v/>
      </c>
      <c r="B31" s="62" t="str">
        <f t="shared" si="13"/>
        <v/>
      </c>
      <c r="C31" s="62" t="str">
        <f t="shared" si="14"/>
        <v/>
      </c>
      <c r="D31" s="62" t="str">
        <f t="shared" si="15"/>
        <v/>
      </c>
      <c r="E31" s="57" t="str">
        <f t="shared" si="16"/>
        <v/>
      </c>
      <c r="F31" s="57" t="str">
        <f t="shared" si="17"/>
        <v/>
      </c>
      <c r="G31" s="57" t="str">
        <f t="shared" si="0"/>
        <v/>
      </c>
      <c r="H31" s="62" t="str">
        <f t="shared" si="1"/>
        <v/>
      </c>
      <c r="I31" s="79">
        <f t="shared" si="2"/>
        <v>0</v>
      </c>
      <c r="J31" s="86">
        <f t="shared" si="18"/>
        <v>0</v>
      </c>
      <c r="K31" s="88"/>
      <c r="L31" s="89"/>
      <c r="M31" s="45" t="str">
        <f t="shared" si="3"/>
        <v/>
      </c>
      <c r="N31" s="221" t="str">
        <f t="shared" si="4"/>
        <v/>
      </c>
      <c r="O31" s="222" t="str">
        <f t="shared" si="5"/>
        <v/>
      </c>
      <c r="P31" s="58" t="str">
        <f t="shared" si="6"/>
        <v/>
      </c>
      <c r="Q31" s="269">
        <f t="shared" si="7"/>
        <v>24</v>
      </c>
      <c r="R31" s="116"/>
      <c r="S31" s="45" t="str">
        <f t="shared" si="8"/>
        <v/>
      </c>
      <c r="T31" s="91"/>
      <c r="U31" s="116"/>
      <c r="V31" s="45" t="str">
        <f t="shared" si="19"/>
        <v/>
      </c>
      <c r="W31" s="91"/>
      <c r="X31" s="116"/>
      <c r="Y31" s="45" t="str">
        <f t="shared" si="20"/>
        <v/>
      </c>
      <c r="Z31" s="91"/>
      <c r="AA31" s="90"/>
      <c r="AB31" s="45" t="str">
        <f t="shared" si="21"/>
        <v/>
      </c>
      <c r="AC31" s="91"/>
      <c r="AD31" s="116"/>
      <c r="AE31" s="45" t="str">
        <f t="shared" si="22"/>
        <v/>
      </c>
      <c r="AF31" s="114"/>
      <c r="AG31" s="261" t="str">
        <f t="shared" si="9"/>
        <v/>
      </c>
      <c r="AH31" s="228" t="str">
        <f t="shared" si="10"/>
        <v/>
      </c>
      <c r="AI31" s="228" t="str">
        <f t="shared" si="11"/>
        <v/>
      </c>
      <c r="AL31" s="43" t="s">
        <v>236</v>
      </c>
      <c r="AM31" s="43"/>
      <c r="AN31" s="43"/>
      <c r="AO31" s="43"/>
      <c r="AP31" s="43"/>
      <c r="AQ31" s="43">
        <v>22</v>
      </c>
      <c r="AR31" s="42" t="str">
        <f>VLOOKUP($AQ31,種目１,2,FALSE)</f>
        <v/>
      </c>
      <c r="AS31" s="60"/>
      <c r="AT31" s="83" t="s">
        <v>101</v>
      </c>
      <c r="AU31" s="70">
        <f>SUM(AU11:AU30)</f>
        <v>0</v>
      </c>
    </row>
    <row r="32" spans="1:47" ht="13.5" customHeight="1" thickBot="1" x14ac:dyDescent="0.2">
      <c r="A32" s="57" t="str">
        <f t="shared" si="12"/>
        <v/>
      </c>
      <c r="B32" s="62" t="str">
        <f t="shared" si="13"/>
        <v/>
      </c>
      <c r="C32" s="62" t="str">
        <f t="shared" si="14"/>
        <v/>
      </c>
      <c r="D32" s="62" t="str">
        <f t="shared" si="15"/>
        <v/>
      </c>
      <c r="E32" s="57" t="str">
        <f t="shared" si="16"/>
        <v/>
      </c>
      <c r="F32" s="57" t="str">
        <f t="shared" si="17"/>
        <v/>
      </c>
      <c r="G32" s="57" t="str">
        <f t="shared" si="0"/>
        <v/>
      </c>
      <c r="H32" s="62" t="str">
        <f t="shared" si="1"/>
        <v/>
      </c>
      <c r="I32" s="79">
        <f t="shared" si="2"/>
        <v>0</v>
      </c>
      <c r="J32" s="86">
        <f t="shared" si="18"/>
        <v>0</v>
      </c>
      <c r="K32" s="88"/>
      <c r="L32" s="89"/>
      <c r="M32" s="45" t="str">
        <f t="shared" si="3"/>
        <v/>
      </c>
      <c r="N32" s="221" t="str">
        <f t="shared" si="4"/>
        <v/>
      </c>
      <c r="O32" s="222" t="str">
        <f t="shared" si="5"/>
        <v/>
      </c>
      <c r="P32" s="58" t="str">
        <f t="shared" si="6"/>
        <v/>
      </c>
      <c r="Q32" s="269">
        <f t="shared" si="7"/>
        <v>24</v>
      </c>
      <c r="R32" s="116"/>
      <c r="S32" s="45" t="str">
        <f t="shared" si="8"/>
        <v/>
      </c>
      <c r="T32" s="91"/>
      <c r="U32" s="116"/>
      <c r="V32" s="45" t="str">
        <f t="shared" si="19"/>
        <v/>
      </c>
      <c r="W32" s="91"/>
      <c r="X32" s="116"/>
      <c r="Y32" s="45" t="str">
        <f t="shared" si="20"/>
        <v/>
      </c>
      <c r="Z32" s="91"/>
      <c r="AA32" s="90"/>
      <c r="AB32" s="45" t="str">
        <f t="shared" si="21"/>
        <v/>
      </c>
      <c r="AC32" s="91"/>
      <c r="AD32" s="116"/>
      <c r="AE32" s="45" t="str">
        <f t="shared" si="22"/>
        <v/>
      </c>
      <c r="AF32" s="114"/>
      <c r="AG32" s="261" t="str">
        <f t="shared" si="9"/>
        <v/>
      </c>
      <c r="AH32" s="228" t="str">
        <f t="shared" si="10"/>
        <v/>
      </c>
      <c r="AI32" s="228" t="str">
        <f t="shared" si="11"/>
        <v/>
      </c>
      <c r="AL32" s="43"/>
      <c r="AM32" s="43"/>
      <c r="AN32" s="43"/>
      <c r="AO32" s="43"/>
      <c r="AP32" s="43"/>
      <c r="AQ32" s="43">
        <v>23</v>
      </c>
      <c r="AR32" s="42" t="str">
        <f t="shared" si="23"/>
        <v/>
      </c>
      <c r="AS32" s="60"/>
      <c r="AT32" s="81" t="s">
        <v>100</v>
      </c>
      <c r="AU32" s="82" t="s">
        <v>98</v>
      </c>
    </row>
    <row r="33" spans="1:47" ht="13.5" customHeight="1" x14ac:dyDescent="0.15">
      <c r="A33" s="57" t="str">
        <f t="shared" si="12"/>
        <v/>
      </c>
      <c r="B33" s="62" t="str">
        <f t="shared" si="13"/>
        <v/>
      </c>
      <c r="C33" s="62" t="str">
        <f t="shared" si="14"/>
        <v/>
      </c>
      <c r="D33" s="62" t="str">
        <f t="shared" si="15"/>
        <v/>
      </c>
      <c r="E33" s="57" t="str">
        <f t="shared" si="16"/>
        <v/>
      </c>
      <c r="F33" s="57" t="str">
        <f t="shared" si="17"/>
        <v/>
      </c>
      <c r="G33" s="57" t="str">
        <f t="shared" si="0"/>
        <v/>
      </c>
      <c r="H33" s="62" t="str">
        <f t="shared" si="1"/>
        <v/>
      </c>
      <c r="I33" s="79">
        <f t="shared" si="2"/>
        <v>0</v>
      </c>
      <c r="J33" s="86">
        <f t="shared" si="18"/>
        <v>0</v>
      </c>
      <c r="K33" s="88"/>
      <c r="L33" s="89"/>
      <c r="M33" s="45" t="str">
        <f t="shared" si="3"/>
        <v/>
      </c>
      <c r="N33" s="221" t="str">
        <f t="shared" si="4"/>
        <v/>
      </c>
      <c r="O33" s="222" t="str">
        <f t="shared" si="5"/>
        <v/>
      </c>
      <c r="P33" s="58" t="str">
        <f t="shared" si="6"/>
        <v/>
      </c>
      <c r="Q33" s="269">
        <f t="shared" si="7"/>
        <v>24</v>
      </c>
      <c r="R33" s="116"/>
      <c r="S33" s="45" t="str">
        <f t="shared" si="8"/>
        <v/>
      </c>
      <c r="T33" s="91"/>
      <c r="U33" s="116"/>
      <c r="V33" s="45" t="str">
        <f t="shared" si="19"/>
        <v/>
      </c>
      <c r="W33" s="91"/>
      <c r="X33" s="116"/>
      <c r="Y33" s="45" t="str">
        <f t="shared" si="20"/>
        <v/>
      </c>
      <c r="Z33" s="91"/>
      <c r="AA33" s="90"/>
      <c r="AB33" s="45" t="str">
        <f t="shared" si="21"/>
        <v/>
      </c>
      <c r="AC33" s="91"/>
      <c r="AD33" s="116"/>
      <c r="AE33" s="45" t="str">
        <f t="shared" si="22"/>
        <v/>
      </c>
      <c r="AF33" s="114"/>
      <c r="AG33" s="261" t="str">
        <f t="shared" si="9"/>
        <v/>
      </c>
      <c r="AH33" s="228" t="str">
        <f t="shared" si="10"/>
        <v/>
      </c>
      <c r="AI33" s="228" t="str">
        <f t="shared" si="11"/>
        <v/>
      </c>
      <c r="AL33" s="43"/>
      <c r="AM33" s="43"/>
      <c r="AN33" s="43"/>
      <c r="AO33" s="43"/>
      <c r="AP33" s="43"/>
      <c r="AQ33" s="43">
        <v>24</v>
      </c>
      <c r="AR33" s="42" t="str">
        <f t="shared" si="23"/>
        <v/>
      </c>
      <c r="AS33" s="60"/>
      <c r="AT33" s="143" t="str">
        <f>種目コード!D41</f>
        <v>1年50m</v>
      </c>
      <c r="AU33" s="47">
        <f t="shared" ref="AU33:AU49" si="25">COUNTIF($S$10:$Y$97,VLOOKUP(AT33,種目女１,2,FALSE)&amp;"2")</f>
        <v>0</v>
      </c>
    </row>
    <row r="34" spans="1:47" ht="13.5" customHeight="1" x14ac:dyDescent="0.15">
      <c r="A34" s="57" t="str">
        <f t="shared" si="12"/>
        <v/>
      </c>
      <c r="B34" s="62" t="str">
        <f t="shared" si="13"/>
        <v/>
      </c>
      <c r="C34" s="62" t="str">
        <f t="shared" si="14"/>
        <v/>
      </c>
      <c r="D34" s="62" t="str">
        <f t="shared" si="15"/>
        <v/>
      </c>
      <c r="E34" s="57" t="str">
        <f t="shared" si="16"/>
        <v/>
      </c>
      <c r="F34" s="57" t="str">
        <f t="shared" si="17"/>
        <v/>
      </c>
      <c r="G34" s="57" t="str">
        <f t="shared" si="0"/>
        <v/>
      </c>
      <c r="H34" s="62" t="str">
        <f t="shared" si="1"/>
        <v/>
      </c>
      <c r="I34" s="79">
        <f t="shared" si="2"/>
        <v>0</v>
      </c>
      <c r="J34" s="86">
        <f t="shared" si="18"/>
        <v>0</v>
      </c>
      <c r="K34" s="88"/>
      <c r="L34" s="89"/>
      <c r="M34" s="45" t="str">
        <f t="shared" si="3"/>
        <v/>
      </c>
      <c r="N34" s="221" t="str">
        <f t="shared" si="4"/>
        <v/>
      </c>
      <c r="O34" s="222" t="str">
        <f t="shared" si="5"/>
        <v/>
      </c>
      <c r="P34" s="58" t="str">
        <f t="shared" si="6"/>
        <v/>
      </c>
      <c r="Q34" s="269">
        <f t="shared" si="7"/>
        <v>24</v>
      </c>
      <c r="R34" s="116"/>
      <c r="S34" s="45" t="str">
        <f t="shared" si="8"/>
        <v/>
      </c>
      <c r="T34" s="91"/>
      <c r="U34" s="116"/>
      <c r="V34" s="45" t="str">
        <f t="shared" si="19"/>
        <v/>
      </c>
      <c r="W34" s="91"/>
      <c r="X34" s="116"/>
      <c r="Y34" s="45" t="str">
        <f t="shared" si="20"/>
        <v/>
      </c>
      <c r="Z34" s="91"/>
      <c r="AA34" s="90"/>
      <c r="AB34" s="45" t="str">
        <f t="shared" si="21"/>
        <v/>
      </c>
      <c r="AC34" s="91"/>
      <c r="AD34" s="116"/>
      <c r="AE34" s="45" t="str">
        <f t="shared" si="22"/>
        <v/>
      </c>
      <c r="AF34" s="114"/>
      <c r="AG34" s="261" t="str">
        <f t="shared" si="9"/>
        <v/>
      </c>
      <c r="AH34" s="228" t="str">
        <f t="shared" si="10"/>
        <v/>
      </c>
      <c r="AI34" s="228" t="str">
        <f t="shared" si="11"/>
        <v/>
      </c>
      <c r="AL34" s="43"/>
      <c r="AM34" s="43"/>
      <c r="AN34" s="43"/>
      <c r="AO34" s="43"/>
      <c r="AP34" s="43"/>
      <c r="AQ34" s="43">
        <v>25</v>
      </c>
      <c r="AR34" s="42" t="str">
        <f t="shared" si="23"/>
        <v/>
      </c>
      <c r="AS34" s="60"/>
      <c r="AT34" s="144" t="str">
        <f>種目コード!D42</f>
        <v>2年50m</v>
      </c>
      <c r="AU34" s="44">
        <f t="shared" si="25"/>
        <v>0</v>
      </c>
    </row>
    <row r="35" spans="1:47" ht="13.5" customHeight="1" x14ac:dyDescent="0.15">
      <c r="A35" s="57" t="str">
        <f t="shared" si="12"/>
        <v/>
      </c>
      <c r="B35" s="62" t="str">
        <f t="shared" si="13"/>
        <v/>
      </c>
      <c r="C35" s="62" t="str">
        <f t="shared" si="14"/>
        <v/>
      </c>
      <c r="D35" s="62" t="str">
        <f t="shared" si="15"/>
        <v/>
      </c>
      <c r="E35" s="57" t="str">
        <f t="shared" si="16"/>
        <v/>
      </c>
      <c r="F35" s="57" t="str">
        <f t="shared" si="17"/>
        <v/>
      </c>
      <c r="G35" s="57" t="str">
        <f t="shared" si="0"/>
        <v/>
      </c>
      <c r="H35" s="62" t="str">
        <f t="shared" si="1"/>
        <v/>
      </c>
      <c r="I35" s="79">
        <f t="shared" si="2"/>
        <v>0</v>
      </c>
      <c r="J35" s="86">
        <f t="shared" si="18"/>
        <v>0</v>
      </c>
      <c r="K35" s="88"/>
      <c r="L35" s="89"/>
      <c r="M35" s="45" t="str">
        <f t="shared" si="3"/>
        <v/>
      </c>
      <c r="N35" s="221" t="str">
        <f t="shared" si="4"/>
        <v/>
      </c>
      <c r="O35" s="222" t="str">
        <f t="shared" si="5"/>
        <v/>
      </c>
      <c r="P35" s="58" t="str">
        <f t="shared" si="6"/>
        <v/>
      </c>
      <c r="Q35" s="269">
        <f t="shared" si="7"/>
        <v>24</v>
      </c>
      <c r="R35" s="116"/>
      <c r="S35" s="45" t="str">
        <f t="shared" si="8"/>
        <v/>
      </c>
      <c r="T35" s="91"/>
      <c r="U35" s="116"/>
      <c r="V35" s="45" t="str">
        <f t="shared" si="19"/>
        <v/>
      </c>
      <c r="W35" s="91"/>
      <c r="X35" s="116"/>
      <c r="Y35" s="45" t="str">
        <f t="shared" si="20"/>
        <v/>
      </c>
      <c r="Z35" s="91"/>
      <c r="AA35" s="90"/>
      <c r="AB35" s="45" t="str">
        <f t="shared" si="21"/>
        <v/>
      </c>
      <c r="AC35" s="91"/>
      <c r="AD35" s="116"/>
      <c r="AE35" s="45" t="str">
        <f t="shared" si="22"/>
        <v/>
      </c>
      <c r="AF35" s="114"/>
      <c r="AG35" s="261" t="str">
        <f t="shared" si="9"/>
        <v/>
      </c>
      <c r="AH35" s="228" t="str">
        <f t="shared" si="10"/>
        <v/>
      </c>
      <c r="AI35" s="228" t="str">
        <f t="shared" si="11"/>
        <v/>
      </c>
      <c r="AL35" s="43"/>
      <c r="AM35" s="43"/>
      <c r="AN35" s="43"/>
      <c r="AO35" s="43"/>
      <c r="AP35" s="43"/>
      <c r="AQ35" s="43">
        <v>26</v>
      </c>
      <c r="AR35" s="42" t="str">
        <f t="shared" si="23"/>
        <v/>
      </c>
      <c r="AS35" s="48"/>
      <c r="AT35" s="144" t="str">
        <f>種目コード!D43</f>
        <v>3年80m</v>
      </c>
      <c r="AU35" s="44">
        <f t="shared" si="25"/>
        <v>0</v>
      </c>
    </row>
    <row r="36" spans="1:47" ht="13.5" customHeight="1" x14ac:dyDescent="0.15">
      <c r="A36" s="57" t="str">
        <f t="shared" si="12"/>
        <v/>
      </c>
      <c r="B36" s="62" t="str">
        <f t="shared" si="13"/>
        <v/>
      </c>
      <c r="C36" s="62" t="str">
        <f t="shared" si="14"/>
        <v/>
      </c>
      <c r="D36" s="62" t="str">
        <f t="shared" si="15"/>
        <v/>
      </c>
      <c r="E36" s="57" t="str">
        <f t="shared" si="16"/>
        <v/>
      </c>
      <c r="F36" s="57" t="str">
        <f t="shared" si="17"/>
        <v/>
      </c>
      <c r="G36" s="57" t="str">
        <f t="shared" si="0"/>
        <v/>
      </c>
      <c r="H36" s="62" t="str">
        <f t="shared" si="1"/>
        <v/>
      </c>
      <c r="I36" s="79">
        <f t="shared" si="2"/>
        <v>0</v>
      </c>
      <c r="J36" s="86">
        <f t="shared" si="18"/>
        <v>0</v>
      </c>
      <c r="K36" s="88"/>
      <c r="L36" s="89"/>
      <c r="M36" s="45" t="str">
        <f t="shared" si="3"/>
        <v/>
      </c>
      <c r="N36" s="221" t="str">
        <f t="shared" si="4"/>
        <v/>
      </c>
      <c r="O36" s="222" t="str">
        <f t="shared" si="5"/>
        <v/>
      </c>
      <c r="P36" s="58" t="str">
        <f t="shared" si="6"/>
        <v/>
      </c>
      <c r="Q36" s="269">
        <f t="shared" si="7"/>
        <v>24</v>
      </c>
      <c r="R36" s="116"/>
      <c r="S36" s="45" t="str">
        <f t="shared" si="8"/>
        <v/>
      </c>
      <c r="T36" s="91"/>
      <c r="U36" s="116"/>
      <c r="V36" s="45" t="str">
        <f t="shared" si="19"/>
        <v/>
      </c>
      <c r="W36" s="91"/>
      <c r="X36" s="116"/>
      <c r="Y36" s="45" t="str">
        <f t="shared" si="20"/>
        <v/>
      </c>
      <c r="Z36" s="91"/>
      <c r="AA36" s="90"/>
      <c r="AB36" s="45" t="str">
        <f t="shared" si="21"/>
        <v/>
      </c>
      <c r="AC36" s="91"/>
      <c r="AD36" s="116"/>
      <c r="AE36" s="45" t="str">
        <f t="shared" si="22"/>
        <v/>
      </c>
      <c r="AF36" s="114"/>
      <c r="AG36" s="261" t="str">
        <f t="shared" si="9"/>
        <v/>
      </c>
      <c r="AH36" s="228" t="str">
        <f t="shared" si="10"/>
        <v/>
      </c>
      <c r="AI36" s="228" t="str">
        <f t="shared" si="11"/>
        <v/>
      </c>
      <c r="AL36" s="43"/>
      <c r="AM36" s="43"/>
      <c r="AN36" s="43"/>
      <c r="AO36" s="43"/>
      <c r="AP36" s="43"/>
      <c r="AQ36" s="43">
        <v>27</v>
      </c>
      <c r="AR36" s="42" t="str">
        <f t="shared" si="23"/>
        <v/>
      </c>
      <c r="AS36" s="49"/>
      <c r="AT36" s="144" t="str">
        <f>種目コード!D44</f>
        <v>4年80m</v>
      </c>
      <c r="AU36" s="44">
        <f t="shared" ref="AU36:AU43" si="26">COUNTIF($S$10:$Y$97,VLOOKUP(AT36,種目女１,2,FALSE)&amp;"2")</f>
        <v>0</v>
      </c>
    </row>
    <row r="37" spans="1:47" ht="13.5" customHeight="1" x14ac:dyDescent="0.15">
      <c r="A37" s="57" t="str">
        <f t="shared" si="12"/>
        <v/>
      </c>
      <c r="B37" s="62" t="str">
        <f t="shared" si="13"/>
        <v/>
      </c>
      <c r="C37" s="62" t="str">
        <f t="shared" si="14"/>
        <v/>
      </c>
      <c r="D37" s="62" t="str">
        <f t="shared" si="15"/>
        <v/>
      </c>
      <c r="E37" s="57" t="str">
        <f t="shared" si="16"/>
        <v/>
      </c>
      <c r="F37" s="57" t="str">
        <f t="shared" si="17"/>
        <v/>
      </c>
      <c r="G37" s="57" t="str">
        <f t="shared" si="0"/>
        <v/>
      </c>
      <c r="H37" s="62" t="str">
        <f t="shared" si="1"/>
        <v/>
      </c>
      <c r="I37" s="79">
        <f t="shared" si="2"/>
        <v>0</v>
      </c>
      <c r="J37" s="86">
        <f t="shared" si="18"/>
        <v>0</v>
      </c>
      <c r="K37" s="88"/>
      <c r="L37" s="89"/>
      <c r="M37" s="45" t="str">
        <f t="shared" si="3"/>
        <v/>
      </c>
      <c r="N37" s="221" t="str">
        <f t="shared" si="4"/>
        <v/>
      </c>
      <c r="O37" s="222" t="str">
        <f t="shared" si="5"/>
        <v/>
      </c>
      <c r="P37" s="58" t="str">
        <f t="shared" si="6"/>
        <v/>
      </c>
      <c r="Q37" s="269">
        <f t="shared" si="7"/>
        <v>24</v>
      </c>
      <c r="R37" s="116"/>
      <c r="S37" s="45" t="str">
        <f t="shared" si="8"/>
        <v/>
      </c>
      <c r="T37" s="91"/>
      <c r="U37" s="116"/>
      <c r="V37" s="45" t="str">
        <f t="shared" si="19"/>
        <v/>
      </c>
      <c r="W37" s="91"/>
      <c r="X37" s="116"/>
      <c r="Y37" s="45" t="str">
        <f t="shared" si="20"/>
        <v/>
      </c>
      <c r="Z37" s="91"/>
      <c r="AA37" s="90"/>
      <c r="AB37" s="45" t="str">
        <f t="shared" si="21"/>
        <v/>
      </c>
      <c r="AC37" s="91"/>
      <c r="AD37" s="116"/>
      <c r="AE37" s="45" t="str">
        <f t="shared" si="22"/>
        <v/>
      </c>
      <c r="AF37" s="114"/>
      <c r="AG37" s="261" t="str">
        <f t="shared" si="9"/>
        <v/>
      </c>
      <c r="AH37" s="228" t="str">
        <f t="shared" si="10"/>
        <v/>
      </c>
      <c r="AI37" s="228" t="str">
        <f t="shared" si="11"/>
        <v/>
      </c>
      <c r="AL37" s="43"/>
      <c r="AM37" s="43"/>
      <c r="AN37" s="43"/>
      <c r="AO37" s="43"/>
      <c r="AP37" s="43"/>
      <c r="AQ37" s="43">
        <v>28</v>
      </c>
      <c r="AR37" s="42" t="str">
        <f t="shared" si="23"/>
        <v/>
      </c>
      <c r="AS37" s="49"/>
      <c r="AT37" s="144" t="str">
        <f>種目コード!D45</f>
        <v>5,6年100m</v>
      </c>
      <c r="AU37" s="44">
        <f t="shared" si="26"/>
        <v>0</v>
      </c>
    </row>
    <row r="38" spans="1:47" ht="13.5" customHeight="1" x14ac:dyDescent="0.15">
      <c r="A38" s="57" t="str">
        <f t="shared" si="12"/>
        <v/>
      </c>
      <c r="B38" s="62" t="str">
        <f t="shared" si="13"/>
        <v/>
      </c>
      <c r="C38" s="62" t="str">
        <f t="shared" si="14"/>
        <v/>
      </c>
      <c r="D38" s="62" t="str">
        <f t="shared" si="15"/>
        <v/>
      </c>
      <c r="E38" s="57" t="str">
        <f t="shared" si="16"/>
        <v/>
      </c>
      <c r="F38" s="57" t="str">
        <f t="shared" si="17"/>
        <v/>
      </c>
      <c r="G38" s="57" t="str">
        <f t="shared" si="0"/>
        <v/>
      </c>
      <c r="H38" s="62" t="str">
        <f t="shared" si="1"/>
        <v/>
      </c>
      <c r="I38" s="79">
        <f t="shared" si="2"/>
        <v>0</v>
      </c>
      <c r="J38" s="86">
        <f t="shared" si="18"/>
        <v>0</v>
      </c>
      <c r="K38" s="88"/>
      <c r="L38" s="89"/>
      <c r="M38" s="45" t="str">
        <f t="shared" si="3"/>
        <v/>
      </c>
      <c r="N38" s="221" t="str">
        <f t="shared" si="4"/>
        <v/>
      </c>
      <c r="O38" s="222" t="str">
        <f t="shared" si="5"/>
        <v/>
      </c>
      <c r="P38" s="58" t="str">
        <f t="shared" si="6"/>
        <v/>
      </c>
      <c r="Q38" s="269">
        <f t="shared" si="7"/>
        <v>24</v>
      </c>
      <c r="R38" s="116"/>
      <c r="S38" s="45" t="str">
        <f t="shared" si="8"/>
        <v/>
      </c>
      <c r="T38" s="91"/>
      <c r="U38" s="116"/>
      <c r="V38" s="45" t="str">
        <f t="shared" si="19"/>
        <v/>
      </c>
      <c r="W38" s="91"/>
      <c r="X38" s="116"/>
      <c r="Y38" s="45" t="str">
        <f t="shared" si="20"/>
        <v/>
      </c>
      <c r="Z38" s="91"/>
      <c r="AA38" s="90"/>
      <c r="AB38" s="45" t="str">
        <f t="shared" si="21"/>
        <v/>
      </c>
      <c r="AC38" s="91"/>
      <c r="AD38" s="116"/>
      <c r="AE38" s="45" t="str">
        <f t="shared" si="22"/>
        <v/>
      </c>
      <c r="AF38" s="114"/>
      <c r="AG38" s="261" t="str">
        <f t="shared" si="9"/>
        <v/>
      </c>
      <c r="AH38" s="228" t="str">
        <f t="shared" si="10"/>
        <v/>
      </c>
      <c r="AI38" s="228" t="str">
        <f t="shared" si="11"/>
        <v/>
      </c>
      <c r="AL38" s="43"/>
      <c r="AM38" s="43" t="s">
        <v>127</v>
      </c>
      <c r="AN38" s="131" t="s">
        <v>131</v>
      </c>
      <c r="AO38" s="43"/>
      <c r="AP38" s="43"/>
      <c r="AQ38" s="43">
        <v>29</v>
      </c>
      <c r="AR38" s="42" t="str">
        <f t="shared" si="23"/>
        <v/>
      </c>
      <c r="AS38" s="49"/>
      <c r="AT38" s="144" t="str">
        <f>種目コード!D46</f>
        <v>4年800m</v>
      </c>
      <c r="AU38" s="44">
        <f t="shared" si="26"/>
        <v>0</v>
      </c>
    </row>
    <row r="39" spans="1:47" ht="13.5" customHeight="1" x14ac:dyDescent="0.15">
      <c r="A39" s="57" t="str">
        <f t="shared" si="12"/>
        <v/>
      </c>
      <c r="B39" s="62" t="str">
        <f t="shared" si="13"/>
        <v/>
      </c>
      <c r="C39" s="62" t="str">
        <f t="shared" si="14"/>
        <v/>
      </c>
      <c r="D39" s="62" t="str">
        <f t="shared" si="15"/>
        <v/>
      </c>
      <c r="E39" s="57" t="str">
        <f t="shared" si="16"/>
        <v/>
      </c>
      <c r="F39" s="57" t="str">
        <f t="shared" si="17"/>
        <v/>
      </c>
      <c r="G39" s="57" t="str">
        <f t="shared" si="0"/>
        <v/>
      </c>
      <c r="H39" s="62" t="str">
        <f t="shared" si="1"/>
        <v/>
      </c>
      <c r="I39" s="79">
        <f t="shared" si="2"/>
        <v>0</v>
      </c>
      <c r="J39" s="86">
        <f t="shared" si="18"/>
        <v>0</v>
      </c>
      <c r="K39" s="88"/>
      <c r="L39" s="89"/>
      <c r="M39" s="45" t="str">
        <f t="shared" si="3"/>
        <v/>
      </c>
      <c r="N39" s="221" t="str">
        <f t="shared" si="4"/>
        <v/>
      </c>
      <c r="O39" s="222" t="str">
        <f t="shared" si="5"/>
        <v/>
      </c>
      <c r="P39" s="58" t="str">
        <f t="shared" si="6"/>
        <v/>
      </c>
      <c r="Q39" s="269">
        <f t="shared" si="7"/>
        <v>24</v>
      </c>
      <c r="R39" s="116"/>
      <c r="S39" s="45" t="str">
        <f t="shared" si="8"/>
        <v/>
      </c>
      <c r="T39" s="91"/>
      <c r="U39" s="116"/>
      <c r="V39" s="45" t="str">
        <f t="shared" si="19"/>
        <v/>
      </c>
      <c r="W39" s="91"/>
      <c r="X39" s="116"/>
      <c r="Y39" s="45" t="str">
        <f t="shared" si="20"/>
        <v/>
      </c>
      <c r="Z39" s="91"/>
      <c r="AA39" s="90"/>
      <c r="AB39" s="45" t="str">
        <f t="shared" si="21"/>
        <v/>
      </c>
      <c r="AC39" s="91"/>
      <c r="AD39" s="116"/>
      <c r="AE39" s="45" t="str">
        <f t="shared" si="22"/>
        <v/>
      </c>
      <c r="AF39" s="114"/>
      <c r="AG39" s="261" t="str">
        <f t="shared" si="9"/>
        <v/>
      </c>
      <c r="AH39" s="228" t="str">
        <f t="shared" si="10"/>
        <v/>
      </c>
      <c r="AI39" s="228" t="str">
        <f t="shared" si="11"/>
        <v/>
      </c>
      <c r="AL39" s="43"/>
      <c r="AM39" s="43" t="s">
        <v>128</v>
      </c>
      <c r="AN39" s="131" t="s">
        <v>132</v>
      </c>
      <c r="AO39" s="43"/>
      <c r="AP39" s="43"/>
      <c r="AQ39" s="43">
        <v>30</v>
      </c>
      <c r="AR39" s="42" t="str">
        <f t="shared" si="23"/>
        <v/>
      </c>
      <c r="AS39" s="49"/>
      <c r="AT39" s="144" t="str">
        <f>種目コード!D47</f>
        <v>5,6年800m</v>
      </c>
      <c r="AU39" s="44">
        <f t="shared" si="26"/>
        <v>0</v>
      </c>
    </row>
    <row r="40" spans="1:47" ht="13.5" customHeight="1" x14ac:dyDescent="0.15">
      <c r="A40" s="57" t="str">
        <f t="shared" si="12"/>
        <v/>
      </c>
      <c r="B40" s="62" t="str">
        <f t="shared" si="13"/>
        <v/>
      </c>
      <c r="C40" s="62" t="str">
        <f t="shared" si="14"/>
        <v/>
      </c>
      <c r="D40" s="62" t="str">
        <f t="shared" si="15"/>
        <v/>
      </c>
      <c r="E40" s="57" t="str">
        <f t="shared" si="16"/>
        <v/>
      </c>
      <c r="F40" s="57" t="str">
        <f t="shared" si="17"/>
        <v/>
      </c>
      <c r="G40" s="57" t="str">
        <f t="shared" si="0"/>
        <v/>
      </c>
      <c r="H40" s="62" t="str">
        <f t="shared" si="1"/>
        <v/>
      </c>
      <c r="I40" s="79">
        <f t="shared" si="2"/>
        <v>0</v>
      </c>
      <c r="J40" s="86">
        <f t="shared" si="18"/>
        <v>0</v>
      </c>
      <c r="K40" s="88"/>
      <c r="L40" s="89"/>
      <c r="M40" s="45" t="str">
        <f t="shared" si="3"/>
        <v/>
      </c>
      <c r="N40" s="221" t="str">
        <f t="shared" si="4"/>
        <v/>
      </c>
      <c r="O40" s="222" t="str">
        <f t="shared" si="5"/>
        <v/>
      </c>
      <c r="P40" s="58" t="str">
        <f t="shared" si="6"/>
        <v/>
      </c>
      <c r="Q40" s="269">
        <f t="shared" si="7"/>
        <v>24</v>
      </c>
      <c r="R40" s="116"/>
      <c r="S40" s="45" t="str">
        <f t="shared" si="8"/>
        <v/>
      </c>
      <c r="T40" s="91"/>
      <c r="U40" s="116"/>
      <c r="V40" s="45" t="str">
        <f t="shared" si="19"/>
        <v/>
      </c>
      <c r="W40" s="91"/>
      <c r="X40" s="116"/>
      <c r="Y40" s="45" t="str">
        <f t="shared" si="20"/>
        <v/>
      </c>
      <c r="Z40" s="91"/>
      <c r="AA40" s="90"/>
      <c r="AB40" s="45" t="str">
        <f t="shared" si="21"/>
        <v/>
      </c>
      <c r="AC40" s="91"/>
      <c r="AD40" s="116"/>
      <c r="AE40" s="45" t="str">
        <f t="shared" si="22"/>
        <v/>
      </c>
      <c r="AF40" s="114"/>
      <c r="AG40" s="261" t="str">
        <f t="shared" si="9"/>
        <v/>
      </c>
      <c r="AH40" s="228" t="str">
        <f t="shared" si="10"/>
        <v/>
      </c>
      <c r="AI40" s="228" t="str">
        <f t="shared" si="11"/>
        <v/>
      </c>
      <c r="AL40" s="43"/>
      <c r="AM40" s="43" t="s">
        <v>129</v>
      </c>
      <c r="AN40" s="131" t="s">
        <v>133</v>
      </c>
      <c r="AO40" s="43"/>
      <c r="AP40" s="43"/>
      <c r="AQ40" s="43">
        <v>31</v>
      </c>
      <c r="AR40" s="42" t="str">
        <f t="shared" si="23"/>
        <v/>
      </c>
      <c r="AS40" s="49"/>
      <c r="AT40" s="144" t="str">
        <f>種目コード!D48</f>
        <v>4年走幅跳</v>
      </c>
      <c r="AU40" s="44">
        <f t="shared" si="26"/>
        <v>0</v>
      </c>
    </row>
    <row r="41" spans="1:47" ht="13.5" customHeight="1" x14ac:dyDescent="0.15">
      <c r="A41" s="57" t="str">
        <f t="shared" si="12"/>
        <v/>
      </c>
      <c r="B41" s="62" t="str">
        <f t="shared" si="13"/>
        <v/>
      </c>
      <c r="C41" s="62" t="str">
        <f t="shared" si="14"/>
        <v/>
      </c>
      <c r="D41" s="62" t="str">
        <f t="shared" si="15"/>
        <v/>
      </c>
      <c r="E41" s="57" t="str">
        <f t="shared" si="16"/>
        <v/>
      </c>
      <c r="F41" s="57" t="str">
        <f t="shared" si="17"/>
        <v/>
      </c>
      <c r="G41" s="57" t="str">
        <f t="shared" si="0"/>
        <v/>
      </c>
      <c r="H41" s="62" t="str">
        <f t="shared" si="1"/>
        <v/>
      </c>
      <c r="I41" s="79">
        <f t="shared" si="2"/>
        <v>0</v>
      </c>
      <c r="J41" s="86">
        <f t="shared" si="18"/>
        <v>0</v>
      </c>
      <c r="K41" s="88"/>
      <c r="L41" s="89"/>
      <c r="M41" s="45" t="str">
        <f t="shared" si="3"/>
        <v/>
      </c>
      <c r="N41" s="221" t="str">
        <f t="shared" si="4"/>
        <v/>
      </c>
      <c r="O41" s="222" t="str">
        <f t="shared" si="5"/>
        <v/>
      </c>
      <c r="P41" s="58" t="str">
        <f t="shared" si="6"/>
        <v/>
      </c>
      <c r="Q41" s="269">
        <f t="shared" si="7"/>
        <v>24</v>
      </c>
      <c r="R41" s="116"/>
      <c r="S41" s="45" t="str">
        <f t="shared" si="8"/>
        <v/>
      </c>
      <c r="T41" s="91"/>
      <c r="U41" s="116"/>
      <c r="V41" s="45" t="str">
        <f t="shared" si="19"/>
        <v/>
      </c>
      <c r="W41" s="91"/>
      <c r="X41" s="116"/>
      <c r="Y41" s="45" t="str">
        <f t="shared" si="20"/>
        <v/>
      </c>
      <c r="Z41" s="91"/>
      <c r="AA41" s="90"/>
      <c r="AB41" s="45" t="str">
        <f t="shared" si="21"/>
        <v/>
      </c>
      <c r="AC41" s="91"/>
      <c r="AD41" s="116"/>
      <c r="AE41" s="45" t="str">
        <f t="shared" si="22"/>
        <v/>
      </c>
      <c r="AF41" s="114"/>
      <c r="AG41" s="261" t="str">
        <f t="shared" si="9"/>
        <v/>
      </c>
      <c r="AH41" s="228" t="str">
        <f t="shared" si="10"/>
        <v/>
      </c>
      <c r="AI41" s="228" t="str">
        <f t="shared" si="11"/>
        <v/>
      </c>
      <c r="AL41" s="43"/>
      <c r="AM41" s="43" t="s">
        <v>130</v>
      </c>
      <c r="AN41" s="131" t="s">
        <v>134</v>
      </c>
      <c r="AO41" s="43"/>
      <c r="AP41" s="43"/>
      <c r="AQ41" s="43">
        <v>32</v>
      </c>
      <c r="AR41" s="42" t="str">
        <f t="shared" si="23"/>
        <v/>
      </c>
      <c r="AS41" s="49"/>
      <c r="AT41" s="144" t="str">
        <f>種目コード!D49</f>
        <v>5,6年走幅跳</v>
      </c>
      <c r="AU41" s="44">
        <f t="shared" si="26"/>
        <v>0</v>
      </c>
    </row>
    <row r="42" spans="1:47" ht="13.5" customHeight="1" x14ac:dyDescent="0.15">
      <c r="A42" s="57" t="str">
        <f t="shared" si="12"/>
        <v/>
      </c>
      <c r="B42" s="62" t="str">
        <f t="shared" si="13"/>
        <v/>
      </c>
      <c r="C42" s="62" t="str">
        <f t="shared" si="14"/>
        <v/>
      </c>
      <c r="D42" s="62" t="str">
        <f t="shared" si="15"/>
        <v/>
      </c>
      <c r="E42" s="57" t="str">
        <f t="shared" si="16"/>
        <v/>
      </c>
      <c r="F42" s="57" t="str">
        <f t="shared" si="17"/>
        <v/>
      </c>
      <c r="G42" s="57" t="str">
        <f t="shared" ref="G42:G73" si="27">+IF(E42="","",RANK(E42,E$10:E$97,1))</f>
        <v/>
      </c>
      <c r="H42" s="62" t="str">
        <f t="shared" ref="H42:H73" si="28">+IF(F42="","",RANK(F42,F$10:F$97,1))</f>
        <v/>
      </c>
      <c r="I42" s="79">
        <f t="shared" ref="I42:I73" si="29">IF($M42="",0,COUNTIF($M$10:$M$97,$M42))</f>
        <v>0</v>
      </c>
      <c r="J42" s="86">
        <f t="shared" si="18"/>
        <v>0</v>
      </c>
      <c r="K42" s="88"/>
      <c r="L42" s="89"/>
      <c r="M42" s="45" t="str">
        <f t="shared" ref="M42:M73" si="30">IF($K42="","",VLOOKUP($K42&amp;TEXT($L42,0),競技者,3,FALSE)&amp;"　"&amp;VLOOKUP($K42&amp;TEXT($L42,0),競技者,4,FALSE))</f>
        <v/>
      </c>
      <c r="N42" s="221" t="str">
        <f t="shared" ref="N42:N73" si="31">IF($K42="","",ASC(VLOOKUP($K42&amp;TEXT($L42,0),競技者,6,FALSE))&amp;" "&amp;ASC(VLOOKUP($K42&amp;TEXT($L42,0),競技者,7,FALSE)))</f>
        <v/>
      </c>
      <c r="O42" s="222" t="str">
        <f t="shared" ref="O42:O73" si="32">IF($K42="","",VLOOKUP($K42&amp;TEXT($L42,0),競技者,20,FALSE))</f>
        <v/>
      </c>
      <c r="P42" s="58" t="str">
        <f t="shared" ref="P42:P73" si="33">IF($K42="","",IF(VLOOKUP($K42&amp;TEXT($L42,0),競技者,22,FALSE)=0,"",MID(VLOOKUP($K42&amp;TEXT($L42,0),競技者,22,FALSE),3,2)))</f>
        <v/>
      </c>
      <c r="Q42" s="269">
        <f t="shared" ref="Q42:Q73" si="34">IF(VLOOKUP($K42&amp;TEXT($L42,0),競技者,12,FALSE)=0,"",VLOOKUP($K42&amp;TEXT($L42,0),競技者,12,FALSE))</f>
        <v>24</v>
      </c>
      <c r="R42" s="116"/>
      <c r="S42" s="45" t="str">
        <f t="shared" si="8"/>
        <v/>
      </c>
      <c r="T42" s="91"/>
      <c r="U42" s="116"/>
      <c r="V42" s="45" t="str">
        <f t="shared" si="19"/>
        <v/>
      </c>
      <c r="W42" s="91"/>
      <c r="X42" s="116"/>
      <c r="Y42" s="45" t="str">
        <f t="shared" si="20"/>
        <v/>
      </c>
      <c r="Z42" s="91"/>
      <c r="AA42" s="90"/>
      <c r="AB42" s="45" t="str">
        <f t="shared" si="21"/>
        <v/>
      </c>
      <c r="AC42" s="91"/>
      <c r="AD42" s="116"/>
      <c r="AE42" s="45" t="str">
        <f t="shared" si="22"/>
        <v/>
      </c>
      <c r="AF42" s="114"/>
      <c r="AG42" s="261" t="str">
        <f t="shared" ref="AG42:AG73" si="35">IF($K42="","",VLOOKUP($K42&amp;TEXT($L42,0),競技者,19,FALSE))</f>
        <v/>
      </c>
      <c r="AH42" s="228" t="str">
        <f t="shared" ref="AH42:AH73" si="36">IF($K42="","",VLOOKUP($K42&amp;TEXT($L42,0),競技者,8,FALSE)&amp;" "&amp;VLOOKUP($K42&amp;TEXT($L42,0),競技者,9,FALSE)&amp;"("&amp;MID(YEAR(AG42),3,2)&amp;")")</f>
        <v/>
      </c>
      <c r="AI42" s="228" t="str">
        <f t="shared" ref="AI42:AI73" si="37">IF($K42="","",VLOOKUP($K42&amp;TEXT($L42,0),競技者,10,FALSE))</f>
        <v/>
      </c>
      <c r="AL42" s="43"/>
      <c r="AM42" s="43"/>
      <c r="AN42" s="43"/>
      <c r="AO42" s="43"/>
      <c r="AP42" s="43"/>
      <c r="AQ42" s="43">
        <v>33</v>
      </c>
      <c r="AR42" s="42" t="str">
        <f t="shared" si="23"/>
        <v/>
      </c>
      <c r="AS42" s="49"/>
      <c r="AT42" s="144" t="str">
        <f>種目コード!D50</f>
        <v>5,6年ｼﾞｬﾍﾞﾘｯｸﾎﾞｰﾙ投</v>
      </c>
      <c r="AU42" s="44">
        <f t="shared" si="26"/>
        <v>0</v>
      </c>
    </row>
    <row r="43" spans="1:47" ht="13.5" customHeight="1" x14ac:dyDescent="0.15">
      <c r="A43" s="57" t="str">
        <f t="shared" si="12"/>
        <v/>
      </c>
      <c r="B43" s="62" t="str">
        <f t="shared" si="13"/>
        <v/>
      </c>
      <c r="C43" s="62" t="str">
        <f t="shared" si="14"/>
        <v/>
      </c>
      <c r="D43" s="62" t="str">
        <f t="shared" si="15"/>
        <v/>
      </c>
      <c r="E43" s="57" t="str">
        <f t="shared" si="16"/>
        <v/>
      </c>
      <c r="F43" s="57" t="str">
        <f t="shared" si="17"/>
        <v/>
      </c>
      <c r="G43" s="57" t="str">
        <f t="shared" si="27"/>
        <v/>
      </c>
      <c r="H43" s="62" t="str">
        <f t="shared" si="28"/>
        <v/>
      </c>
      <c r="I43" s="79">
        <f t="shared" si="29"/>
        <v>0</v>
      </c>
      <c r="J43" s="86">
        <f t="shared" si="18"/>
        <v>0</v>
      </c>
      <c r="K43" s="88"/>
      <c r="L43" s="89"/>
      <c r="M43" s="45" t="str">
        <f t="shared" si="30"/>
        <v/>
      </c>
      <c r="N43" s="221" t="str">
        <f t="shared" si="31"/>
        <v/>
      </c>
      <c r="O43" s="222" t="str">
        <f t="shared" si="32"/>
        <v/>
      </c>
      <c r="P43" s="58" t="str">
        <f t="shared" si="33"/>
        <v/>
      </c>
      <c r="Q43" s="269">
        <f t="shared" si="34"/>
        <v>24</v>
      </c>
      <c r="R43" s="116"/>
      <c r="S43" s="45" t="str">
        <f t="shared" si="8"/>
        <v/>
      </c>
      <c r="T43" s="91"/>
      <c r="U43" s="116"/>
      <c r="V43" s="45" t="str">
        <f t="shared" si="19"/>
        <v/>
      </c>
      <c r="W43" s="91"/>
      <c r="X43" s="116"/>
      <c r="Y43" s="45" t="str">
        <f t="shared" si="20"/>
        <v/>
      </c>
      <c r="Z43" s="91"/>
      <c r="AA43" s="90"/>
      <c r="AB43" s="45" t="str">
        <f t="shared" si="21"/>
        <v/>
      </c>
      <c r="AC43" s="91"/>
      <c r="AD43" s="116"/>
      <c r="AE43" s="45" t="str">
        <f t="shared" si="22"/>
        <v/>
      </c>
      <c r="AF43" s="114"/>
      <c r="AG43" s="261" t="str">
        <f t="shared" si="35"/>
        <v/>
      </c>
      <c r="AH43" s="228" t="str">
        <f t="shared" si="36"/>
        <v/>
      </c>
      <c r="AI43" s="228" t="str">
        <f t="shared" si="37"/>
        <v/>
      </c>
      <c r="AL43" s="43"/>
      <c r="AM43" s="43"/>
      <c r="AN43" s="43"/>
      <c r="AO43" s="43"/>
      <c r="AP43" s="43"/>
      <c r="AQ43" s="43">
        <v>34</v>
      </c>
      <c r="AR43" s="42" t="str">
        <f t="shared" si="23"/>
        <v/>
      </c>
      <c r="AS43" s="49"/>
      <c r="AT43" s="144" t="str">
        <f>種目コード!D51</f>
        <v/>
      </c>
      <c r="AU43" s="44">
        <f t="shared" si="26"/>
        <v>0</v>
      </c>
    </row>
    <row r="44" spans="1:47" ht="13.5" customHeight="1" x14ac:dyDescent="0.15">
      <c r="A44" s="57" t="str">
        <f t="shared" si="12"/>
        <v/>
      </c>
      <c r="B44" s="62" t="str">
        <f t="shared" si="13"/>
        <v/>
      </c>
      <c r="C44" s="62" t="str">
        <f t="shared" si="14"/>
        <v/>
      </c>
      <c r="D44" s="62" t="str">
        <f t="shared" si="15"/>
        <v/>
      </c>
      <c r="E44" s="57" t="str">
        <f t="shared" si="16"/>
        <v/>
      </c>
      <c r="F44" s="57" t="str">
        <f t="shared" si="17"/>
        <v/>
      </c>
      <c r="G44" s="57" t="str">
        <f t="shared" si="27"/>
        <v/>
      </c>
      <c r="H44" s="62" t="str">
        <f t="shared" si="28"/>
        <v/>
      </c>
      <c r="I44" s="79">
        <f t="shared" si="29"/>
        <v>0</v>
      </c>
      <c r="J44" s="86">
        <f t="shared" si="18"/>
        <v>0</v>
      </c>
      <c r="K44" s="88"/>
      <c r="L44" s="89"/>
      <c r="M44" s="45" t="str">
        <f t="shared" si="30"/>
        <v/>
      </c>
      <c r="N44" s="221" t="str">
        <f t="shared" si="31"/>
        <v/>
      </c>
      <c r="O44" s="222" t="str">
        <f t="shared" si="32"/>
        <v/>
      </c>
      <c r="P44" s="58" t="str">
        <f t="shared" si="33"/>
        <v/>
      </c>
      <c r="Q44" s="269">
        <f t="shared" si="34"/>
        <v>24</v>
      </c>
      <c r="R44" s="116"/>
      <c r="S44" s="45" t="str">
        <f t="shared" si="8"/>
        <v/>
      </c>
      <c r="T44" s="91"/>
      <c r="U44" s="116"/>
      <c r="V44" s="45" t="str">
        <f t="shared" si="19"/>
        <v/>
      </c>
      <c r="W44" s="91"/>
      <c r="X44" s="116"/>
      <c r="Y44" s="45" t="str">
        <f t="shared" si="20"/>
        <v/>
      </c>
      <c r="Z44" s="91"/>
      <c r="AA44" s="90"/>
      <c r="AB44" s="45" t="str">
        <f t="shared" si="21"/>
        <v/>
      </c>
      <c r="AC44" s="91"/>
      <c r="AD44" s="116"/>
      <c r="AE44" s="45" t="str">
        <f t="shared" si="22"/>
        <v/>
      </c>
      <c r="AF44" s="114"/>
      <c r="AG44" s="261" t="str">
        <f t="shared" si="35"/>
        <v/>
      </c>
      <c r="AH44" s="228" t="str">
        <f t="shared" si="36"/>
        <v/>
      </c>
      <c r="AI44" s="228" t="str">
        <f t="shared" si="37"/>
        <v/>
      </c>
      <c r="AL44" s="43"/>
      <c r="AM44" s="43"/>
      <c r="AN44" s="43"/>
      <c r="AO44" s="43"/>
      <c r="AP44" s="43"/>
      <c r="AQ44" s="43">
        <v>35</v>
      </c>
      <c r="AR44" s="42" t="str">
        <f t="shared" si="23"/>
        <v/>
      </c>
      <c r="AS44" s="49"/>
      <c r="AT44" s="145" t="str">
        <f>種目コード!D52</f>
        <v/>
      </c>
      <c r="AU44" s="44">
        <f t="shared" si="25"/>
        <v>0</v>
      </c>
    </row>
    <row r="45" spans="1:47" ht="13.5" customHeight="1" x14ac:dyDescent="0.15">
      <c r="A45" s="57" t="str">
        <f t="shared" si="12"/>
        <v/>
      </c>
      <c r="B45" s="62" t="str">
        <f t="shared" si="13"/>
        <v/>
      </c>
      <c r="C45" s="62" t="str">
        <f t="shared" si="14"/>
        <v/>
      </c>
      <c r="D45" s="62" t="str">
        <f t="shared" si="15"/>
        <v/>
      </c>
      <c r="E45" s="57" t="str">
        <f t="shared" si="16"/>
        <v/>
      </c>
      <c r="F45" s="57" t="str">
        <f t="shared" si="17"/>
        <v/>
      </c>
      <c r="G45" s="57" t="str">
        <f t="shared" si="27"/>
        <v/>
      </c>
      <c r="H45" s="62" t="str">
        <f t="shared" si="28"/>
        <v/>
      </c>
      <c r="I45" s="79">
        <f t="shared" si="29"/>
        <v>0</v>
      </c>
      <c r="J45" s="86">
        <f t="shared" si="18"/>
        <v>0</v>
      </c>
      <c r="K45" s="88"/>
      <c r="L45" s="89"/>
      <c r="M45" s="45" t="str">
        <f t="shared" si="30"/>
        <v/>
      </c>
      <c r="N45" s="221" t="str">
        <f t="shared" si="31"/>
        <v/>
      </c>
      <c r="O45" s="222" t="str">
        <f t="shared" si="32"/>
        <v/>
      </c>
      <c r="P45" s="58" t="str">
        <f t="shared" si="33"/>
        <v/>
      </c>
      <c r="Q45" s="269">
        <f t="shared" si="34"/>
        <v>24</v>
      </c>
      <c r="R45" s="116"/>
      <c r="S45" s="45" t="str">
        <f t="shared" si="8"/>
        <v/>
      </c>
      <c r="T45" s="91"/>
      <c r="U45" s="116"/>
      <c r="V45" s="45" t="str">
        <f t="shared" si="19"/>
        <v/>
      </c>
      <c r="W45" s="91"/>
      <c r="X45" s="116"/>
      <c r="Y45" s="45" t="str">
        <f t="shared" si="20"/>
        <v/>
      </c>
      <c r="Z45" s="91"/>
      <c r="AA45" s="90"/>
      <c r="AB45" s="45" t="str">
        <f t="shared" si="21"/>
        <v/>
      </c>
      <c r="AC45" s="91"/>
      <c r="AD45" s="116"/>
      <c r="AE45" s="45" t="str">
        <f t="shared" si="22"/>
        <v/>
      </c>
      <c r="AF45" s="114"/>
      <c r="AG45" s="261" t="str">
        <f t="shared" si="35"/>
        <v/>
      </c>
      <c r="AH45" s="228" t="str">
        <f t="shared" si="36"/>
        <v/>
      </c>
      <c r="AI45" s="228" t="str">
        <f t="shared" si="37"/>
        <v/>
      </c>
      <c r="AL45" s="43"/>
      <c r="AM45" s="43"/>
      <c r="AN45" s="43"/>
      <c r="AO45" s="43"/>
      <c r="AP45" s="43"/>
      <c r="AQ45" s="43">
        <v>36</v>
      </c>
      <c r="AR45" s="42" t="str">
        <f t="shared" si="23"/>
        <v/>
      </c>
      <c r="AS45" s="49"/>
      <c r="AT45" s="145" t="str">
        <f>種目コード!D53</f>
        <v/>
      </c>
      <c r="AU45" s="44">
        <f>COUNTIF($S$10:$Y$97,VLOOKUP(AT45,種目女１,2,FALSE)&amp;"2")</f>
        <v>0</v>
      </c>
    </row>
    <row r="46" spans="1:47" ht="13.5" customHeight="1" x14ac:dyDescent="0.15">
      <c r="A46" s="57" t="str">
        <f t="shared" si="12"/>
        <v/>
      </c>
      <c r="B46" s="62" t="str">
        <f t="shared" si="13"/>
        <v/>
      </c>
      <c r="C46" s="62" t="str">
        <f t="shared" si="14"/>
        <v/>
      </c>
      <c r="D46" s="62" t="str">
        <f t="shared" si="15"/>
        <v/>
      </c>
      <c r="E46" s="57" t="str">
        <f t="shared" si="16"/>
        <v/>
      </c>
      <c r="F46" s="57" t="str">
        <f t="shared" si="17"/>
        <v/>
      </c>
      <c r="G46" s="57" t="str">
        <f t="shared" si="27"/>
        <v/>
      </c>
      <c r="H46" s="62" t="str">
        <f t="shared" si="28"/>
        <v/>
      </c>
      <c r="I46" s="79">
        <f t="shared" si="29"/>
        <v>0</v>
      </c>
      <c r="J46" s="86">
        <f t="shared" si="18"/>
        <v>0</v>
      </c>
      <c r="K46" s="88"/>
      <c r="L46" s="89"/>
      <c r="M46" s="45" t="str">
        <f t="shared" si="30"/>
        <v/>
      </c>
      <c r="N46" s="221" t="str">
        <f t="shared" si="31"/>
        <v/>
      </c>
      <c r="O46" s="222" t="str">
        <f t="shared" si="32"/>
        <v/>
      </c>
      <c r="P46" s="58" t="str">
        <f t="shared" si="33"/>
        <v/>
      </c>
      <c r="Q46" s="269">
        <f t="shared" si="34"/>
        <v>24</v>
      </c>
      <c r="R46" s="116"/>
      <c r="S46" s="45" t="str">
        <f t="shared" si="8"/>
        <v/>
      </c>
      <c r="T46" s="91"/>
      <c r="U46" s="116"/>
      <c r="V46" s="45" t="str">
        <f t="shared" si="19"/>
        <v/>
      </c>
      <c r="W46" s="91"/>
      <c r="X46" s="116"/>
      <c r="Y46" s="45" t="str">
        <f t="shared" si="20"/>
        <v/>
      </c>
      <c r="Z46" s="91"/>
      <c r="AA46" s="90"/>
      <c r="AB46" s="45" t="str">
        <f t="shared" si="21"/>
        <v/>
      </c>
      <c r="AC46" s="91"/>
      <c r="AD46" s="116"/>
      <c r="AE46" s="45" t="str">
        <f t="shared" si="22"/>
        <v/>
      </c>
      <c r="AF46" s="114"/>
      <c r="AG46" s="261" t="str">
        <f t="shared" si="35"/>
        <v/>
      </c>
      <c r="AH46" s="228" t="str">
        <f t="shared" si="36"/>
        <v/>
      </c>
      <c r="AI46" s="228" t="str">
        <f t="shared" si="37"/>
        <v/>
      </c>
      <c r="AL46" s="43"/>
      <c r="AM46" s="43"/>
      <c r="AN46" s="43"/>
      <c r="AO46" s="43"/>
      <c r="AP46" s="43"/>
      <c r="AQ46" s="43"/>
      <c r="AR46" s="49"/>
      <c r="AS46" s="49"/>
      <c r="AT46" s="145" t="str">
        <f>種目コード!D54</f>
        <v/>
      </c>
      <c r="AU46" s="44">
        <f t="shared" si="25"/>
        <v>0</v>
      </c>
    </row>
    <row r="47" spans="1:47" ht="13.5" customHeight="1" x14ac:dyDescent="0.15">
      <c r="A47" s="57" t="str">
        <f t="shared" si="12"/>
        <v/>
      </c>
      <c r="B47" s="62" t="str">
        <f t="shared" si="13"/>
        <v/>
      </c>
      <c r="C47" s="62" t="str">
        <f t="shared" si="14"/>
        <v/>
      </c>
      <c r="D47" s="62" t="str">
        <f t="shared" si="15"/>
        <v/>
      </c>
      <c r="E47" s="57" t="str">
        <f t="shared" si="16"/>
        <v/>
      </c>
      <c r="F47" s="57" t="str">
        <f t="shared" si="17"/>
        <v/>
      </c>
      <c r="G47" s="57" t="str">
        <f t="shared" si="27"/>
        <v/>
      </c>
      <c r="H47" s="62" t="str">
        <f t="shared" si="28"/>
        <v/>
      </c>
      <c r="I47" s="79">
        <f t="shared" si="29"/>
        <v>0</v>
      </c>
      <c r="J47" s="86">
        <f t="shared" si="18"/>
        <v>0</v>
      </c>
      <c r="K47" s="88"/>
      <c r="L47" s="89"/>
      <c r="M47" s="45" t="str">
        <f t="shared" si="30"/>
        <v/>
      </c>
      <c r="N47" s="221" t="str">
        <f t="shared" si="31"/>
        <v/>
      </c>
      <c r="O47" s="222" t="str">
        <f t="shared" si="32"/>
        <v/>
      </c>
      <c r="P47" s="58" t="str">
        <f t="shared" si="33"/>
        <v/>
      </c>
      <c r="Q47" s="269">
        <f t="shared" si="34"/>
        <v>24</v>
      </c>
      <c r="R47" s="116"/>
      <c r="S47" s="45" t="str">
        <f t="shared" si="8"/>
        <v/>
      </c>
      <c r="T47" s="91"/>
      <c r="U47" s="116"/>
      <c r="V47" s="45" t="str">
        <f t="shared" si="19"/>
        <v/>
      </c>
      <c r="W47" s="91"/>
      <c r="X47" s="116"/>
      <c r="Y47" s="45" t="str">
        <f t="shared" si="20"/>
        <v/>
      </c>
      <c r="Z47" s="91"/>
      <c r="AA47" s="90"/>
      <c r="AB47" s="45" t="str">
        <f t="shared" si="21"/>
        <v/>
      </c>
      <c r="AC47" s="91"/>
      <c r="AD47" s="116"/>
      <c r="AE47" s="45" t="str">
        <f t="shared" si="22"/>
        <v/>
      </c>
      <c r="AF47" s="114"/>
      <c r="AG47" s="261" t="str">
        <f t="shared" si="35"/>
        <v/>
      </c>
      <c r="AH47" s="228" t="str">
        <f t="shared" si="36"/>
        <v/>
      </c>
      <c r="AI47" s="228" t="str">
        <f t="shared" si="37"/>
        <v/>
      </c>
      <c r="AL47" s="43"/>
      <c r="AM47" s="43"/>
      <c r="AN47" s="43"/>
      <c r="AO47" s="43"/>
      <c r="AP47" s="43"/>
      <c r="AQ47" s="43"/>
      <c r="AR47" s="49"/>
      <c r="AS47" s="49"/>
      <c r="AT47" s="145" t="str">
        <f>種目コード!D55</f>
        <v/>
      </c>
      <c r="AU47" s="44">
        <f t="shared" si="25"/>
        <v>0</v>
      </c>
    </row>
    <row r="48" spans="1:47" ht="13.5" customHeight="1" x14ac:dyDescent="0.15">
      <c r="A48" s="57" t="str">
        <f t="shared" si="12"/>
        <v/>
      </c>
      <c r="B48" s="62" t="str">
        <f t="shared" si="13"/>
        <v/>
      </c>
      <c r="C48" s="62" t="str">
        <f t="shared" si="14"/>
        <v/>
      </c>
      <c r="D48" s="62" t="str">
        <f t="shared" si="15"/>
        <v/>
      </c>
      <c r="E48" s="57" t="str">
        <f t="shared" si="16"/>
        <v/>
      </c>
      <c r="F48" s="57" t="str">
        <f t="shared" si="17"/>
        <v/>
      </c>
      <c r="G48" s="57" t="str">
        <f t="shared" si="27"/>
        <v/>
      </c>
      <c r="H48" s="62" t="str">
        <f t="shared" si="28"/>
        <v/>
      </c>
      <c r="I48" s="79">
        <f t="shared" si="29"/>
        <v>0</v>
      </c>
      <c r="J48" s="86">
        <f t="shared" si="18"/>
        <v>0</v>
      </c>
      <c r="K48" s="88"/>
      <c r="L48" s="89"/>
      <c r="M48" s="45" t="str">
        <f t="shared" si="30"/>
        <v/>
      </c>
      <c r="N48" s="221" t="str">
        <f t="shared" si="31"/>
        <v/>
      </c>
      <c r="O48" s="222" t="str">
        <f t="shared" si="32"/>
        <v/>
      </c>
      <c r="P48" s="58" t="str">
        <f t="shared" si="33"/>
        <v/>
      </c>
      <c r="Q48" s="269">
        <f t="shared" si="34"/>
        <v>24</v>
      </c>
      <c r="R48" s="116"/>
      <c r="S48" s="45" t="str">
        <f t="shared" si="8"/>
        <v/>
      </c>
      <c r="T48" s="91"/>
      <c r="U48" s="116"/>
      <c r="V48" s="45" t="str">
        <f t="shared" si="19"/>
        <v/>
      </c>
      <c r="W48" s="91"/>
      <c r="X48" s="116"/>
      <c r="Y48" s="45" t="str">
        <f t="shared" si="20"/>
        <v/>
      </c>
      <c r="Z48" s="91"/>
      <c r="AA48" s="90"/>
      <c r="AB48" s="45" t="str">
        <f t="shared" si="21"/>
        <v/>
      </c>
      <c r="AC48" s="91"/>
      <c r="AD48" s="116"/>
      <c r="AE48" s="45" t="str">
        <f t="shared" si="22"/>
        <v/>
      </c>
      <c r="AF48" s="114"/>
      <c r="AG48" s="261" t="str">
        <f t="shared" si="35"/>
        <v/>
      </c>
      <c r="AH48" s="228" t="str">
        <f t="shared" si="36"/>
        <v/>
      </c>
      <c r="AI48" s="228" t="str">
        <f t="shared" si="37"/>
        <v/>
      </c>
      <c r="AL48" s="43"/>
      <c r="AM48" s="43"/>
      <c r="AN48" s="43"/>
      <c r="AO48" s="43"/>
      <c r="AP48" s="43"/>
      <c r="AQ48" s="43"/>
      <c r="AR48" s="49"/>
      <c r="AS48" s="49"/>
      <c r="AT48" s="145" t="str">
        <f>種目コード!D56</f>
        <v/>
      </c>
      <c r="AU48" s="44">
        <f t="shared" si="25"/>
        <v>0</v>
      </c>
    </row>
    <row r="49" spans="1:47" ht="13.5" customHeight="1" x14ac:dyDescent="0.15">
      <c r="A49" s="57" t="str">
        <f t="shared" si="12"/>
        <v/>
      </c>
      <c r="B49" s="62" t="str">
        <f t="shared" si="13"/>
        <v/>
      </c>
      <c r="C49" s="62" t="str">
        <f t="shared" si="14"/>
        <v/>
      </c>
      <c r="D49" s="62" t="str">
        <f t="shared" si="15"/>
        <v/>
      </c>
      <c r="E49" s="57" t="str">
        <f t="shared" si="16"/>
        <v/>
      </c>
      <c r="F49" s="57" t="str">
        <f t="shared" si="17"/>
        <v/>
      </c>
      <c r="G49" s="57" t="str">
        <f t="shared" si="27"/>
        <v/>
      </c>
      <c r="H49" s="62" t="str">
        <f t="shared" si="28"/>
        <v/>
      </c>
      <c r="I49" s="79">
        <f t="shared" si="29"/>
        <v>0</v>
      </c>
      <c r="J49" s="86">
        <f t="shared" si="18"/>
        <v>0</v>
      </c>
      <c r="K49" s="88"/>
      <c r="L49" s="89"/>
      <c r="M49" s="45" t="str">
        <f t="shared" si="30"/>
        <v/>
      </c>
      <c r="N49" s="221" t="str">
        <f t="shared" si="31"/>
        <v/>
      </c>
      <c r="O49" s="222" t="str">
        <f t="shared" si="32"/>
        <v/>
      </c>
      <c r="P49" s="58" t="str">
        <f t="shared" si="33"/>
        <v/>
      </c>
      <c r="Q49" s="269">
        <f t="shared" si="34"/>
        <v>24</v>
      </c>
      <c r="R49" s="116"/>
      <c r="S49" s="45" t="str">
        <f t="shared" si="8"/>
        <v/>
      </c>
      <c r="T49" s="91"/>
      <c r="U49" s="116"/>
      <c r="V49" s="45" t="str">
        <f t="shared" si="19"/>
        <v/>
      </c>
      <c r="W49" s="91"/>
      <c r="X49" s="116"/>
      <c r="Y49" s="45" t="str">
        <f t="shared" si="20"/>
        <v/>
      </c>
      <c r="Z49" s="91"/>
      <c r="AA49" s="90"/>
      <c r="AB49" s="45" t="str">
        <f t="shared" si="21"/>
        <v/>
      </c>
      <c r="AC49" s="91"/>
      <c r="AD49" s="116"/>
      <c r="AE49" s="45" t="str">
        <f t="shared" si="22"/>
        <v/>
      </c>
      <c r="AF49" s="114"/>
      <c r="AG49" s="261" t="str">
        <f t="shared" si="35"/>
        <v/>
      </c>
      <c r="AH49" s="228" t="str">
        <f t="shared" si="36"/>
        <v/>
      </c>
      <c r="AI49" s="228" t="str">
        <f t="shared" si="37"/>
        <v/>
      </c>
      <c r="AL49" s="43"/>
      <c r="AM49" s="43"/>
      <c r="AN49" s="43"/>
      <c r="AO49" s="43"/>
      <c r="AP49" s="43"/>
      <c r="AQ49" s="43"/>
      <c r="AR49" s="49"/>
      <c r="AS49" s="49"/>
      <c r="AT49" s="145" t="str">
        <f>種目コード!D57</f>
        <v/>
      </c>
      <c r="AU49" s="44">
        <f t="shared" si="25"/>
        <v>0</v>
      </c>
    </row>
    <row r="50" spans="1:47" ht="13.5" customHeight="1" x14ac:dyDescent="0.15">
      <c r="A50" s="57" t="str">
        <f t="shared" si="12"/>
        <v/>
      </c>
      <c r="B50" s="62" t="str">
        <f t="shared" si="13"/>
        <v/>
      </c>
      <c r="C50" s="62" t="str">
        <f t="shared" si="14"/>
        <v/>
      </c>
      <c r="D50" s="62" t="str">
        <f t="shared" si="15"/>
        <v/>
      </c>
      <c r="E50" s="57" t="str">
        <f t="shared" si="16"/>
        <v/>
      </c>
      <c r="F50" s="57" t="str">
        <f t="shared" si="17"/>
        <v/>
      </c>
      <c r="G50" s="57" t="str">
        <f t="shared" si="27"/>
        <v/>
      </c>
      <c r="H50" s="62" t="str">
        <f t="shared" si="28"/>
        <v/>
      </c>
      <c r="I50" s="79">
        <f t="shared" si="29"/>
        <v>0</v>
      </c>
      <c r="J50" s="86">
        <f t="shared" si="18"/>
        <v>0</v>
      </c>
      <c r="K50" s="88"/>
      <c r="L50" s="89"/>
      <c r="M50" s="45" t="str">
        <f t="shared" si="30"/>
        <v/>
      </c>
      <c r="N50" s="221" t="str">
        <f t="shared" si="31"/>
        <v/>
      </c>
      <c r="O50" s="222" t="str">
        <f t="shared" si="32"/>
        <v/>
      </c>
      <c r="P50" s="58" t="str">
        <f t="shared" si="33"/>
        <v/>
      </c>
      <c r="Q50" s="269">
        <f t="shared" si="34"/>
        <v>24</v>
      </c>
      <c r="R50" s="116"/>
      <c r="S50" s="45" t="str">
        <f t="shared" si="8"/>
        <v/>
      </c>
      <c r="T50" s="91"/>
      <c r="U50" s="116"/>
      <c r="V50" s="45" t="str">
        <f t="shared" si="19"/>
        <v/>
      </c>
      <c r="W50" s="91"/>
      <c r="X50" s="116"/>
      <c r="Y50" s="45" t="str">
        <f t="shared" si="20"/>
        <v/>
      </c>
      <c r="Z50" s="91"/>
      <c r="AA50" s="90"/>
      <c r="AB50" s="45" t="str">
        <f t="shared" si="21"/>
        <v/>
      </c>
      <c r="AC50" s="91"/>
      <c r="AD50" s="116"/>
      <c r="AE50" s="45" t="str">
        <f t="shared" si="22"/>
        <v/>
      </c>
      <c r="AF50" s="114"/>
      <c r="AG50" s="261" t="str">
        <f t="shared" si="35"/>
        <v/>
      </c>
      <c r="AH50" s="228" t="str">
        <f t="shared" si="36"/>
        <v/>
      </c>
      <c r="AI50" s="228" t="str">
        <f t="shared" si="37"/>
        <v/>
      </c>
      <c r="AL50" s="43"/>
      <c r="AM50" s="43"/>
      <c r="AN50" s="43"/>
      <c r="AO50" s="43"/>
      <c r="AP50" s="43"/>
      <c r="AQ50" s="43"/>
      <c r="AR50" s="49"/>
      <c r="AS50" s="49"/>
      <c r="AT50" s="145" t="s">
        <v>91</v>
      </c>
      <c r="AU50" s="44">
        <f>COUNTIF($AU$71:$AU$76,"&gt;0")</f>
        <v>0</v>
      </c>
    </row>
    <row r="51" spans="1:47" ht="13.5" customHeight="1" thickBot="1" x14ac:dyDescent="0.2">
      <c r="A51" s="57" t="str">
        <f t="shared" si="12"/>
        <v/>
      </c>
      <c r="B51" s="62" t="str">
        <f t="shared" si="13"/>
        <v/>
      </c>
      <c r="C51" s="62" t="str">
        <f t="shared" si="14"/>
        <v/>
      </c>
      <c r="D51" s="62" t="str">
        <f t="shared" si="15"/>
        <v/>
      </c>
      <c r="E51" s="57" t="str">
        <f t="shared" si="16"/>
        <v/>
      </c>
      <c r="F51" s="57" t="str">
        <f t="shared" si="17"/>
        <v/>
      </c>
      <c r="G51" s="57" t="str">
        <f t="shared" si="27"/>
        <v/>
      </c>
      <c r="H51" s="62" t="str">
        <f t="shared" si="28"/>
        <v/>
      </c>
      <c r="I51" s="79">
        <f t="shared" si="29"/>
        <v>0</v>
      </c>
      <c r="J51" s="86">
        <f t="shared" si="18"/>
        <v>0</v>
      </c>
      <c r="K51" s="88"/>
      <c r="L51" s="89"/>
      <c r="M51" s="45" t="str">
        <f t="shared" si="30"/>
        <v/>
      </c>
      <c r="N51" s="221" t="str">
        <f t="shared" si="31"/>
        <v/>
      </c>
      <c r="O51" s="222" t="str">
        <f t="shared" si="32"/>
        <v/>
      </c>
      <c r="P51" s="58" t="str">
        <f t="shared" si="33"/>
        <v/>
      </c>
      <c r="Q51" s="269">
        <f t="shared" si="34"/>
        <v>24</v>
      </c>
      <c r="R51" s="116"/>
      <c r="S51" s="45" t="str">
        <f t="shared" si="8"/>
        <v/>
      </c>
      <c r="T51" s="91"/>
      <c r="U51" s="116"/>
      <c r="V51" s="45" t="str">
        <f t="shared" si="19"/>
        <v/>
      </c>
      <c r="W51" s="91"/>
      <c r="X51" s="116"/>
      <c r="Y51" s="45" t="str">
        <f t="shared" si="20"/>
        <v/>
      </c>
      <c r="Z51" s="91"/>
      <c r="AA51" s="90"/>
      <c r="AB51" s="45" t="str">
        <f t="shared" si="21"/>
        <v/>
      </c>
      <c r="AC51" s="91"/>
      <c r="AD51" s="116"/>
      <c r="AE51" s="45" t="str">
        <f t="shared" si="22"/>
        <v/>
      </c>
      <c r="AF51" s="114"/>
      <c r="AG51" s="261" t="str">
        <f t="shared" si="35"/>
        <v/>
      </c>
      <c r="AH51" s="228" t="str">
        <f t="shared" si="36"/>
        <v/>
      </c>
      <c r="AI51" s="228" t="str">
        <f t="shared" si="37"/>
        <v/>
      </c>
      <c r="AL51" s="43"/>
      <c r="AM51" s="43"/>
      <c r="AN51" s="43"/>
      <c r="AO51" s="43"/>
      <c r="AP51" s="43"/>
      <c r="AQ51" s="43"/>
      <c r="AR51" s="49"/>
      <c r="AS51" s="49"/>
      <c r="AT51" s="147" t="s">
        <v>167</v>
      </c>
      <c r="AU51" s="206">
        <f>COUNTIF($AU$78:$AU$83,"&gt;0")</f>
        <v>0</v>
      </c>
    </row>
    <row r="52" spans="1:47" ht="13.5" customHeight="1" thickBot="1" x14ac:dyDescent="0.2">
      <c r="A52" s="57" t="str">
        <f t="shared" si="12"/>
        <v/>
      </c>
      <c r="B52" s="62" t="str">
        <f t="shared" si="13"/>
        <v/>
      </c>
      <c r="C52" s="62" t="str">
        <f t="shared" si="14"/>
        <v/>
      </c>
      <c r="D52" s="62" t="str">
        <f t="shared" si="15"/>
        <v/>
      </c>
      <c r="E52" s="57" t="str">
        <f t="shared" si="16"/>
        <v/>
      </c>
      <c r="F52" s="57" t="str">
        <f t="shared" si="17"/>
        <v/>
      </c>
      <c r="G52" s="57" t="str">
        <f t="shared" si="27"/>
        <v/>
      </c>
      <c r="H52" s="62" t="str">
        <f t="shared" si="28"/>
        <v/>
      </c>
      <c r="I52" s="79">
        <f t="shared" si="29"/>
        <v>0</v>
      </c>
      <c r="J52" s="86">
        <f t="shared" si="18"/>
        <v>0</v>
      </c>
      <c r="K52" s="88"/>
      <c r="L52" s="89"/>
      <c r="M52" s="45" t="str">
        <f t="shared" si="30"/>
        <v/>
      </c>
      <c r="N52" s="221" t="str">
        <f t="shared" si="31"/>
        <v/>
      </c>
      <c r="O52" s="222" t="str">
        <f t="shared" si="32"/>
        <v/>
      </c>
      <c r="P52" s="58" t="str">
        <f t="shared" si="33"/>
        <v/>
      </c>
      <c r="Q52" s="269">
        <f t="shared" si="34"/>
        <v>24</v>
      </c>
      <c r="R52" s="116"/>
      <c r="S52" s="45" t="str">
        <f t="shared" si="8"/>
        <v/>
      </c>
      <c r="T52" s="91"/>
      <c r="U52" s="116"/>
      <c r="V52" s="45" t="str">
        <f t="shared" si="19"/>
        <v/>
      </c>
      <c r="W52" s="91"/>
      <c r="X52" s="116"/>
      <c r="Y52" s="45" t="str">
        <f t="shared" si="20"/>
        <v/>
      </c>
      <c r="Z52" s="91"/>
      <c r="AA52" s="90"/>
      <c r="AB52" s="45" t="str">
        <f t="shared" si="21"/>
        <v/>
      </c>
      <c r="AC52" s="91"/>
      <c r="AD52" s="116"/>
      <c r="AE52" s="45" t="str">
        <f t="shared" si="22"/>
        <v/>
      </c>
      <c r="AF52" s="114"/>
      <c r="AG52" s="261" t="str">
        <f t="shared" si="35"/>
        <v/>
      </c>
      <c r="AH52" s="228" t="str">
        <f t="shared" si="36"/>
        <v/>
      </c>
      <c r="AI52" s="228" t="str">
        <f t="shared" si="37"/>
        <v/>
      </c>
      <c r="AL52" s="43"/>
      <c r="AM52" s="43"/>
      <c r="AN52" s="43"/>
      <c r="AO52" s="43"/>
      <c r="AP52" s="43"/>
      <c r="AQ52" s="43"/>
      <c r="AR52" s="49"/>
      <c r="AS52" s="49"/>
      <c r="AT52" s="69" t="s">
        <v>101</v>
      </c>
      <c r="AU52" s="70">
        <f>SUM(AU33:AU51)</f>
        <v>0</v>
      </c>
    </row>
    <row r="53" spans="1:47" ht="13.5" customHeight="1" x14ac:dyDescent="0.15">
      <c r="A53" s="57" t="str">
        <f t="shared" si="12"/>
        <v/>
      </c>
      <c r="B53" s="62" t="str">
        <f t="shared" si="13"/>
        <v/>
      </c>
      <c r="C53" s="62" t="str">
        <f t="shared" si="14"/>
        <v/>
      </c>
      <c r="D53" s="62" t="str">
        <f t="shared" si="15"/>
        <v/>
      </c>
      <c r="E53" s="57" t="str">
        <f t="shared" si="16"/>
        <v/>
      </c>
      <c r="F53" s="57" t="str">
        <f t="shared" si="17"/>
        <v/>
      </c>
      <c r="G53" s="57" t="str">
        <f t="shared" si="27"/>
        <v/>
      </c>
      <c r="H53" s="62" t="str">
        <f t="shared" si="28"/>
        <v/>
      </c>
      <c r="I53" s="79">
        <f t="shared" si="29"/>
        <v>0</v>
      </c>
      <c r="J53" s="86">
        <f t="shared" si="18"/>
        <v>0</v>
      </c>
      <c r="K53" s="88"/>
      <c r="L53" s="89"/>
      <c r="M53" s="45" t="str">
        <f t="shared" si="30"/>
        <v/>
      </c>
      <c r="N53" s="221" t="str">
        <f t="shared" si="31"/>
        <v/>
      </c>
      <c r="O53" s="222" t="str">
        <f t="shared" si="32"/>
        <v/>
      </c>
      <c r="P53" s="58" t="str">
        <f t="shared" si="33"/>
        <v/>
      </c>
      <c r="Q53" s="269">
        <f t="shared" si="34"/>
        <v>24</v>
      </c>
      <c r="R53" s="116"/>
      <c r="S53" s="45" t="str">
        <f t="shared" si="8"/>
        <v/>
      </c>
      <c r="T53" s="91"/>
      <c r="U53" s="116"/>
      <c r="V53" s="45" t="str">
        <f t="shared" si="19"/>
        <v/>
      </c>
      <c r="W53" s="91"/>
      <c r="X53" s="116"/>
      <c r="Y53" s="45" t="str">
        <f t="shared" si="20"/>
        <v/>
      </c>
      <c r="Z53" s="91"/>
      <c r="AA53" s="90"/>
      <c r="AB53" s="45" t="str">
        <f t="shared" si="21"/>
        <v/>
      </c>
      <c r="AC53" s="91"/>
      <c r="AD53" s="116"/>
      <c r="AE53" s="45" t="str">
        <f t="shared" si="22"/>
        <v/>
      </c>
      <c r="AF53" s="114"/>
      <c r="AG53" s="261" t="str">
        <f t="shared" si="35"/>
        <v/>
      </c>
      <c r="AH53" s="228" t="str">
        <f t="shared" si="36"/>
        <v/>
      </c>
      <c r="AI53" s="228" t="str">
        <f t="shared" si="37"/>
        <v/>
      </c>
      <c r="AL53" s="43"/>
      <c r="AM53" s="43"/>
      <c r="AN53" s="43"/>
      <c r="AO53" s="43"/>
      <c r="AP53" s="43"/>
      <c r="AQ53" s="43"/>
      <c r="AR53" s="49"/>
      <c r="AS53" s="49"/>
      <c r="AT53" s="308" t="s">
        <v>102</v>
      </c>
      <c r="AU53" s="308"/>
    </row>
    <row r="54" spans="1:47" ht="13.5" customHeight="1" thickBot="1" x14ac:dyDescent="0.2">
      <c r="A54" s="57" t="str">
        <f t="shared" si="12"/>
        <v/>
      </c>
      <c r="B54" s="62" t="str">
        <f t="shared" si="13"/>
        <v/>
      </c>
      <c r="C54" s="62" t="str">
        <f t="shared" si="14"/>
        <v/>
      </c>
      <c r="D54" s="62" t="str">
        <f t="shared" si="15"/>
        <v/>
      </c>
      <c r="E54" s="57" t="str">
        <f t="shared" si="16"/>
        <v/>
      </c>
      <c r="F54" s="57" t="str">
        <f t="shared" si="17"/>
        <v/>
      </c>
      <c r="G54" s="57" t="str">
        <f t="shared" si="27"/>
        <v/>
      </c>
      <c r="H54" s="62" t="str">
        <f t="shared" si="28"/>
        <v/>
      </c>
      <c r="I54" s="79">
        <f t="shared" si="29"/>
        <v>0</v>
      </c>
      <c r="J54" s="86">
        <f t="shared" si="18"/>
        <v>0</v>
      </c>
      <c r="K54" s="88"/>
      <c r="L54" s="89"/>
      <c r="M54" s="45" t="str">
        <f t="shared" si="30"/>
        <v/>
      </c>
      <c r="N54" s="221" t="str">
        <f t="shared" si="31"/>
        <v/>
      </c>
      <c r="O54" s="222" t="str">
        <f t="shared" si="32"/>
        <v/>
      </c>
      <c r="P54" s="58" t="str">
        <f t="shared" si="33"/>
        <v/>
      </c>
      <c r="Q54" s="269">
        <f t="shared" si="34"/>
        <v>24</v>
      </c>
      <c r="R54" s="116"/>
      <c r="S54" s="45" t="str">
        <f t="shared" si="8"/>
        <v/>
      </c>
      <c r="T54" s="91"/>
      <c r="U54" s="116"/>
      <c r="V54" s="45" t="str">
        <f t="shared" si="19"/>
        <v/>
      </c>
      <c r="W54" s="91"/>
      <c r="X54" s="116"/>
      <c r="Y54" s="45" t="str">
        <f t="shared" si="20"/>
        <v/>
      </c>
      <c r="Z54" s="91"/>
      <c r="AA54" s="90"/>
      <c r="AB54" s="45" t="str">
        <f t="shared" si="21"/>
        <v/>
      </c>
      <c r="AC54" s="91"/>
      <c r="AD54" s="116"/>
      <c r="AE54" s="45" t="str">
        <f t="shared" si="22"/>
        <v/>
      </c>
      <c r="AF54" s="114"/>
      <c r="AG54" s="261" t="str">
        <f t="shared" si="35"/>
        <v/>
      </c>
      <c r="AH54" s="228" t="str">
        <f t="shared" si="36"/>
        <v/>
      </c>
      <c r="AI54" s="228" t="str">
        <f t="shared" si="37"/>
        <v/>
      </c>
      <c r="AL54" s="43"/>
      <c r="AM54" s="43"/>
      <c r="AN54" s="43"/>
      <c r="AO54" s="43"/>
      <c r="AP54" s="43"/>
      <c r="AQ54" s="43"/>
      <c r="AR54" s="49"/>
      <c r="AS54" s="49"/>
      <c r="AT54" s="309"/>
      <c r="AU54" s="309"/>
    </row>
    <row r="55" spans="1:47" ht="13.5" customHeight="1" thickBot="1" x14ac:dyDescent="0.2">
      <c r="A55" s="57" t="str">
        <f t="shared" si="12"/>
        <v/>
      </c>
      <c r="B55" s="62" t="str">
        <f t="shared" si="13"/>
        <v/>
      </c>
      <c r="C55" s="62" t="str">
        <f t="shared" si="14"/>
        <v/>
      </c>
      <c r="D55" s="62" t="str">
        <f t="shared" si="15"/>
        <v/>
      </c>
      <c r="E55" s="57" t="str">
        <f t="shared" si="16"/>
        <v/>
      </c>
      <c r="F55" s="57" t="str">
        <f t="shared" si="17"/>
        <v/>
      </c>
      <c r="G55" s="57" t="str">
        <f t="shared" si="27"/>
        <v/>
      </c>
      <c r="H55" s="62" t="str">
        <f t="shared" si="28"/>
        <v/>
      </c>
      <c r="I55" s="79">
        <f t="shared" si="29"/>
        <v>0</v>
      </c>
      <c r="J55" s="86">
        <f t="shared" si="18"/>
        <v>0</v>
      </c>
      <c r="K55" s="88"/>
      <c r="L55" s="89"/>
      <c r="M55" s="45" t="str">
        <f t="shared" si="30"/>
        <v/>
      </c>
      <c r="N55" s="221" t="str">
        <f t="shared" si="31"/>
        <v/>
      </c>
      <c r="O55" s="222" t="str">
        <f t="shared" si="32"/>
        <v/>
      </c>
      <c r="P55" s="58" t="str">
        <f t="shared" si="33"/>
        <v/>
      </c>
      <c r="Q55" s="269">
        <f t="shared" si="34"/>
        <v>24</v>
      </c>
      <c r="R55" s="116"/>
      <c r="S55" s="45" t="str">
        <f t="shared" si="8"/>
        <v/>
      </c>
      <c r="T55" s="91"/>
      <c r="U55" s="116"/>
      <c r="V55" s="45" t="str">
        <f t="shared" si="19"/>
        <v/>
      </c>
      <c r="W55" s="91"/>
      <c r="X55" s="116"/>
      <c r="Y55" s="45" t="str">
        <f t="shared" si="20"/>
        <v/>
      </c>
      <c r="Z55" s="91"/>
      <c r="AA55" s="90"/>
      <c r="AB55" s="45" t="str">
        <f t="shared" si="21"/>
        <v/>
      </c>
      <c r="AC55" s="91"/>
      <c r="AD55" s="116"/>
      <c r="AE55" s="45" t="str">
        <f t="shared" si="22"/>
        <v/>
      </c>
      <c r="AF55" s="114"/>
      <c r="AG55" s="261" t="str">
        <f t="shared" si="35"/>
        <v/>
      </c>
      <c r="AH55" s="228" t="str">
        <f t="shared" si="36"/>
        <v/>
      </c>
      <c r="AI55" s="228" t="str">
        <f t="shared" si="37"/>
        <v/>
      </c>
      <c r="AL55" s="43"/>
      <c r="AM55" s="43"/>
      <c r="AN55" s="43"/>
      <c r="AO55" s="43"/>
      <c r="AP55" s="43"/>
      <c r="AQ55" s="43"/>
      <c r="AR55" s="49"/>
      <c r="AS55" s="49"/>
      <c r="AT55" s="71" t="s">
        <v>92</v>
      </c>
      <c r="AU55" s="72"/>
    </row>
    <row r="56" spans="1:47" ht="13.5" customHeight="1" x14ac:dyDescent="0.15">
      <c r="A56" s="57" t="str">
        <f t="shared" si="12"/>
        <v/>
      </c>
      <c r="B56" s="62" t="str">
        <f t="shared" si="13"/>
        <v/>
      </c>
      <c r="C56" s="62" t="str">
        <f t="shared" si="14"/>
        <v/>
      </c>
      <c r="D56" s="62" t="str">
        <f t="shared" si="15"/>
        <v/>
      </c>
      <c r="E56" s="57" t="str">
        <f t="shared" si="16"/>
        <v/>
      </c>
      <c r="F56" s="57" t="str">
        <f t="shared" si="17"/>
        <v/>
      </c>
      <c r="G56" s="57" t="str">
        <f t="shared" si="27"/>
        <v/>
      </c>
      <c r="H56" s="62" t="str">
        <f t="shared" si="28"/>
        <v/>
      </c>
      <c r="I56" s="79">
        <f t="shared" si="29"/>
        <v>0</v>
      </c>
      <c r="J56" s="86">
        <f t="shared" si="18"/>
        <v>0</v>
      </c>
      <c r="K56" s="88"/>
      <c r="L56" s="89"/>
      <c r="M56" s="45" t="str">
        <f t="shared" si="30"/>
        <v/>
      </c>
      <c r="N56" s="221" t="str">
        <f t="shared" si="31"/>
        <v/>
      </c>
      <c r="O56" s="222" t="str">
        <f t="shared" si="32"/>
        <v/>
      </c>
      <c r="P56" s="58" t="str">
        <f t="shared" si="33"/>
        <v/>
      </c>
      <c r="Q56" s="269">
        <f t="shared" si="34"/>
        <v>24</v>
      </c>
      <c r="R56" s="116"/>
      <c r="S56" s="45" t="str">
        <f t="shared" si="8"/>
        <v/>
      </c>
      <c r="T56" s="91"/>
      <c r="U56" s="116"/>
      <c r="V56" s="45" t="str">
        <f t="shared" si="19"/>
        <v/>
      </c>
      <c r="W56" s="91"/>
      <c r="X56" s="116"/>
      <c r="Y56" s="45" t="str">
        <f t="shared" si="20"/>
        <v/>
      </c>
      <c r="Z56" s="91"/>
      <c r="AA56" s="90"/>
      <c r="AB56" s="45" t="str">
        <f t="shared" si="21"/>
        <v/>
      </c>
      <c r="AC56" s="91"/>
      <c r="AD56" s="116"/>
      <c r="AE56" s="45" t="str">
        <f t="shared" si="22"/>
        <v/>
      </c>
      <c r="AF56" s="114"/>
      <c r="AG56" s="261" t="str">
        <f t="shared" si="35"/>
        <v/>
      </c>
      <c r="AH56" s="228" t="str">
        <f t="shared" si="36"/>
        <v/>
      </c>
      <c r="AI56" s="228" t="str">
        <f t="shared" si="37"/>
        <v/>
      </c>
      <c r="AL56" s="43"/>
      <c r="AM56" s="43"/>
      <c r="AN56" s="43"/>
      <c r="AO56" s="43"/>
      <c r="AP56" s="43"/>
      <c r="AQ56" s="43"/>
      <c r="AR56" s="49"/>
      <c r="AS56" s="49"/>
      <c r="AT56" s="160" t="s">
        <v>91</v>
      </c>
      <c r="AU56" s="161">
        <f>COUNTIF($AB$10:$AB$97,"6011")</f>
        <v>0</v>
      </c>
    </row>
    <row r="57" spans="1:47" ht="13.5" customHeight="1" x14ac:dyDescent="0.15">
      <c r="A57" s="57" t="str">
        <f t="shared" si="12"/>
        <v/>
      </c>
      <c r="B57" s="62" t="str">
        <f t="shared" si="13"/>
        <v/>
      </c>
      <c r="C57" s="62" t="str">
        <f t="shared" si="14"/>
        <v/>
      </c>
      <c r="D57" s="62" t="str">
        <f t="shared" si="15"/>
        <v/>
      </c>
      <c r="E57" s="57" t="str">
        <f t="shared" si="16"/>
        <v/>
      </c>
      <c r="F57" s="57" t="str">
        <f t="shared" si="17"/>
        <v/>
      </c>
      <c r="G57" s="57" t="str">
        <f t="shared" si="27"/>
        <v/>
      </c>
      <c r="H57" s="62" t="str">
        <f t="shared" si="28"/>
        <v/>
      </c>
      <c r="I57" s="79">
        <f t="shared" si="29"/>
        <v>0</v>
      </c>
      <c r="J57" s="86">
        <f t="shared" si="18"/>
        <v>0</v>
      </c>
      <c r="K57" s="88"/>
      <c r="L57" s="89"/>
      <c r="M57" s="45" t="str">
        <f t="shared" si="30"/>
        <v/>
      </c>
      <c r="N57" s="221" t="str">
        <f t="shared" si="31"/>
        <v/>
      </c>
      <c r="O57" s="222" t="str">
        <f t="shared" si="32"/>
        <v/>
      </c>
      <c r="P57" s="58" t="str">
        <f t="shared" si="33"/>
        <v/>
      </c>
      <c r="Q57" s="269">
        <f t="shared" si="34"/>
        <v>24</v>
      </c>
      <c r="R57" s="116"/>
      <c r="S57" s="45" t="str">
        <f t="shared" si="8"/>
        <v/>
      </c>
      <c r="T57" s="91"/>
      <c r="U57" s="116"/>
      <c r="V57" s="45" t="str">
        <f t="shared" si="19"/>
        <v/>
      </c>
      <c r="W57" s="91"/>
      <c r="X57" s="116"/>
      <c r="Y57" s="45" t="str">
        <f t="shared" si="20"/>
        <v/>
      </c>
      <c r="Z57" s="91"/>
      <c r="AA57" s="90"/>
      <c r="AB57" s="45" t="str">
        <f t="shared" si="21"/>
        <v/>
      </c>
      <c r="AC57" s="91"/>
      <c r="AD57" s="116"/>
      <c r="AE57" s="45" t="str">
        <f t="shared" si="22"/>
        <v/>
      </c>
      <c r="AF57" s="114"/>
      <c r="AG57" s="261" t="str">
        <f t="shared" si="35"/>
        <v/>
      </c>
      <c r="AH57" s="228" t="str">
        <f t="shared" si="36"/>
        <v/>
      </c>
      <c r="AI57" s="228" t="str">
        <f t="shared" si="37"/>
        <v/>
      </c>
      <c r="AL57" s="43"/>
      <c r="AM57" s="43"/>
      <c r="AN57" s="43"/>
      <c r="AO57" s="43"/>
      <c r="AP57" s="43"/>
      <c r="AQ57" s="43"/>
      <c r="AR57" s="49"/>
      <c r="AS57" s="49"/>
      <c r="AT57" s="172" t="str">
        <f>IF(AU57&gt;0,"Ａ","")</f>
        <v/>
      </c>
      <c r="AU57" s="162">
        <f t="array" ref="AU57">COUNT(IF($AB$10:$AB$97="6011",IF($L$10:$L$97&gt;0,(IF(R_4="Ａ",1)))))</f>
        <v>0</v>
      </c>
    </row>
    <row r="58" spans="1:47" ht="13.5" customHeight="1" x14ac:dyDescent="0.15">
      <c r="A58" s="57" t="str">
        <f t="shared" si="12"/>
        <v/>
      </c>
      <c r="B58" s="62" t="str">
        <f t="shared" si="13"/>
        <v/>
      </c>
      <c r="C58" s="62" t="str">
        <f t="shared" si="14"/>
        <v/>
      </c>
      <c r="D58" s="62" t="str">
        <f t="shared" si="15"/>
        <v/>
      </c>
      <c r="E58" s="57" t="str">
        <f t="shared" si="16"/>
        <v/>
      </c>
      <c r="F58" s="57" t="str">
        <f t="shared" si="17"/>
        <v/>
      </c>
      <c r="G58" s="57" t="str">
        <f t="shared" si="27"/>
        <v/>
      </c>
      <c r="H58" s="62" t="str">
        <f t="shared" si="28"/>
        <v/>
      </c>
      <c r="I58" s="79">
        <f t="shared" si="29"/>
        <v>0</v>
      </c>
      <c r="J58" s="86">
        <f t="shared" si="18"/>
        <v>0</v>
      </c>
      <c r="K58" s="88"/>
      <c r="L58" s="89"/>
      <c r="M58" s="45" t="str">
        <f t="shared" si="30"/>
        <v/>
      </c>
      <c r="N58" s="221" t="str">
        <f t="shared" si="31"/>
        <v/>
      </c>
      <c r="O58" s="222" t="str">
        <f t="shared" si="32"/>
        <v/>
      </c>
      <c r="P58" s="58" t="str">
        <f t="shared" si="33"/>
        <v/>
      </c>
      <c r="Q58" s="269">
        <f t="shared" si="34"/>
        <v>24</v>
      </c>
      <c r="R58" s="116"/>
      <c r="S58" s="45" t="str">
        <f t="shared" si="8"/>
        <v/>
      </c>
      <c r="T58" s="91"/>
      <c r="U58" s="116"/>
      <c r="V58" s="45" t="str">
        <f t="shared" si="19"/>
        <v/>
      </c>
      <c r="W58" s="91"/>
      <c r="X58" s="116"/>
      <c r="Y58" s="45" t="str">
        <f t="shared" si="20"/>
        <v/>
      </c>
      <c r="Z58" s="91"/>
      <c r="AA58" s="90"/>
      <c r="AB58" s="45" t="str">
        <f t="shared" si="21"/>
        <v/>
      </c>
      <c r="AC58" s="91"/>
      <c r="AD58" s="116"/>
      <c r="AE58" s="45" t="str">
        <f t="shared" si="22"/>
        <v/>
      </c>
      <c r="AF58" s="114"/>
      <c r="AG58" s="261" t="str">
        <f t="shared" si="35"/>
        <v/>
      </c>
      <c r="AH58" s="228" t="str">
        <f t="shared" si="36"/>
        <v/>
      </c>
      <c r="AI58" s="228" t="str">
        <f t="shared" si="37"/>
        <v/>
      </c>
      <c r="AL58" s="43"/>
      <c r="AM58" s="43"/>
      <c r="AN58" s="43"/>
      <c r="AO58" s="43"/>
      <c r="AP58" s="43"/>
      <c r="AQ58" s="43"/>
      <c r="AR58" s="49"/>
      <c r="AS58" s="49"/>
      <c r="AT58" s="172" t="str">
        <f>IF(AU58&gt;0,"Ｂ","")</f>
        <v/>
      </c>
      <c r="AU58" s="162">
        <f t="array" ref="AU58">COUNT(IF($AB$10:$AB$97="6011",IF($L$10:$L$97&gt;0,(IF(R_4="Ｂ",1)))))</f>
        <v>0</v>
      </c>
    </row>
    <row r="59" spans="1:47" ht="13.5" customHeight="1" x14ac:dyDescent="0.15">
      <c r="A59" s="57" t="str">
        <f t="shared" si="12"/>
        <v/>
      </c>
      <c r="B59" s="62" t="str">
        <f t="shared" si="13"/>
        <v/>
      </c>
      <c r="C59" s="62" t="str">
        <f t="shared" si="14"/>
        <v/>
      </c>
      <c r="D59" s="62" t="str">
        <f t="shared" si="15"/>
        <v/>
      </c>
      <c r="E59" s="57" t="str">
        <f t="shared" si="16"/>
        <v/>
      </c>
      <c r="F59" s="57" t="str">
        <f t="shared" si="17"/>
        <v/>
      </c>
      <c r="G59" s="57" t="str">
        <f t="shared" si="27"/>
        <v/>
      </c>
      <c r="H59" s="62" t="str">
        <f t="shared" si="28"/>
        <v/>
      </c>
      <c r="I59" s="79">
        <f t="shared" si="29"/>
        <v>0</v>
      </c>
      <c r="J59" s="86">
        <f t="shared" si="18"/>
        <v>0</v>
      </c>
      <c r="K59" s="88"/>
      <c r="L59" s="89"/>
      <c r="M59" s="45" t="str">
        <f t="shared" si="30"/>
        <v/>
      </c>
      <c r="N59" s="221" t="str">
        <f t="shared" si="31"/>
        <v/>
      </c>
      <c r="O59" s="222" t="str">
        <f t="shared" si="32"/>
        <v/>
      </c>
      <c r="P59" s="58" t="str">
        <f t="shared" si="33"/>
        <v/>
      </c>
      <c r="Q59" s="269">
        <f t="shared" si="34"/>
        <v>24</v>
      </c>
      <c r="R59" s="116"/>
      <c r="S59" s="45" t="str">
        <f t="shared" si="8"/>
        <v/>
      </c>
      <c r="T59" s="91"/>
      <c r="U59" s="116"/>
      <c r="V59" s="45" t="str">
        <f t="shared" si="19"/>
        <v/>
      </c>
      <c r="W59" s="91"/>
      <c r="X59" s="116"/>
      <c r="Y59" s="45" t="str">
        <f t="shared" si="20"/>
        <v/>
      </c>
      <c r="Z59" s="91"/>
      <c r="AA59" s="90"/>
      <c r="AB59" s="45" t="str">
        <f t="shared" si="21"/>
        <v/>
      </c>
      <c r="AC59" s="91"/>
      <c r="AD59" s="116"/>
      <c r="AE59" s="45" t="str">
        <f t="shared" si="22"/>
        <v/>
      </c>
      <c r="AF59" s="114"/>
      <c r="AG59" s="261" t="str">
        <f t="shared" si="35"/>
        <v/>
      </c>
      <c r="AH59" s="228" t="str">
        <f t="shared" si="36"/>
        <v/>
      </c>
      <c r="AI59" s="228" t="str">
        <f t="shared" si="37"/>
        <v/>
      </c>
      <c r="AL59" s="43"/>
      <c r="AM59" s="43"/>
      <c r="AN59" s="43"/>
      <c r="AO59" s="43"/>
      <c r="AP59" s="43"/>
      <c r="AQ59" s="43"/>
      <c r="AR59" s="49"/>
      <c r="AS59" s="49"/>
      <c r="AT59" s="172" t="str">
        <f>IF(AU59&gt;0,"Ｃ","")</f>
        <v/>
      </c>
      <c r="AU59" s="162">
        <f t="array" ref="AU59">COUNT(IF($AB$10:$AB$97="6011",IF($L$10:$L$97&gt;0,(IF(R_4="Ｃ",1)))))</f>
        <v>0</v>
      </c>
    </row>
    <row r="60" spans="1:47" ht="13.5" customHeight="1" x14ac:dyDescent="0.15">
      <c r="A60" s="57" t="str">
        <f t="shared" si="12"/>
        <v/>
      </c>
      <c r="B60" s="62" t="str">
        <f t="shared" si="13"/>
        <v/>
      </c>
      <c r="C60" s="62" t="str">
        <f t="shared" si="14"/>
        <v/>
      </c>
      <c r="D60" s="62" t="str">
        <f t="shared" si="15"/>
        <v/>
      </c>
      <c r="E60" s="57" t="str">
        <f t="shared" si="16"/>
        <v/>
      </c>
      <c r="F60" s="57" t="str">
        <f t="shared" si="17"/>
        <v/>
      </c>
      <c r="G60" s="57" t="str">
        <f t="shared" si="27"/>
        <v/>
      </c>
      <c r="H60" s="62" t="str">
        <f t="shared" si="28"/>
        <v/>
      </c>
      <c r="I60" s="79">
        <f t="shared" si="29"/>
        <v>0</v>
      </c>
      <c r="J60" s="86">
        <f t="shared" si="18"/>
        <v>0</v>
      </c>
      <c r="K60" s="88"/>
      <c r="L60" s="89"/>
      <c r="M60" s="45" t="str">
        <f t="shared" si="30"/>
        <v/>
      </c>
      <c r="N60" s="221" t="str">
        <f t="shared" si="31"/>
        <v/>
      </c>
      <c r="O60" s="222" t="str">
        <f t="shared" si="32"/>
        <v/>
      </c>
      <c r="P60" s="58" t="str">
        <f t="shared" si="33"/>
        <v/>
      </c>
      <c r="Q60" s="269">
        <f t="shared" si="34"/>
        <v>24</v>
      </c>
      <c r="R60" s="116"/>
      <c r="S60" s="45" t="str">
        <f t="shared" si="8"/>
        <v/>
      </c>
      <c r="T60" s="91"/>
      <c r="U60" s="116"/>
      <c r="V60" s="45" t="str">
        <f t="shared" si="19"/>
        <v/>
      </c>
      <c r="W60" s="91"/>
      <c r="X60" s="116"/>
      <c r="Y60" s="45" t="str">
        <f t="shared" si="20"/>
        <v/>
      </c>
      <c r="Z60" s="91"/>
      <c r="AA60" s="90"/>
      <c r="AB60" s="45" t="str">
        <f t="shared" si="21"/>
        <v/>
      </c>
      <c r="AC60" s="91"/>
      <c r="AD60" s="116"/>
      <c r="AE60" s="45" t="str">
        <f t="shared" si="22"/>
        <v/>
      </c>
      <c r="AF60" s="114"/>
      <c r="AG60" s="261" t="str">
        <f t="shared" si="35"/>
        <v/>
      </c>
      <c r="AH60" s="228" t="str">
        <f t="shared" si="36"/>
        <v/>
      </c>
      <c r="AI60" s="228" t="str">
        <f t="shared" si="37"/>
        <v/>
      </c>
      <c r="AL60" s="43"/>
      <c r="AM60" s="43"/>
      <c r="AN60" s="43"/>
      <c r="AO60" s="43"/>
      <c r="AP60" s="43"/>
      <c r="AQ60" s="43"/>
      <c r="AR60" s="49"/>
      <c r="AS60" s="49"/>
      <c r="AT60" s="172" t="str">
        <f>IF(AU60&gt;0,"Ｄ","")</f>
        <v/>
      </c>
      <c r="AU60" s="162">
        <f t="array" ref="AU60">COUNT(IF($AB$10:$AB$97="6011",IF($L$10:$L$97&gt;0,(IF(R_4="Ｄ",1)))))</f>
        <v>0</v>
      </c>
    </row>
    <row r="61" spans="1:47" ht="13.5" customHeight="1" x14ac:dyDescent="0.15">
      <c r="A61" s="57" t="str">
        <f t="shared" si="12"/>
        <v/>
      </c>
      <c r="B61" s="62" t="str">
        <f t="shared" si="13"/>
        <v/>
      </c>
      <c r="C61" s="62" t="str">
        <f t="shared" si="14"/>
        <v/>
      </c>
      <c r="D61" s="62" t="str">
        <f t="shared" si="15"/>
        <v/>
      </c>
      <c r="E61" s="57" t="str">
        <f t="shared" si="16"/>
        <v/>
      </c>
      <c r="F61" s="57" t="str">
        <f t="shared" si="17"/>
        <v/>
      </c>
      <c r="G61" s="57" t="str">
        <f t="shared" si="27"/>
        <v/>
      </c>
      <c r="H61" s="62" t="str">
        <f t="shared" si="28"/>
        <v/>
      </c>
      <c r="I61" s="79">
        <f t="shared" si="29"/>
        <v>0</v>
      </c>
      <c r="J61" s="86">
        <f t="shared" si="18"/>
        <v>0</v>
      </c>
      <c r="K61" s="88"/>
      <c r="L61" s="89"/>
      <c r="M61" s="45" t="str">
        <f t="shared" si="30"/>
        <v/>
      </c>
      <c r="N61" s="221" t="str">
        <f t="shared" si="31"/>
        <v/>
      </c>
      <c r="O61" s="222" t="str">
        <f t="shared" si="32"/>
        <v/>
      </c>
      <c r="P61" s="58" t="str">
        <f t="shared" si="33"/>
        <v/>
      </c>
      <c r="Q61" s="269">
        <f t="shared" si="34"/>
        <v>24</v>
      </c>
      <c r="R61" s="116"/>
      <c r="S61" s="45" t="str">
        <f t="shared" si="8"/>
        <v/>
      </c>
      <c r="T61" s="91"/>
      <c r="U61" s="116"/>
      <c r="V61" s="45" t="str">
        <f t="shared" si="19"/>
        <v/>
      </c>
      <c r="W61" s="91"/>
      <c r="X61" s="116"/>
      <c r="Y61" s="45" t="str">
        <f t="shared" si="20"/>
        <v/>
      </c>
      <c r="Z61" s="91"/>
      <c r="AA61" s="90"/>
      <c r="AB61" s="45" t="str">
        <f t="shared" si="21"/>
        <v/>
      </c>
      <c r="AC61" s="91"/>
      <c r="AD61" s="116"/>
      <c r="AE61" s="45" t="str">
        <f t="shared" si="22"/>
        <v/>
      </c>
      <c r="AF61" s="114"/>
      <c r="AG61" s="261" t="str">
        <f t="shared" si="35"/>
        <v/>
      </c>
      <c r="AH61" s="228" t="str">
        <f t="shared" si="36"/>
        <v/>
      </c>
      <c r="AI61" s="228" t="str">
        <f t="shared" si="37"/>
        <v/>
      </c>
      <c r="AL61" s="43"/>
      <c r="AM61" s="43"/>
      <c r="AN61" s="43"/>
      <c r="AO61" s="43"/>
      <c r="AP61" s="43"/>
      <c r="AQ61" s="43"/>
      <c r="AR61" s="49"/>
      <c r="AS61" s="49"/>
      <c r="AT61" s="172" t="str">
        <f>IF(AU61&gt;0,"Ｅ","")</f>
        <v/>
      </c>
      <c r="AU61" s="162">
        <f t="array" ref="AU61">COUNT(IF($AB$10:$AB$97="6011",IF($L$10:$L$97&gt;0,(IF(R_4="Ｅ",1)))))</f>
        <v>0</v>
      </c>
    </row>
    <row r="62" spans="1:47" ht="13.5" customHeight="1" x14ac:dyDescent="0.15">
      <c r="A62" s="57" t="str">
        <f t="shared" si="12"/>
        <v/>
      </c>
      <c r="B62" s="62" t="str">
        <f t="shared" si="13"/>
        <v/>
      </c>
      <c r="C62" s="62" t="str">
        <f t="shared" si="14"/>
        <v/>
      </c>
      <c r="D62" s="62" t="str">
        <f t="shared" si="15"/>
        <v/>
      </c>
      <c r="E62" s="57" t="str">
        <f t="shared" si="16"/>
        <v/>
      </c>
      <c r="F62" s="57" t="str">
        <f t="shared" si="17"/>
        <v/>
      </c>
      <c r="G62" s="57" t="str">
        <f t="shared" si="27"/>
        <v/>
      </c>
      <c r="H62" s="62" t="str">
        <f t="shared" si="28"/>
        <v/>
      </c>
      <c r="I62" s="79">
        <f t="shared" si="29"/>
        <v>0</v>
      </c>
      <c r="J62" s="86">
        <f t="shared" si="18"/>
        <v>0</v>
      </c>
      <c r="K62" s="88"/>
      <c r="L62" s="89"/>
      <c r="M62" s="45" t="str">
        <f t="shared" si="30"/>
        <v/>
      </c>
      <c r="N62" s="221" t="str">
        <f t="shared" si="31"/>
        <v/>
      </c>
      <c r="O62" s="222" t="str">
        <f t="shared" si="32"/>
        <v/>
      </c>
      <c r="P62" s="58" t="str">
        <f t="shared" si="33"/>
        <v/>
      </c>
      <c r="Q62" s="269">
        <f t="shared" si="34"/>
        <v>24</v>
      </c>
      <c r="R62" s="116"/>
      <c r="S62" s="45" t="str">
        <f t="shared" si="8"/>
        <v/>
      </c>
      <c r="T62" s="91"/>
      <c r="U62" s="116"/>
      <c r="V62" s="45" t="str">
        <f t="shared" si="19"/>
        <v/>
      </c>
      <c r="W62" s="91"/>
      <c r="X62" s="116"/>
      <c r="Y62" s="45" t="str">
        <f t="shared" si="20"/>
        <v/>
      </c>
      <c r="Z62" s="91"/>
      <c r="AA62" s="90"/>
      <c r="AB62" s="45" t="str">
        <f t="shared" si="21"/>
        <v/>
      </c>
      <c r="AC62" s="91"/>
      <c r="AD62" s="116"/>
      <c r="AE62" s="45" t="str">
        <f t="shared" si="22"/>
        <v/>
      </c>
      <c r="AF62" s="114"/>
      <c r="AG62" s="261" t="str">
        <f t="shared" si="35"/>
        <v/>
      </c>
      <c r="AH62" s="228" t="str">
        <f t="shared" si="36"/>
        <v/>
      </c>
      <c r="AI62" s="228" t="str">
        <f t="shared" si="37"/>
        <v/>
      </c>
      <c r="AL62" s="43"/>
      <c r="AM62" s="43"/>
      <c r="AN62" s="43"/>
      <c r="AO62" s="43"/>
      <c r="AP62" s="43"/>
      <c r="AQ62" s="43"/>
      <c r="AR62" s="49"/>
      <c r="AS62" s="49"/>
      <c r="AT62" s="173" t="str">
        <f>IF(AU62&gt;0,"Ｆ","")</f>
        <v/>
      </c>
      <c r="AU62" s="163">
        <f t="array" ref="AU62">COUNT(IF($AB$10:$AB$97="6011",IF($L$10:$L$97&gt;0,(IF(R_4="Ｆ",1)))))</f>
        <v>0</v>
      </c>
    </row>
    <row r="63" spans="1:47" ht="13.5" customHeight="1" x14ac:dyDescent="0.15">
      <c r="A63" s="57" t="str">
        <f t="shared" si="12"/>
        <v/>
      </c>
      <c r="B63" s="62" t="str">
        <f t="shared" si="13"/>
        <v/>
      </c>
      <c r="C63" s="62" t="str">
        <f t="shared" si="14"/>
        <v/>
      </c>
      <c r="D63" s="62" t="str">
        <f t="shared" si="15"/>
        <v/>
      </c>
      <c r="E63" s="57" t="str">
        <f t="shared" si="16"/>
        <v/>
      </c>
      <c r="F63" s="57" t="str">
        <f t="shared" si="17"/>
        <v/>
      </c>
      <c r="G63" s="57" t="str">
        <f t="shared" si="27"/>
        <v/>
      </c>
      <c r="H63" s="62" t="str">
        <f t="shared" si="28"/>
        <v/>
      </c>
      <c r="I63" s="79">
        <f t="shared" si="29"/>
        <v>0</v>
      </c>
      <c r="J63" s="86">
        <f t="shared" si="18"/>
        <v>0</v>
      </c>
      <c r="K63" s="88"/>
      <c r="L63" s="89"/>
      <c r="M63" s="45" t="str">
        <f t="shared" si="30"/>
        <v/>
      </c>
      <c r="N63" s="221" t="str">
        <f t="shared" si="31"/>
        <v/>
      </c>
      <c r="O63" s="222" t="str">
        <f t="shared" si="32"/>
        <v/>
      </c>
      <c r="P63" s="58" t="str">
        <f t="shared" si="33"/>
        <v/>
      </c>
      <c r="Q63" s="269">
        <f t="shared" si="34"/>
        <v>24</v>
      </c>
      <c r="R63" s="116"/>
      <c r="S63" s="45" t="str">
        <f t="shared" si="8"/>
        <v/>
      </c>
      <c r="T63" s="91"/>
      <c r="U63" s="116"/>
      <c r="V63" s="45" t="str">
        <f t="shared" si="19"/>
        <v/>
      </c>
      <c r="W63" s="91"/>
      <c r="X63" s="116"/>
      <c r="Y63" s="45" t="str">
        <f t="shared" si="20"/>
        <v/>
      </c>
      <c r="Z63" s="91"/>
      <c r="AA63" s="90"/>
      <c r="AB63" s="45" t="str">
        <f t="shared" si="21"/>
        <v/>
      </c>
      <c r="AC63" s="91"/>
      <c r="AD63" s="116"/>
      <c r="AE63" s="45" t="str">
        <f t="shared" si="22"/>
        <v/>
      </c>
      <c r="AF63" s="114"/>
      <c r="AG63" s="261" t="str">
        <f t="shared" si="35"/>
        <v/>
      </c>
      <c r="AH63" s="228" t="str">
        <f t="shared" si="36"/>
        <v/>
      </c>
      <c r="AI63" s="228" t="str">
        <f t="shared" si="37"/>
        <v/>
      </c>
      <c r="AL63" s="43"/>
      <c r="AM63" s="43"/>
      <c r="AN63" s="43"/>
      <c r="AO63" s="43"/>
      <c r="AP63" s="43"/>
      <c r="AQ63" s="43"/>
      <c r="AR63" s="49"/>
      <c r="AS63" s="49"/>
      <c r="AT63" s="164"/>
      <c r="AU63" s="165">
        <f>COUNTIF($AE$10:$AE$97,"6031")</f>
        <v>0</v>
      </c>
    </row>
    <row r="64" spans="1:47" ht="13.5" customHeight="1" x14ac:dyDescent="0.15">
      <c r="A64" s="57" t="str">
        <f t="shared" si="12"/>
        <v/>
      </c>
      <c r="B64" s="62" t="str">
        <f t="shared" si="13"/>
        <v/>
      </c>
      <c r="C64" s="62" t="str">
        <f t="shared" si="14"/>
        <v/>
      </c>
      <c r="D64" s="62" t="str">
        <f t="shared" si="15"/>
        <v/>
      </c>
      <c r="E64" s="57" t="str">
        <f t="shared" si="16"/>
        <v/>
      </c>
      <c r="F64" s="57" t="str">
        <f t="shared" si="17"/>
        <v/>
      </c>
      <c r="G64" s="57" t="str">
        <f t="shared" si="27"/>
        <v/>
      </c>
      <c r="H64" s="62" t="str">
        <f t="shared" si="28"/>
        <v/>
      </c>
      <c r="I64" s="79">
        <f t="shared" si="29"/>
        <v>0</v>
      </c>
      <c r="J64" s="86">
        <f t="shared" si="18"/>
        <v>0</v>
      </c>
      <c r="K64" s="88"/>
      <c r="L64" s="89"/>
      <c r="M64" s="45" t="str">
        <f t="shared" si="30"/>
        <v/>
      </c>
      <c r="N64" s="221" t="str">
        <f t="shared" si="31"/>
        <v/>
      </c>
      <c r="O64" s="222" t="str">
        <f t="shared" si="32"/>
        <v/>
      </c>
      <c r="P64" s="58" t="str">
        <f t="shared" si="33"/>
        <v/>
      </c>
      <c r="Q64" s="269">
        <f t="shared" si="34"/>
        <v>24</v>
      </c>
      <c r="R64" s="116"/>
      <c r="S64" s="45" t="str">
        <f t="shared" si="8"/>
        <v/>
      </c>
      <c r="T64" s="91"/>
      <c r="U64" s="116"/>
      <c r="V64" s="45" t="str">
        <f t="shared" si="19"/>
        <v/>
      </c>
      <c r="W64" s="91"/>
      <c r="X64" s="116"/>
      <c r="Y64" s="45" t="str">
        <f t="shared" si="20"/>
        <v/>
      </c>
      <c r="Z64" s="91"/>
      <c r="AA64" s="90"/>
      <c r="AB64" s="45" t="str">
        <f t="shared" si="21"/>
        <v/>
      </c>
      <c r="AC64" s="91"/>
      <c r="AD64" s="116"/>
      <c r="AE64" s="45" t="str">
        <f t="shared" si="22"/>
        <v/>
      </c>
      <c r="AF64" s="114"/>
      <c r="AG64" s="261" t="str">
        <f t="shared" si="35"/>
        <v/>
      </c>
      <c r="AH64" s="228" t="str">
        <f t="shared" si="36"/>
        <v/>
      </c>
      <c r="AI64" s="228" t="str">
        <f t="shared" si="37"/>
        <v/>
      </c>
      <c r="AL64" s="43"/>
      <c r="AM64" s="43"/>
      <c r="AN64" s="43"/>
      <c r="AO64" s="43"/>
      <c r="AP64" s="43"/>
      <c r="AQ64" s="43"/>
      <c r="AR64" s="49"/>
      <c r="AS64" s="49"/>
      <c r="AT64" s="172" t="str">
        <f>IF(AU64&gt;0,"Ａ","")</f>
        <v/>
      </c>
      <c r="AU64" s="162">
        <f t="array" ref="AU64">COUNT(IF($AE$10:$AE$97="6031",IF($L$10:$L$97&gt;0,IF(R_16="Ａ",1))))</f>
        <v>0</v>
      </c>
    </row>
    <row r="65" spans="1:47" ht="13.5" customHeight="1" x14ac:dyDescent="0.15">
      <c r="A65" s="57" t="str">
        <f t="shared" si="12"/>
        <v/>
      </c>
      <c r="B65" s="62" t="str">
        <f t="shared" si="13"/>
        <v/>
      </c>
      <c r="C65" s="62" t="str">
        <f t="shared" si="14"/>
        <v/>
      </c>
      <c r="D65" s="62" t="str">
        <f t="shared" si="15"/>
        <v/>
      </c>
      <c r="E65" s="57" t="str">
        <f t="shared" si="16"/>
        <v/>
      </c>
      <c r="F65" s="57" t="str">
        <f t="shared" si="17"/>
        <v/>
      </c>
      <c r="G65" s="57" t="str">
        <f t="shared" si="27"/>
        <v/>
      </c>
      <c r="H65" s="62" t="str">
        <f t="shared" si="28"/>
        <v/>
      </c>
      <c r="I65" s="79">
        <f t="shared" si="29"/>
        <v>0</v>
      </c>
      <c r="J65" s="86">
        <f t="shared" si="18"/>
        <v>0</v>
      </c>
      <c r="K65" s="88"/>
      <c r="L65" s="89"/>
      <c r="M65" s="45" t="str">
        <f t="shared" si="30"/>
        <v/>
      </c>
      <c r="N65" s="221" t="str">
        <f t="shared" si="31"/>
        <v/>
      </c>
      <c r="O65" s="222" t="str">
        <f t="shared" si="32"/>
        <v/>
      </c>
      <c r="P65" s="58" t="str">
        <f t="shared" si="33"/>
        <v/>
      </c>
      <c r="Q65" s="269">
        <f t="shared" si="34"/>
        <v>24</v>
      </c>
      <c r="R65" s="116"/>
      <c r="S65" s="45" t="str">
        <f t="shared" si="8"/>
        <v/>
      </c>
      <c r="T65" s="91"/>
      <c r="U65" s="116"/>
      <c r="V65" s="45" t="str">
        <f t="shared" si="19"/>
        <v/>
      </c>
      <c r="W65" s="91"/>
      <c r="X65" s="116"/>
      <c r="Y65" s="45" t="str">
        <f t="shared" si="20"/>
        <v/>
      </c>
      <c r="Z65" s="91"/>
      <c r="AA65" s="90"/>
      <c r="AB65" s="45" t="str">
        <f t="shared" si="21"/>
        <v/>
      </c>
      <c r="AC65" s="91"/>
      <c r="AD65" s="116"/>
      <c r="AE65" s="45" t="str">
        <f t="shared" si="22"/>
        <v/>
      </c>
      <c r="AF65" s="114"/>
      <c r="AG65" s="261" t="str">
        <f t="shared" si="35"/>
        <v/>
      </c>
      <c r="AH65" s="228" t="str">
        <f t="shared" si="36"/>
        <v/>
      </c>
      <c r="AI65" s="228" t="str">
        <f t="shared" si="37"/>
        <v/>
      </c>
      <c r="AL65" s="43"/>
      <c r="AM65" s="43"/>
      <c r="AN65" s="43"/>
      <c r="AO65" s="43"/>
      <c r="AP65" s="43"/>
      <c r="AQ65" s="43"/>
      <c r="AR65" s="49"/>
      <c r="AS65" s="49"/>
      <c r="AT65" s="172" t="str">
        <f>IF(AU65&gt;0,"Ｂ","")</f>
        <v/>
      </c>
      <c r="AU65" s="162">
        <f t="array" ref="AU65">COUNT(IF($AE$10:$AE$97="6031",IF($L$10:$L$97&gt;0,IF(R_16="Ｂ",1))))</f>
        <v>0</v>
      </c>
    </row>
    <row r="66" spans="1:47" ht="13.5" customHeight="1" x14ac:dyDescent="0.15">
      <c r="A66" s="57" t="str">
        <f t="shared" si="12"/>
        <v/>
      </c>
      <c r="B66" s="62" t="str">
        <f t="shared" si="13"/>
        <v/>
      </c>
      <c r="C66" s="62" t="str">
        <f t="shared" si="14"/>
        <v/>
      </c>
      <c r="D66" s="62" t="str">
        <f t="shared" si="15"/>
        <v/>
      </c>
      <c r="E66" s="57" t="str">
        <f t="shared" si="16"/>
        <v/>
      </c>
      <c r="F66" s="57" t="str">
        <f t="shared" si="17"/>
        <v/>
      </c>
      <c r="G66" s="57" t="str">
        <f t="shared" si="27"/>
        <v/>
      </c>
      <c r="H66" s="62" t="str">
        <f t="shared" si="28"/>
        <v/>
      </c>
      <c r="I66" s="79">
        <f t="shared" si="29"/>
        <v>0</v>
      </c>
      <c r="J66" s="86">
        <f t="shared" si="18"/>
        <v>0</v>
      </c>
      <c r="K66" s="88"/>
      <c r="L66" s="89"/>
      <c r="M66" s="45" t="str">
        <f t="shared" si="30"/>
        <v/>
      </c>
      <c r="N66" s="221" t="str">
        <f t="shared" si="31"/>
        <v/>
      </c>
      <c r="O66" s="222" t="str">
        <f t="shared" si="32"/>
        <v/>
      </c>
      <c r="P66" s="58" t="str">
        <f t="shared" si="33"/>
        <v/>
      </c>
      <c r="Q66" s="269">
        <f t="shared" si="34"/>
        <v>24</v>
      </c>
      <c r="R66" s="116"/>
      <c r="S66" s="45" t="str">
        <f t="shared" si="8"/>
        <v/>
      </c>
      <c r="T66" s="91"/>
      <c r="U66" s="116"/>
      <c r="V66" s="45" t="str">
        <f t="shared" si="19"/>
        <v/>
      </c>
      <c r="W66" s="91"/>
      <c r="X66" s="116"/>
      <c r="Y66" s="45" t="str">
        <f t="shared" si="20"/>
        <v/>
      </c>
      <c r="Z66" s="91"/>
      <c r="AA66" s="90"/>
      <c r="AB66" s="45" t="str">
        <f t="shared" si="21"/>
        <v/>
      </c>
      <c r="AC66" s="91"/>
      <c r="AD66" s="116"/>
      <c r="AE66" s="45" t="str">
        <f t="shared" si="22"/>
        <v/>
      </c>
      <c r="AF66" s="114"/>
      <c r="AG66" s="261" t="str">
        <f t="shared" si="35"/>
        <v/>
      </c>
      <c r="AH66" s="228" t="str">
        <f t="shared" si="36"/>
        <v/>
      </c>
      <c r="AI66" s="228" t="str">
        <f t="shared" si="37"/>
        <v/>
      </c>
      <c r="AL66" s="43"/>
      <c r="AM66" s="43"/>
      <c r="AN66" s="43"/>
      <c r="AO66" s="43"/>
      <c r="AP66" s="43"/>
      <c r="AQ66" s="43"/>
      <c r="AR66" s="49"/>
      <c r="AS66" s="49"/>
      <c r="AT66" s="172" t="str">
        <f>IF(AU66&gt;0,"Ｃ","")</f>
        <v/>
      </c>
      <c r="AU66" s="162">
        <f t="array" ref="AU66">COUNT(IF($AE$10:$AE$97="6031",IF($L$10:$L$97&gt;0,IF(R_16="Ｃ",1))))</f>
        <v>0</v>
      </c>
    </row>
    <row r="67" spans="1:47" ht="13.5" customHeight="1" x14ac:dyDescent="0.15">
      <c r="A67" s="57" t="str">
        <f t="shared" si="12"/>
        <v/>
      </c>
      <c r="B67" s="62" t="str">
        <f t="shared" si="13"/>
        <v/>
      </c>
      <c r="C67" s="62" t="str">
        <f t="shared" si="14"/>
        <v/>
      </c>
      <c r="D67" s="62" t="str">
        <f t="shared" si="15"/>
        <v/>
      </c>
      <c r="E67" s="57" t="str">
        <f t="shared" si="16"/>
        <v/>
      </c>
      <c r="F67" s="57" t="str">
        <f t="shared" si="17"/>
        <v/>
      </c>
      <c r="G67" s="57" t="str">
        <f t="shared" si="27"/>
        <v/>
      </c>
      <c r="H67" s="62" t="str">
        <f t="shared" si="28"/>
        <v/>
      </c>
      <c r="I67" s="79">
        <f t="shared" si="29"/>
        <v>0</v>
      </c>
      <c r="J67" s="86">
        <f t="shared" si="18"/>
        <v>0</v>
      </c>
      <c r="K67" s="88"/>
      <c r="L67" s="89"/>
      <c r="M67" s="45" t="str">
        <f t="shared" si="30"/>
        <v/>
      </c>
      <c r="N67" s="221" t="str">
        <f t="shared" si="31"/>
        <v/>
      </c>
      <c r="O67" s="222" t="str">
        <f t="shared" si="32"/>
        <v/>
      </c>
      <c r="P67" s="58" t="str">
        <f t="shared" si="33"/>
        <v/>
      </c>
      <c r="Q67" s="269">
        <f t="shared" si="34"/>
        <v>24</v>
      </c>
      <c r="R67" s="116"/>
      <c r="S67" s="45" t="str">
        <f t="shared" si="8"/>
        <v/>
      </c>
      <c r="T67" s="91"/>
      <c r="U67" s="116"/>
      <c r="V67" s="45" t="str">
        <f t="shared" si="19"/>
        <v/>
      </c>
      <c r="W67" s="91"/>
      <c r="X67" s="116"/>
      <c r="Y67" s="45" t="str">
        <f t="shared" si="20"/>
        <v/>
      </c>
      <c r="Z67" s="91"/>
      <c r="AA67" s="90"/>
      <c r="AB67" s="45" t="str">
        <f t="shared" si="21"/>
        <v/>
      </c>
      <c r="AC67" s="91"/>
      <c r="AD67" s="116"/>
      <c r="AE67" s="45" t="str">
        <f t="shared" si="22"/>
        <v/>
      </c>
      <c r="AF67" s="114"/>
      <c r="AG67" s="261" t="str">
        <f t="shared" si="35"/>
        <v/>
      </c>
      <c r="AH67" s="228" t="str">
        <f t="shared" si="36"/>
        <v/>
      </c>
      <c r="AI67" s="228" t="str">
        <f t="shared" si="37"/>
        <v/>
      </c>
      <c r="AL67" s="43"/>
      <c r="AM67" s="43"/>
      <c r="AN67" s="43"/>
      <c r="AO67" s="43"/>
      <c r="AP67" s="43"/>
      <c r="AQ67" s="43"/>
      <c r="AR67" s="49"/>
      <c r="AS67" s="49"/>
      <c r="AT67" s="172" t="str">
        <f>IF(AU67&gt;0,"Ｄ","")</f>
        <v/>
      </c>
      <c r="AU67" s="162">
        <f t="array" ref="AU67">COUNT(IF($AE$10:$AE$97="6031",IF($L$10:$L$97&gt;0,IF(R_16="Ｄ",1))))</f>
        <v>0</v>
      </c>
    </row>
    <row r="68" spans="1:47" ht="13.5" customHeight="1" x14ac:dyDescent="0.15">
      <c r="A68" s="57" t="str">
        <f t="shared" si="12"/>
        <v/>
      </c>
      <c r="B68" s="62" t="str">
        <f t="shared" si="13"/>
        <v/>
      </c>
      <c r="C68" s="62" t="str">
        <f t="shared" si="14"/>
        <v/>
      </c>
      <c r="D68" s="62" t="str">
        <f t="shared" si="15"/>
        <v/>
      </c>
      <c r="E68" s="57" t="str">
        <f t="shared" si="16"/>
        <v/>
      </c>
      <c r="F68" s="57" t="str">
        <f t="shared" si="17"/>
        <v/>
      </c>
      <c r="G68" s="57" t="str">
        <f t="shared" si="27"/>
        <v/>
      </c>
      <c r="H68" s="62" t="str">
        <f t="shared" si="28"/>
        <v/>
      </c>
      <c r="I68" s="79">
        <f t="shared" si="29"/>
        <v>0</v>
      </c>
      <c r="J68" s="86">
        <f t="shared" si="18"/>
        <v>0</v>
      </c>
      <c r="K68" s="88"/>
      <c r="L68" s="89"/>
      <c r="M68" s="45" t="str">
        <f t="shared" si="30"/>
        <v/>
      </c>
      <c r="N68" s="221" t="str">
        <f t="shared" si="31"/>
        <v/>
      </c>
      <c r="O68" s="222" t="str">
        <f t="shared" si="32"/>
        <v/>
      </c>
      <c r="P68" s="58" t="str">
        <f t="shared" si="33"/>
        <v/>
      </c>
      <c r="Q68" s="269">
        <f t="shared" si="34"/>
        <v>24</v>
      </c>
      <c r="R68" s="116"/>
      <c r="S68" s="45" t="str">
        <f t="shared" si="8"/>
        <v/>
      </c>
      <c r="T68" s="91"/>
      <c r="U68" s="116"/>
      <c r="V68" s="45" t="str">
        <f t="shared" si="19"/>
        <v/>
      </c>
      <c r="W68" s="91"/>
      <c r="X68" s="116"/>
      <c r="Y68" s="45" t="str">
        <f t="shared" si="20"/>
        <v/>
      </c>
      <c r="Z68" s="91"/>
      <c r="AA68" s="90"/>
      <c r="AB68" s="45" t="str">
        <f t="shared" si="21"/>
        <v/>
      </c>
      <c r="AC68" s="91"/>
      <c r="AD68" s="116"/>
      <c r="AE68" s="45" t="str">
        <f t="shared" si="22"/>
        <v/>
      </c>
      <c r="AF68" s="114"/>
      <c r="AG68" s="261" t="str">
        <f t="shared" si="35"/>
        <v/>
      </c>
      <c r="AH68" s="228" t="str">
        <f t="shared" si="36"/>
        <v/>
      </c>
      <c r="AI68" s="228" t="str">
        <f t="shared" si="37"/>
        <v/>
      </c>
      <c r="AL68" s="43"/>
      <c r="AM68" s="43"/>
      <c r="AN68" s="43"/>
      <c r="AO68" s="43"/>
      <c r="AP68" s="43"/>
      <c r="AQ68" s="43"/>
      <c r="AR68" s="49"/>
      <c r="AS68" s="49"/>
      <c r="AT68" s="172" t="str">
        <f>IF(AU68&gt;0,"Ｅ","")</f>
        <v/>
      </c>
      <c r="AU68" s="162">
        <f t="array" ref="AU68">COUNT(IF($AE$10:$AE$97="6031",IF($L$10:$L$97&gt;0,IF(R_16="Ｅ",1))))</f>
        <v>0</v>
      </c>
    </row>
    <row r="69" spans="1:47" ht="13.5" customHeight="1" thickBot="1" x14ac:dyDescent="0.2">
      <c r="A69" s="57" t="str">
        <f t="shared" si="12"/>
        <v/>
      </c>
      <c r="B69" s="62" t="str">
        <f t="shared" si="13"/>
        <v/>
      </c>
      <c r="C69" s="62" t="str">
        <f t="shared" si="14"/>
        <v/>
      </c>
      <c r="D69" s="62" t="str">
        <f t="shared" si="15"/>
        <v/>
      </c>
      <c r="E69" s="57" t="str">
        <f t="shared" si="16"/>
        <v/>
      </c>
      <c r="F69" s="57" t="str">
        <f t="shared" si="17"/>
        <v/>
      </c>
      <c r="G69" s="57" t="str">
        <f t="shared" si="27"/>
        <v/>
      </c>
      <c r="H69" s="62" t="str">
        <f t="shared" si="28"/>
        <v/>
      </c>
      <c r="I69" s="79">
        <f t="shared" si="29"/>
        <v>0</v>
      </c>
      <c r="J69" s="86">
        <f t="shared" si="18"/>
        <v>0</v>
      </c>
      <c r="K69" s="88"/>
      <c r="L69" s="89"/>
      <c r="M69" s="45" t="str">
        <f t="shared" si="30"/>
        <v/>
      </c>
      <c r="N69" s="221" t="str">
        <f t="shared" si="31"/>
        <v/>
      </c>
      <c r="O69" s="222" t="str">
        <f t="shared" si="32"/>
        <v/>
      </c>
      <c r="P69" s="58" t="str">
        <f t="shared" si="33"/>
        <v/>
      </c>
      <c r="Q69" s="269">
        <f t="shared" si="34"/>
        <v>24</v>
      </c>
      <c r="R69" s="116"/>
      <c r="S69" s="45" t="str">
        <f t="shared" si="8"/>
        <v/>
      </c>
      <c r="T69" s="91"/>
      <c r="U69" s="116"/>
      <c r="V69" s="45" t="str">
        <f t="shared" si="19"/>
        <v/>
      </c>
      <c r="W69" s="91"/>
      <c r="X69" s="116"/>
      <c r="Y69" s="45" t="str">
        <f t="shared" si="20"/>
        <v/>
      </c>
      <c r="Z69" s="91"/>
      <c r="AA69" s="90"/>
      <c r="AB69" s="45" t="str">
        <f t="shared" si="21"/>
        <v/>
      </c>
      <c r="AC69" s="91"/>
      <c r="AD69" s="116"/>
      <c r="AE69" s="45" t="str">
        <f t="shared" si="22"/>
        <v/>
      </c>
      <c r="AF69" s="114"/>
      <c r="AG69" s="261" t="str">
        <f t="shared" si="35"/>
        <v/>
      </c>
      <c r="AH69" s="228" t="str">
        <f t="shared" si="36"/>
        <v/>
      </c>
      <c r="AI69" s="228" t="str">
        <f t="shared" si="37"/>
        <v/>
      </c>
      <c r="AL69" s="43"/>
      <c r="AM69" s="43"/>
      <c r="AN69" s="43"/>
      <c r="AO69" s="43"/>
      <c r="AP69" s="43"/>
      <c r="AQ69" s="43"/>
      <c r="AR69" s="49"/>
      <c r="AS69" s="49"/>
      <c r="AT69" s="173" t="str">
        <f>IF(AU69&gt;0,"Ｆ","")</f>
        <v/>
      </c>
      <c r="AU69" s="166">
        <f t="array" ref="AU69">COUNT(IF($AE$10:$AE$97="6031",IF($L$10:$L$97&gt;0,IF(R_16="Ｆ",1))))</f>
        <v>0</v>
      </c>
    </row>
    <row r="70" spans="1:47" ht="13.5" customHeight="1" x14ac:dyDescent="0.15">
      <c r="A70" s="57" t="str">
        <f t="shared" si="12"/>
        <v/>
      </c>
      <c r="B70" s="62" t="str">
        <f t="shared" si="13"/>
        <v/>
      </c>
      <c r="C70" s="62" t="str">
        <f t="shared" si="14"/>
        <v/>
      </c>
      <c r="D70" s="62" t="str">
        <f t="shared" si="15"/>
        <v/>
      </c>
      <c r="E70" s="57" t="str">
        <f t="shared" si="16"/>
        <v/>
      </c>
      <c r="F70" s="57" t="str">
        <f t="shared" si="17"/>
        <v/>
      </c>
      <c r="G70" s="57" t="str">
        <f t="shared" si="27"/>
        <v/>
      </c>
      <c r="H70" s="62" t="str">
        <f t="shared" si="28"/>
        <v/>
      </c>
      <c r="I70" s="79">
        <f t="shared" si="29"/>
        <v>0</v>
      </c>
      <c r="J70" s="86">
        <f t="shared" si="18"/>
        <v>0</v>
      </c>
      <c r="K70" s="88"/>
      <c r="L70" s="89"/>
      <c r="M70" s="45" t="str">
        <f t="shared" si="30"/>
        <v/>
      </c>
      <c r="N70" s="221" t="str">
        <f t="shared" si="31"/>
        <v/>
      </c>
      <c r="O70" s="222" t="str">
        <f t="shared" si="32"/>
        <v/>
      </c>
      <c r="P70" s="58" t="str">
        <f t="shared" si="33"/>
        <v/>
      </c>
      <c r="Q70" s="269">
        <f t="shared" si="34"/>
        <v>24</v>
      </c>
      <c r="R70" s="116"/>
      <c r="S70" s="45" t="str">
        <f t="shared" si="8"/>
        <v/>
      </c>
      <c r="T70" s="91"/>
      <c r="U70" s="116"/>
      <c r="V70" s="45" t="str">
        <f t="shared" si="19"/>
        <v/>
      </c>
      <c r="W70" s="91"/>
      <c r="X70" s="116"/>
      <c r="Y70" s="45" t="str">
        <f t="shared" si="20"/>
        <v/>
      </c>
      <c r="Z70" s="91"/>
      <c r="AA70" s="90"/>
      <c r="AB70" s="45" t="str">
        <f t="shared" si="21"/>
        <v/>
      </c>
      <c r="AC70" s="91"/>
      <c r="AD70" s="116"/>
      <c r="AE70" s="45" t="str">
        <f t="shared" si="22"/>
        <v/>
      </c>
      <c r="AF70" s="114"/>
      <c r="AG70" s="261" t="str">
        <f t="shared" si="35"/>
        <v/>
      </c>
      <c r="AH70" s="228" t="str">
        <f t="shared" si="36"/>
        <v/>
      </c>
      <c r="AI70" s="228" t="str">
        <f t="shared" si="37"/>
        <v/>
      </c>
      <c r="AL70" s="43"/>
      <c r="AM70" s="43"/>
      <c r="AN70" s="43"/>
      <c r="AO70" s="43"/>
      <c r="AP70" s="43"/>
      <c r="AQ70" s="43"/>
      <c r="AR70" s="49"/>
      <c r="AS70" s="49"/>
      <c r="AT70" s="167" t="s">
        <v>91</v>
      </c>
      <c r="AU70" s="168">
        <f>COUNTIF($AB$10:$AB$97,"6012")</f>
        <v>0</v>
      </c>
    </row>
    <row r="71" spans="1:47" ht="13.5" customHeight="1" x14ac:dyDescent="0.15">
      <c r="A71" s="57" t="str">
        <f t="shared" si="12"/>
        <v/>
      </c>
      <c r="B71" s="62" t="str">
        <f t="shared" si="13"/>
        <v/>
      </c>
      <c r="C71" s="62" t="str">
        <f t="shared" si="14"/>
        <v/>
      </c>
      <c r="D71" s="62" t="str">
        <f t="shared" si="15"/>
        <v/>
      </c>
      <c r="E71" s="57" t="str">
        <f t="shared" si="16"/>
        <v/>
      </c>
      <c r="F71" s="57" t="str">
        <f t="shared" si="17"/>
        <v/>
      </c>
      <c r="G71" s="57" t="str">
        <f t="shared" si="27"/>
        <v/>
      </c>
      <c r="H71" s="62" t="str">
        <f t="shared" si="28"/>
        <v/>
      </c>
      <c r="I71" s="79">
        <f t="shared" si="29"/>
        <v>0</v>
      </c>
      <c r="J71" s="86">
        <f t="shared" si="18"/>
        <v>0</v>
      </c>
      <c r="K71" s="88"/>
      <c r="L71" s="89"/>
      <c r="M71" s="45" t="str">
        <f t="shared" si="30"/>
        <v/>
      </c>
      <c r="N71" s="221" t="str">
        <f t="shared" si="31"/>
        <v/>
      </c>
      <c r="O71" s="222" t="str">
        <f t="shared" si="32"/>
        <v/>
      </c>
      <c r="P71" s="58" t="str">
        <f t="shared" si="33"/>
        <v/>
      </c>
      <c r="Q71" s="269">
        <f t="shared" si="34"/>
        <v>24</v>
      </c>
      <c r="R71" s="116"/>
      <c r="S71" s="45" t="str">
        <f t="shared" si="8"/>
        <v/>
      </c>
      <c r="T71" s="91"/>
      <c r="U71" s="116"/>
      <c r="V71" s="45" t="str">
        <f t="shared" si="19"/>
        <v/>
      </c>
      <c r="W71" s="91"/>
      <c r="X71" s="116"/>
      <c r="Y71" s="45" t="str">
        <f t="shared" si="20"/>
        <v/>
      </c>
      <c r="Z71" s="91"/>
      <c r="AA71" s="90"/>
      <c r="AB71" s="45" t="str">
        <f t="shared" si="21"/>
        <v/>
      </c>
      <c r="AC71" s="91"/>
      <c r="AD71" s="116"/>
      <c r="AE71" s="45" t="str">
        <f t="shared" si="22"/>
        <v/>
      </c>
      <c r="AF71" s="114"/>
      <c r="AG71" s="261" t="str">
        <f t="shared" si="35"/>
        <v/>
      </c>
      <c r="AH71" s="228" t="str">
        <f t="shared" si="36"/>
        <v/>
      </c>
      <c r="AI71" s="228" t="str">
        <f t="shared" si="37"/>
        <v/>
      </c>
      <c r="AL71" s="43"/>
      <c r="AM71" s="43"/>
      <c r="AN71" s="43"/>
      <c r="AO71" s="43"/>
      <c r="AP71" s="43"/>
      <c r="AQ71" s="43"/>
      <c r="AR71" s="49"/>
      <c r="AS71" s="49"/>
      <c r="AT71" s="172" t="str">
        <f>IF(AU71&gt;0,"Ａ","")</f>
        <v/>
      </c>
      <c r="AU71" s="162">
        <f t="array" ref="AU71">COUNT(IF($AB$10:$AB$97="6012",IF($L$10:$L$97&gt;0,(IF(R_4="Ａ",1)))))</f>
        <v>0</v>
      </c>
    </row>
    <row r="72" spans="1:47" ht="13.5" customHeight="1" x14ac:dyDescent="0.15">
      <c r="A72" s="57" t="str">
        <f t="shared" si="12"/>
        <v/>
      </c>
      <c r="B72" s="62" t="str">
        <f t="shared" si="13"/>
        <v/>
      </c>
      <c r="C72" s="62" t="str">
        <f t="shared" si="14"/>
        <v/>
      </c>
      <c r="D72" s="62" t="str">
        <f t="shared" si="15"/>
        <v/>
      </c>
      <c r="E72" s="57" t="str">
        <f t="shared" si="16"/>
        <v/>
      </c>
      <c r="F72" s="57" t="str">
        <f t="shared" si="17"/>
        <v/>
      </c>
      <c r="G72" s="57" t="str">
        <f t="shared" si="27"/>
        <v/>
      </c>
      <c r="H72" s="62" t="str">
        <f t="shared" si="28"/>
        <v/>
      </c>
      <c r="I72" s="79">
        <f t="shared" si="29"/>
        <v>0</v>
      </c>
      <c r="J72" s="86">
        <f t="shared" si="18"/>
        <v>0</v>
      </c>
      <c r="K72" s="88"/>
      <c r="L72" s="89"/>
      <c r="M72" s="45" t="str">
        <f t="shared" si="30"/>
        <v/>
      </c>
      <c r="N72" s="221" t="str">
        <f t="shared" si="31"/>
        <v/>
      </c>
      <c r="O72" s="222" t="str">
        <f t="shared" si="32"/>
        <v/>
      </c>
      <c r="P72" s="58" t="str">
        <f t="shared" si="33"/>
        <v/>
      </c>
      <c r="Q72" s="269">
        <f t="shared" si="34"/>
        <v>24</v>
      </c>
      <c r="R72" s="116"/>
      <c r="S72" s="45" t="str">
        <f t="shared" si="8"/>
        <v/>
      </c>
      <c r="T72" s="91"/>
      <c r="U72" s="116"/>
      <c r="V72" s="45" t="str">
        <f t="shared" si="19"/>
        <v/>
      </c>
      <c r="W72" s="91"/>
      <c r="X72" s="116"/>
      <c r="Y72" s="45" t="str">
        <f t="shared" si="20"/>
        <v/>
      </c>
      <c r="Z72" s="91"/>
      <c r="AA72" s="90"/>
      <c r="AB72" s="45" t="str">
        <f t="shared" si="21"/>
        <v/>
      </c>
      <c r="AC72" s="91"/>
      <c r="AD72" s="116"/>
      <c r="AE72" s="45" t="str">
        <f t="shared" si="22"/>
        <v/>
      </c>
      <c r="AF72" s="114"/>
      <c r="AG72" s="261" t="str">
        <f t="shared" si="35"/>
        <v/>
      </c>
      <c r="AH72" s="228" t="str">
        <f t="shared" si="36"/>
        <v/>
      </c>
      <c r="AI72" s="228" t="str">
        <f t="shared" si="37"/>
        <v/>
      </c>
      <c r="AL72" s="43"/>
      <c r="AM72" s="43"/>
      <c r="AN72" s="43"/>
      <c r="AO72" s="43"/>
      <c r="AP72" s="43"/>
      <c r="AQ72" s="43"/>
      <c r="AR72" s="49"/>
      <c r="AS72" s="49"/>
      <c r="AT72" s="172" t="str">
        <f>IF(AU72&gt;0,"Ｂ","")</f>
        <v/>
      </c>
      <c r="AU72" s="162">
        <f t="array" ref="AU72">COUNT(IF($AB$10:$AB$97="6012",IF($L$10:$L$97&gt;0,(IF(R_4="Ｂ",1)))))</f>
        <v>0</v>
      </c>
    </row>
    <row r="73" spans="1:47" ht="13.5" customHeight="1" x14ac:dyDescent="0.15">
      <c r="A73" s="57" t="str">
        <f t="shared" si="12"/>
        <v/>
      </c>
      <c r="B73" s="62" t="str">
        <f t="shared" si="13"/>
        <v/>
      </c>
      <c r="C73" s="62" t="str">
        <f t="shared" si="14"/>
        <v/>
      </c>
      <c r="D73" s="62" t="str">
        <f t="shared" si="15"/>
        <v/>
      </c>
      <c r="E73" s="57" t="str">
        <f t="shared" si="16"/>
        <v/>
      </c>
      <c r="F73" s="57" t="str">
        <f t="shared" si="17"/>
        <v/>
      </c>
      <c r="G73" s="57" t="str">
        <f t="shared" si="27"/>
        <v/>
      </c>
      <c r="H73" s="62" t="str">
        <f t="shared" si="28"/>
        <v/>
      </c>
      <c r="I73" s="79">
        <f t="shared" si="29"/>
        <v>0</v>
      </c>
      <c r="J73" s="86">
        <f t="shared" si="18"/>
        <v>0</v>
      </c>
      <c r="K73" s="88"/>
      <c r="L73" s="89"/>
      <c r="M73" s="45" t="str">
        <f t="shared" si="30"/>
        <v/>
      </c>
      <c r="N73" s="221" t="str">
        <f t="shared" si="31"/>
        <v/>
      </c>
      <c r="O73" s="222" t="str">
        <f t="shared" si="32"/>
        <v/>
      </c>
      <c r="P73" s="58" t="str">
        <f t="shared" si="33"/>
        <v/>
      </c>
      <c r="Q73" s="269">
        <f t="shared" si="34"/>
        <v>24</v>
      </c>
      <c r="R73" s="116"/>
      <c r="S73" s="45" t="str">
        <f t="shared" si="8"/>
        <v/>
      </c>
      <c r="T73" s="91"/>
      <c r="U73" s="116"/>
      <c r="V73" s="45" t="str">
        <f t="shared" si="19"/>
        <v/>
      </c>
      <c r="W73" s="91"/>
      <c r="X73" s="116"/>
      <c r="Y73" s="45" t="str">
        <f t="shared" si="20"/>
        <v/>
      </c>
      <c r="Z73" s="91"/>
      <c r="AA73" s="90"/>
      <c r="AB73" s="45" t="str">
        <f t="shared" si="21"/>
        <v/>
      </c>
      <c r="AC73" s="91"/>
      <c r="AD73" s="116"/>
      <c r="AE73" s="45" t="str">
        <f t="shared" si="22"/>
        <v/>
      </c>
      <c r="AF73" s="114"/>
      <c r="AG73" s="261" t="str">
        <f t="shared" si="35"/>
        <v/>
      </c>
      <c r="AH73" s="228" t="str">
        <f t="shared" si="36"/>
        <v/>
      </c>
      <c r="AI73" s="228" t="str">
        <f t="shared" si="37"/>
        <v/>
      </c>
      <c r="AL73" s="43"/>
      <c r="AM73" s="43"/>
      <c r="AN73" s="43"/>
      <c r="AO73" s="43"/>
      <c r="AP73" s="43"/>
      <c r="AQ73" s="43"/>
      <c r="AR73" s="49"/>
      <c r="AS73" s="49"/>
      <c r="AT73" s="172" t="str">
        <f>IF(AU73&gt;0,"Ｃ","")</f>
        <v/>
      </c>
      <c r="AU73" s="162">
        <f t="array" ref="AU73">COUNT(IF($AB$10:$AB$97="6012",IF($L$10:$L$97&gt;0,(IF(R_4="Ｃ",1)))))</f>
        <v>0</v>
      </c>
    </row>
    <row r="74" spans="1:47" ht="13.5" customHeight="1" x14ac:dyDescent="0.15">
      <c r="A74" s="57" t="str">
        <f t="shared" si="12"/>
        <v/>
      </c>
      <c r="B74" s="62" t="str">
        <f t="shared" si="13"/>
        <v/>
      </c>
      <c r="C74" s="62" t="str">
        <f t="shared" si="14"/>
        <v/>
      </c>
      <c r="D74" s="62" t="str">
        <f t="shared" si="15"/>
        <v/>
      </c>
      <c r="E74" s="57" t="str">
        <f t="shared" si="16"/>
        <v/>
      </c>
      <c r="F74" s="57" t="str">
        <f t="shared" si="17"/>
        <v/>
      </c>
      <c r="G74" s="57" t="str">
        <f t="shared" ref="G74:G97" si="38">+IF(E74="","",RANK(E74,E$10:E$97,1))</f>
        <v/>
      </c>
      <c r="H74" s="62" t="str">
        <f t="shared" ref="H74:H97" si="39">+IF(F74="","",RANK(F74,F$10:F$97,1))</f>
        <v/>
      </c>
      <c r="I74" s="79">
        <f t="shared" ref="I74:I97" si="40">IF($M74="",0,COUNTIF($M$10:$M$97,$M74))</f>
        <v>0</v>
      </c>
      <c r="J74" s="86">
        <f t="shared" si="18"/>
        <v>0</v>
      </c>
      <c r="K74" s="88"/>
      <c r="L74" s="89"/>
      <c r="M74" s="45" t="str">
        <f t="shared" ref="M74:M97" si="41">IF($K74="","",VLOOKUP($K74&amp;TEXT($L74,0),競技者,3,FALSE)&amp;"　"&amp;VLOOKUP($K74&amp;TEXT($L74,0),競技者,4,FALSE))</f>
        <v/>
      </c>
      <c r="N74" s="221" t="str">
        <f t="shared" ref="N74:N97" si="42">IF($K74="","",ASC(VLOOKUP($K74&amp;TEXT($L74,0),競技者,6,FALSE))&amp;" "&amp;ASC(VLOOKUP($K74&amp;TEXT($L74,0),競技者,7,FALSE)))</f>
        <v/>
      </c>
      <c r="O74" s="222" t="str">
        <f t="shared" ref="O74:O97" si="43">IF($K74="","",VLOOKUP($K74&amp;TEXT($L74,0),競技者,20,FALSE))</f>
        <v/>
      </c>
      <c r="P74" s="58" t="str">
        <f t="shared" ref="P74:P97" si="44">IF($K74="","",IF(VLOOKUP($K74&amp;TEXT($L74,0),競技者,22,FALSE)=0,"",MID(VLOOKUP($K74&amp;TEXT($L74,0),競技者,22,FALSE),3,2)))</f>
        <v/>
      </c>
      <c r="Q74" s="269">
        <f t="shared" ref="Q74:Q97" si="45">IF(VLOOKUP($K74&amp;TEXT($L74,0),競技者,12,FALSE)=0,"",VLOOKUP($K74&amp;TEXT($L74,0),競技者,12,FALSE))</f>
        <v>24</v>
      </c>
      <c r="R74" s="116"/>
      <c r="S74" s="45" t="str">
        <f t="shared" si="8"/>
        <v/>
      </c>
      <c r="T74" s="91"/>
      <c r="U74" s="116"/>
      <c r="V74" s="45" t="str">
        <f t="shared" si="19"/>
        <v/>
      </c>
      <c r="W74" s="91"/>
      <c r="X74" s="116"/>
      <c r="Y74" s="45" t="str">
        <f t="shared" si="20"/>
        <v/>
      </c>
      <c r="Z74" s="91"/>
      <c r="AA74" s="90"/>
      <c r="AB74" s="45" t="str">
        <f t="shared" si="21"/>
        <v/>
      </c>
      <c r="AC74" s="91"/>
      <c r="AD74" s="116"/>
      <c r="AE74" s="45" t="str">
        <f t="shared" si="22"/>
        <v/>
      </c>
      <c r="AF74" s="114"/>
      <c r="AG74" s="261" t="str">
        <f t="shared" ref="AG74:AG97" si="46">IF($K74="","",VLOOKUP($K74&amp;TEXT($L74,0),競技者,19,FALSE))</f>
        <v/>
      </c>
      <c r="AH74" s="228" t="str">
        <f t="shared" ref="AH74:AH97" si="47">IF($K74="","",VLOOKUP($K74&amp;TEXT($L74,0),競技者,8,FALSE)&amp;" "&amp;VLOOKUP($K74&amp;TEXT($L74,0),競技者,9,FALSE)&amp;"("&amp;MID(YEAR(AG74),3,2)&amp;")")</f>
        <v/>
      </c>
      <c r="AI74" s="228" t="str">
        <f t="shared" ref="AI74:AI97" si="48">IF($K74="","",VLOOKUP($K74&amp;TEXT($L74,0),競技者,10,FALSE))</f>
        <v/>
      </c>
      <c r="AL74" s="43"/>
      <c r="AM74" s="43"/>
      <c r="AN74" s="43"/>
      <c r="AO74" s="43"/>
      <c r="AP74" s="43"/>
      <c r="AQ74" s="43"/>
      <c r="AR74" s="49"/>
      <c r="AS74" s="49"/>
      <c r="AT74" s="172" t="str">
        <f>IF(AU74&gt;0,"Ｄ","")</f>
        <v/>
      </c>
      <c r="AU74" s="162">
        <f t="array" ref="AU74">COUNT(IF($AB$10:$AB$97="6012",IF($L$10:$L$97&gt;0,(IF(R_4="Ｄ",1)))))</f>
        <v>0</v>
      </c>
    </row>
    <row r="75" spans="1:47" ht="13.5" customHeight="1" x14ac:dyDescent="0.15">
      <c r="A75" s="57" t="str">
        <f t="shared" ref="A75:A97" si="49">+IF(C75="","",RANK(C75,C$10:C$97,1))</f>
        <v/>
      </c>
      <c r="B75" s="62" t="str">
        <f t="shared" ref="B75:B97" si="50">+IF(D75="","",RANK(D75,D$10:D$97,1))</f>
        <v/>
      </c>
      <c r="C75" s="62" t="str">
        <f t="shared" ref="C75:C97" si="51">+IF(E75="","",(IF(S75="","",(IF(VALUE(S75)&gt;200000,ROW(),"")))))</f>
        <v/>
      </c>
      <c r="D75" s="62" t="str">
        <f t="shared" ref="D75:D97" si="52">+IF(F75="","",(IF(S75="","",(IF(VALUE(S75)&gt;200000,ROW(),"")))))</f>
        <v/>
      </c>
      <c r="E75" s="57" t="str">
        <f t="shared" ref="E75:E87" si="53">+IF(K75="男",ROW(),"")</f>
        <v/>
      </c>
      <c r="F75" s="57" t="str">
        <f t="shared" ref="F75:F87" si="54">+IF(K75="女",ROW(),"")</f>
        <v/>
      </c>
      <c r="G75" s="57" t="str">
        <f t="shared" si="38"/>
        <v/>
      </c>
      <c r="H75" s="62" t="str">
        <f t="shared" si="39"/>
        <v/>
      </c>
      <c r="I75" s="79">
        <f t="shared" si="40"/>
        <v>0</v>
      </c>
      <c r="J75" s="86">
        <f t="shared" ref="J75:J87" si="55">+IF(G75="",0,G75)+IF(H75="",0,H75)</f>
        <v>0</v>
      </c>
      <c r="K75" s="88"/>
      <c r="L75" s="89"/>
      <c r="M75" s="45" t="str">
        <f t="shared" si="41"/>
        <v/>
      </c>
      <c r="N75" s="221" t="str">
        <f t="shared" si="42"/>
        <v/>
      </c>
      <c r="O75" s="222" t="str">
        <f t="shared" si="43"/>
        <v/>
      </c>
      <c r="P75" s="58" t="str">
        <f t="shared" si="44"/>
        <v/>
      </c>
      <c r="Q75" s="269">
        <f t="shared" si="45"/>
        <v>24</v>
      </c>
      <c r="R75" s="116"/>
      <c r="S75" s="45" t="str">
        <f t="shared" ref="S75:S97" si="56">IF(R75="","",TEXT(VLOOKUP(R75,IF($K75="男",種目男１,IF($K75="女",種目女１,種目なし)),2,FALSE),"00000")&amp;TEXT(IF($K75="男",1,2),0))</f>
        <v/>
      </c>
      <c r="T75" s="91"/>
      <c r="U75" s="116"/>
      <c r="V75" s="45" t="str">
        <f t="shared" ref="V75:V97" si="57">IF(U75="","",TEXT(VLOOKUP(U75,IF($K75="男",種目男１,IF($K75="女",種目女１,種目なし)),2,FALSE),"00000")&amp;TEXT(IF($K75="男",1,2),0))</f>
        <v/>
      </c>
      <c r="W75" s="91"/>
      <c r="X75" s="116"/>
      <c r="Y75" s="45" t="str">
        <f t="shared" ref="Y75:Y97" si="58">IF(X75="","",TEXT(VLOOKUP(X75,IF($K75="男",種目男１,IF($K75="女",種目女１,種目なし)),2,FALSE),"00000")&amp;TEXT(IF($K75="男",1,2),0))</f>
        <v/>
      </c>
      <c r="Z75" s="91"/>
      <c r="AA75" s="90"/>
      <c r="AB75" s="45" t="str">
        <f t="shared" ref="AB75:AB97" si="59">IF(AA75="","",TEXT("601","000")&amp;TEXT(IF($K75="男",1,IF($K75="女",2,#N/A)),0))</f>
        <v/>
      </c>
      <c r="AC75" s="91"/>
      <c r="AD75" s="116"/>
      <c r="AE75" s="45" t="str">
        <f t="shared" ref="AE75:AE97" si="60">IF(AD75="","",TEXT("603","000")&amp;TEXT(IF($K75="男",1,IF($K75="女",2,#N/A)),0))</f>
        <v/>
      </c>
      <c r="AF75" s="114"/>
      <c r="AG75" s="261" t="str">
        <f t="shared" si="46"/>
        <v/>
      </c>
      <c r="AH75" s="228" t="str">
        <f t="shared" si="47"/>
        <v/>
      </c>
      <c r="AI75" s="228" t="str">
        <f t="shared" si="48"/>
        <v/>
      </c>
      <c r="AL75" s="43"/>
      <c r="AM75" s="43"/>
      <c r="AN75" s="43"/>
      <c r="AO75" s="43"/>
      <c r="AP75" s="43"/>
      <c r="AQ75" s="43"/>
      <c r="AR75" s="49"/>
      <c r="AS75" s="49"/>
      <c r="AT75" s="172" t="str">
        <f>IF(AU75&gt;0,"Ｅ","")</f>
        <v/>
      </c>
      <c r="AU75" s="162">
        <f t="array" ref="AU75">COUNT(IF($AB$10:$AB$97="6012",IF($L$10:$L$97&gt;0,(IF(R_4="Ｅ",1)))))</f>
        <v>0</v>
      </c>
    </row>
    <row r="76" spans="1:47" ht="13.5" customHeight="1" x14ac:dyDescent="0.15">
      <c r="A76" s="57" t="str">
        <f t="shared" si="49"/>
        <v/>
      </c>
      <c r="B76" s="62" t="str">
        <f t="shared" si="50"/>
        <v/>
      </c>
      <c r="C76" s="62" t="str">
        <f t="shared" si="51"/>
        <v/>
      </c>
      <c r="D76" s="62" t="str">
        <f t="shared" si="52"/>
        <v/>
      </c>
      <c r="E76" s="57" t="str">
        <f t="shared" si="53"/>
        <v/>
      </c>
      <c r="F76" s="57" t="str">
        <f t="shared" si="54"/>
        <v/>
      </c>
      <c r="G76" s="57" t="str">
        <f t="shared" si="38"/>
        <v/>
      </c>
      <c r="H76" s="62" t="str">
        <f t="shared" si="39"/>
        <v/>
      </c>
      <c r="I76" s="79">
        <f t="shared" si="40"/>
        <v>0</v>
      </c>
      <c r="J76" s="86">
        <f t="shared" si="55"/>
        <v>0</v>
      </c>
      <c r="K76" s="88"/>
      <c r="L76" s="89"/>
      <c r="M76" s="45" t="str">
        <f t="shared" si="41"/>
        <v/>
      </c>
      <c r="N76" s="221" t="str">
        <f t="shared" si="42"/>
        <v/>
      </c>
      <c r="O76" s="222" t="str">
        <f t="shared" si="43"/>
        <v/>
      </c>
      <c r="P76" s="58" t="str">
        <f t="shared" si="44"/>
        <v/>
      </c>
      <c r="Q76" s="269">
        <f t="shared" si="45"/>
        <v>24</v>
      </c>
      <c r="R76" s="116"/>
      <c r="S76" s="45" t="str">
        <f t="shared" si="56"/>
        <v/>
      </c>
      <c r="T76" s="91"/>
      <c r="U76" s="116"/>
      <c r="V76" s="45" t="str">
        <f t="shared" si="57"/>
        <v/>
      </c>
      <c r="W76" s="91"/>
      <c r="X76" s="116"/>
      <c r="Y76" s="45" t="str">
        <f t="shared" si="58"/>
        <v/>
      </c>
      <c r="Z76" s="91"/>
      <c r="AA76" s="90"/>
      <c r="AB76" s="45" t="str">
        <f t="shared" si="59"/>
        <v/>
      </c>
      <c r="AC76" s="91"/>
      <c r="AD76" s="116"/>
      <c r="AE76" s="45" t="str">
        <f t="shared" si="60"/>
        <v/>
      </c>
      <c r="AF76" s="114"/>
      <c r="AG76" s="261" t="str">
        <f t="shared" si="46"/>
        <v/>
      </c>
      <c r="AH76" s="228" t="str">
        <f t="shared" si="47"/>
        <v/>
      </c>
      <c r="AI76" s="228" t="str">
        <f t="shared" si="48"/>
        <v/>
      </c>
      <c r="AL76" s="43"/>
      <c r="AM76" s="43"/>
      <c r="AN76" s="43"/>
      <c r="AO76" s="43"/>
      <c r="AP76" s="43"/>
      <c r="AQ76" s="43"/>
      <c r="AR76" s="49"/>
      <c r="AS76" s="49"/>
      <c r="AT76" s="173" t="str">
        <f>IF(AU76&gt;0,"Ｆ","")</f>
        <v/>
      </c>
      <c r="AU76" s="169">
        <f t="array" ref="AU76">COUNT(IF($AB$10:$AB$97="6012",IF($L$10:$L$97&gt;0,(IF(R_4="Ｆ",1)))))</f>
        <v>0</v>
      </c>
    </row>
    <row r="77" spans="1:47" ht="13.5" customHeight="1" x14ac:dyDescent="0.15">
      <c r="A77" s="57" t="str">
        <f t="shared" si="49"/>
        <v/>
      </c>
      <c r="B77" s="62" t="str">
        <f t="shared" si="50"/>
        <v/>
      </c>
      <c r="C77" s="62" t="str">
        <f t="shared" si="51"/>
        <v/>
      </c>
      <c r="D77" s="62" t="str">
        <f t="shared" si="52"/>
        <v/>
      </c>
      <c r="E77" s="57" t="str">
        <f t="shared" si="53"/>
        <v/>
      </c>
      <c r="F77" s="57" t="str">
        <f t="shared" si="54"/>
        <v/>
      </c>
      <c r="G77" s="57" t="str">
        <f t="shared" si="38"/>
        <v/>
      </c>
      <c r="H77" s="62" t="str">
        <f t="shared" si="39"/>
        <v/>
      </c>
      <c r="I77" s="79">
        <f t="shared" si="40"/>
        <v>0</v>
      </c>
      <c r="J77" s="86">
        <f t="shared" si="55"/>
        <v>0</v>
      </c>
      <c r="K77" s="88"/>
      <c r="L77" s="89"/>
      <c r="M77" s="45" t="str">
        <f t="shared" si="41"/>
        <v/>
      </c>
      <c r="N77" s="221" t="str">
        <f t="shared" si="42"/>
        <v/>
      </c>
      <c r="O77" s="222" t="str">
        <f t="shared" si="43"/>
        <v/>
      </c>
      <c r="P77" s="58" t="str">
        <f t="shared" si="44"/>
        <v/>
      </c>
      <c r="Q77" s="269">
        <f t="shared" si="45"/>
        <v>24</v>
      </c>
      <c r="R77" s="116"/>
      <c r="S77" s="45" t="str">
        <f t="shared" si="56"/>
        <v/>
      </c>
      <c r="T77" s="91"/>
      <c r="U77" s="116"/>
      <c r="V77" s="45" t="str">
        <f t="shared" si="57"/>
        <v/>
      </c>
      <c r="W77" s="91"/>
      <c r="X77" s="116"/>
      <c r="Y77" s="45" t="str">
        <f t="shared" si="58"/>
        <v/>
      </c>
      <c r="Z77" s="91"/>
      <c r="AA77" s="90"/>
      <c r="AB77" s="45" t="str">
        <f t="shared" si="59"/>
        <v/>
      </c>
      <c r="AC77" s="91"/>
      <c r="AD77" s="116"/>
      <c r="AE77" s="45" t="str">
        <f t="shared" si="60"/>
        <v/>
      </c>
      <c r="AF77" s="114"/>
      <c r="AG77" s="261" t="str">
        <f t="shared" si="46"/>
        <v/>
      </c>
      <c r="AH77" s="228" t="str">
        <f t="shared" si="47"/>
        <v/>
      </c>
      <c r="AI77" s="228" t="str">
        <f t="shared" si="48"/>
        <v/>
      </c>
      <c r="AL77" s="43"/>
      <c r="AM77" s="43"/>
      <c r="AN77" s="43"/>
      <c r="AO77" s="43"/>
      <c r="AP77" s="43"/>
      <c r="AQ77" s="43"/>
      <c r="AR77" s="49"/>
      <c r="AS77" s="49"/>
      <c r="AT77" s="170"/>
      <c r="AU77" s="171">
        <f>COUNTIF($AB$10:$AE$97,"6032")</f>
        <v>0</v>
      </c>
    </row>
    <row r="78" spans="1:47" ht="13.5" customHeight="1" x14ac:dyDescent="0.15">
      <c r="A78" s="57" t="str">
        <f t="shared" si="49"/>
        <v/>
      </c>
      <c r="B78" s="62" t="str">
        <f t="shared" si="50"/>
        <v/>
      </c>
      <c r="C78" s="62" t="str">
        <f t="shared" si="51"/>
        <v/>
      </c>
      <c r="D78" s="62" t="str">
        <f t="shared" si="52"/>
        <v/>
      </c>
      <c r="E78" s="57" t="str">
        <f t="shared" si="53"/>
        <v/>
      </c>
      <c r="F78" s="57" t="str">
        <f t="shared" si="54"/>
        <v/>
      </c>
      <c r="G78" s="57" t="str">
        <f t="shared" si="38"/>
        <v/>
      </c>
      <c r="H78" s="62" t="str">
        <f t="shared" si="39"/>
        <v/>
      </c>
      <c r="I78" s="79">
        <f t="shared" si="40"/>
        <v>0</v>
      </c>
      <c r="J78" s="86">
        <f t="shared" si="55"/>
        <v>0</v>
      </c>
      <c r="K78" s="88"/>
      <c r="L78" s="89"/>
      <c r="M78" s="45" t="str">
        <f t="shared" si="41"/>
        <v/>
      </c>
      <c r="N78" s="221" t="str">
        <f t="shared" si="42"/>
        <v/>
      </c>
      <c r="O78" s="222" t="str">
        <f t="shared" si="43"/>
        <v/>
      </c>
      <c r="P78" s="58" t="str">
        <f t="shared" si="44"/>
        <v/>
      </c>
      <c r="Q78" s="269">
        <f t="shared" si="45"/>
        <v>24</v>
      </c>
      <c r="R78" s="116"/>
      <c r="S78" s="45" t="str">
        <f t="shared" si="56"/>
        <v/>
      </c>
      <c r="T78" s="91"/>
      <c r="U78" s="116"/>
      <c r="V78" s="45" t="str">
        <f t="shared" si="57"/>
        <v/>
      </c>
      <c r="W78" s="91"/>
      <c r="X78" s="116"/>
      <c r="Y78" s="45" t="str">
        <f t="shared" si="58"/>
        <v/>
      </c>
      <c r="Z78" s="91"/>
      <c r="AA78" s="90"/>
      <c r="AB78" s="45" t="str">
        <f t="shared" si="59"/>
        <v/>
      </c>
      <c r="AC78" s="91"/>
      <c r="AD78" s="116"/>
      <c r="AE78" s="45" t="str">
        <f t="shared" si="60"/>
        <v/>
      </c>
      <c r="AF78" s="114"/>
      <c r="AG78" s="261" t="str">
        <f t="shared" si="46"/>
        <v/>
      </c>
      <c r="AH78" s="228" t="str">
        <f t="shared" si="47"/>
        <v/>
      </c>
      <c r="AI78" s="228" t="str">
        <f t="shared" si="48"/>
        <v/>
      </c>
      <c r="AL78" s="43"/>
      <c r="AM78" s="43"/>
      <c r="AN78" s="43"/>
      <c r="AO78" s="43"/>
      <c r="AP78" s="43"/>
      <c r="AQ78" s="43"/>
      <c r="AR78" s="49"/>
      <c r="AS78" s="49"/>
      <c r="AT78" s="172" t="str">
        <f>IF(AU78&gt;0,"Ａ","")</f>
        <v/>
      </c>
      <c r="AU78" s="162">
        <f t="array" ref="AU78">COUNT(IF($AE$10:$AE$97="6032",IF($L$10:$L$97&gt;0,IF(R_16="Ａ",1))))</f>
        <v>0</v>
      </c>
    </row>
    <row r="79" spans="1:47" ht="13.5" customHeight="1" x14ac:dyDescent="0.15">
      <c r="A79" s="57" t="str">
        <f t="shared" si="49"/>
        <v/>
      </c>
      <c r="B79" s="62" t="str">
        <f t="shared" si="50"/>
        <v/>
      </c>
      <c r="C79" s="62" t="str">
        <f t="shared" si="51"/>
        <v/>
      </c>
      <c r="D79" s="62" t="str">
        <f t="shared" si="52"/>
        <v/>
      </c>
      <c r="E79" s="57" t="str">
        <f t="shared" si="53"/>
        <v/>
      </c>
      <c r="F79" s="57" t="str">
        <f t="shared" si="54"/>
        <v/>
      </c>
      <c r="G79" s="57" t="str">
        <f t="shared" si="38"/>
        <v/>
      </c>
      <c r="H79" s="62" t="str">
        <f t="shared" si="39"/>
        <v/>
      </c>
      <c r="I79" s="79">
        <f t="shared" si="40"/>
        <v>0</v>
      </c>
      <c r="J79" s="86">
        <f t="shared" si="55"/>
        <v>0</v>
      </c>
      <c r="K79" s="88"/>
      <c r="L79" s="89"/>
      <c r="M79" s="45" t="str">
        <f t="shared" si="41"/>
        <v/>
      </c>
      <c r="N79" s="221" t="str">
        <f t="shared" si="42"/>
        <v/>
      </c>
      <c r="O79" s="222" t="str">
        <f t="shared" si="43"/>
        <v/>
      </c>
      <c r="P79" s="58" t="str">
        <f t="shared" si="44"/>
        <v/>
      </c>
      <c r="Q79" s="269">
        <f t="shared" si="45"/>
        <v>24</v>
      </c>
      <c r="R79" s="116"/>
      <c r="S79" s="45" t="str">
        <f t="shared" si="56"/>
        <v/>
      </c>
      <c r="T79" s="91"/>
      <c r="U79" s="116"/>
      <c r="V79" s="45" t="str">
        <f t="shared" si="57"/>
        <v/>
      </c>
      <c r="W79" s="91"/>
      <c r="X79" s="116"/>
      <c r="Y79" s="45" t="str">
        <f t="shared" si="58"/>
        <v/>
      </c>
      <c r="Z79" s="91"/>
      <c r="AA79" s="90"/>
      <c r="AB79" s="45" t="str">
        <f t="shared" si="59"/>
        <v/>
      </c>
      <c r="AC79" s="91"/>
      <c r="AD79" s="116"/>
      <c r="AE79" s="45" t="str">
        <f t="shared" si="60"/>
        <v/>
      </c>
      <c r="AF79" s="114"/>
      <c r="AG79" s="261" t="str">
        <f t="shared" si="46"/>
        <v/>
      </c>
      <c r="AH79" s="228" t="str">
        <f t="shared" si="47"/>
        <v/>
      </c>
      <c r="AI79" s="228" t="str">
        <f t="shared" si="48"/>
        <v/>
      </c>
      <c r="AL79" s="43"/>
      <c r="AM79" s="43"/>
      <c r="AN79" s="43"/>
      <c r="AO79" s="43"/>
      <c r="AP79" s="43"/>
      <c r="AQ79" s="43"/>
      <c r="AR79" s="49"/>
      <c r="AS79" s="49"/>
      <c r="AT79" s="172" t="str">
        <f>IF(AU79&gt;0,"Ｂ","")</f>
        <v/>
      </c>
      <c r="AU79" s="162">
        <f t="array" ref="AU79">COUNT(IF($AE$10:$AE$97="6032",IF($L$10:$L$97&gt;0,IF(R_16="Ｂ",1))))</f>
        <v>0</v>
      </c>
    </row>
    <row r="80" spans="1:47" ht="13.5" customHeight="1" x14ac:dyDescent="0.15">
      <c r="A80" s="57" t="str">
        <f t="shared" si="49"/>
        <v/>
      </c>
      <c r="B80" s="62" t="str">
        <f t="shared" si="50"/>
        <v/>
      </c>
      <c r="C80" s="62" t="str">
        <f t="shared" si="51"/>
        <v/>
      </c>
      <c r="D80" s="62" t="str">
        <f t="shared" si="52"/>
        <v/>
      </c>
      <c r="E80" s="57" t="str">
        <f t="shared" si="53"/>
        <v/>
      </c>
      <c r="F80" s="57" t="str">
        <f t="shared" si="54"/>
        <v/>
      </c>
      <c r="G80" s="57" t="str">
        <f t="shared" si="38"/>
        <v/>
      </c>
      <c r="H80" s="62" t="str">
        <f t="shared" si="39"/>
        <v/>
      </c>
      <c r="I80" s="79">
        <f t="shared" si="40"/>
        <v>0</v>
      </c>
      <c r="J80" s="86">
        <f t="shared" si="55"/>
        <v>0</v>
      </c>
      <c r="K80" s="88"/>
      <c r="L80" s="89"/>
      <c r="M80" s="45" t="str">
        <f t="shared" si="41"/>
        <v/>
      </c>
      <c r="N80" s="221" t="str">
        <f t="shared" si="42"/>
        <v/>
      </c>
      <c r="O80" s="222" t="str">
        <f t="shared" si="43"/>
        <v/>
      </c>
      <c r="P80" s="58" t="str">
        <f t="shared" si="44"/>
        <v/>
      </c>
      <c r="Q80" s="269">
        <f t="shared" si="45"/>
        <v>24</v>
      </c>
      <c r="R80" s="116"/>
      <c r="S80" s="45" t="str">
        <f t="shared" si="56"/>
        <v/>
      </c>
      <c r="T80" s="91"/>
      <c r="U80" s="116"/>
      <c r="V80" s="45" t="str">
        <f t="shared" si="57"/>
        <v/>
      </c>
      <c r="W80" s="91"/>
      <c r="X80" s="116"/>
      <c r="Y80" s="45" t="str">
        <f t="shared" si="58"/>
        <v/>
      </c>
      <c r="Z80" s="91"/>
      <c r="AA80" s="90"/>
      <c r="AB80" s="45" t="str">
        <f t="shared" si="59"/>
        <v/>
      </c>
      <c r="AC80" s="91"/>
      <c r="AD80" s="116"/>
      <c r="AE80" s="45" t="str">
        <f t="shared" si="60"/>
        <v/>
      </c>
      <c r="AF80" s="114"/>
      <c r="AG80" s="261" t="str">
        <f t="shared" si="46"/>
        <v/>
      </c>
      <c r="AH80" s="228" t="str">
        <f t="shared" si="47"/>
        <v/>
      </c>
      <c r="AI80" s="228" t="str">
        <f t="shared" si="48"/>
        <v/>
      </c>
      <c r="AL80" s="43"/>
      <c r="AM80" s="43"/>
      <c r="AN80" s="43"/>
      <c r="AO80" s="43"/>
      <c r="AP80" s="43"/>
      <c r="AQ80" s="43"/>
      <c r="AR80" s="49"/>
      <c r="AS80" s="49"/>
      <c r="AT80" s="172" t="str">
        <f>IF(AU80&gt;0,"Ｃ","")</f>
        <v/>
      </c>
      <c r="AU80" s="162">
        <f t="array" ref="AU80">COUNT(IF($AE$10:$AE$97="6032",IF($L$10:$L$97&gt;0,IF(R_16="Ｃ",1))))</f>
        <v>0</v>
      </c>
    </row>
    <row r="81" spans="1:47" ht="13.5" customHeight="1" x14ac:dyDescent="0.15">
      <c r="A81" s="57" t="str">
        <f t="shared" si="49"/>
        <v/>
      </c>
      <c r="B81" s="62" t="str">
        <f t="shared" si="50"/>
        <v/>
      </c>
      <c r="C81" s="62" t="str">
        <f t="shared" si="51"/>
        <v/>
      </c>
      <c r="D81" s="62" t="str">
        <f t="shared" si="52"/>
        <v/>
      </c>
      <c r="E81" s="57" t="str">
        <f t="shared" si="53"/>
        <v/>
      </c>
      <c r="F81" s="57" t="str">
        <f t="shared" si="54"/>
        <v/>
      </c>
      <c r="G81" s="57" t="str">
        <f t="shared" si="38"/>
        <v/>
      </c>
      <c r="H81" s="62" t="str">
        <f t="shared" si="39"/>
        <v/>
      </c>
      <c r="I81" s="79">
        <f t="shared" si="40"/>
        <v>0</v>
      </c>
      <c r="J81" s="86">
        <f t="shared" si="55"/>
        <v>0</v>
      </c>
      <c r="K81" s="88"/>
      <c r="L81" s="89"/>
      <c r="M81" s="45" t="str">
        <f t="shared" si="41"/>
        <v/>
      </c>
      <c r="N81" s="221" t="str">
        <f t="shared" si="42"/>
        <v/>
      </c>
      <c r="O81" s="222" t="str">
        <f t="shared" si="43"/>
        <v/>
      </c>
      <c r="P81" s="58" t="str">
        <f t="shared" si="44"/>
        <v/>
      </c>
      <c r="Q81" s="269">
        <f t="shared" si="45"/>
        <v>24</v>
      </c>
      <c r="R81" s="116"/>
      <c r="S81" s="45" t="str">
        <f t="shared" si="56"/>
        <v/>
      </c>
      <c r="T81" s="91"/>
      <c r="U81" s="116"/>
      <c r="V81" s="45" t="str">
        <f t="shared" si="57"/>
        <v/>
      </c>
      <c r="W81" s="91"/>
      <c r="X81" s="116"/>
      <c r="Y81" s="45" t="str">
        <f t="shared" si="58"/>
        <v/>
      </c>
      <c r="Z81" s="91"/>
      <c r="AA81" s="90"/>
      <c r="AB81" s="45" t="str">
        <f t="shared" si="59"/>
        <v/>
      </c>
      <c r="AC81" s="91"/>
      <c r="AD81" s="116"/>
      <c r="AE81" s="45" t="str">
        <f t="shared" si="60"/>
        <v/>
      </c>
      <c r="AF81" s="114"/>
      <c r="AG81" s="261" t="str">
        <f t="shared" si="46"/>
        <v/>
      </c>
      <c r="AH81" s="228" t="str">
        <f t="shared" si="47"/>
        <v/>
      </c>
      <c r="AI81" s="228" t="str">
        <f t="shared" si="48"/>
        <v/>
      </c>
      <c r="AL81" s="43"/>
      <c r="AM81" s="43"/>
      <c r="AN81" s="43"/>
      <c r="AO81" s="43"/>
      <c r="AP81" s="43"/>
      <c r="AQ81" s="43"/>
      <c r="AR81" s="49"/>
      <c r="AS81" s="49"/>
      <c r="AT81" s="172" t="str">
        <f>IF(AU81&gt;0,"Ｄ","")</f>
        <v/>
      </c>
      <c r="AU81" s="162">
        <f t="array" ref="AU81">COUNT(IF($AE$10:$AE$97="6032",IF($L$10:$L$97&gt;0,IF(R_16="Ｄ",1))))</f>
        <v>0</v>
      </c>
    </row>
    <row r="82" spans="1:47" ht="13.5" customHeight="1" x14ac:dyDescent="0.15">
      <c r="A82" s="57" t="str">
        <f t="shared" si="49"/>
        <v/>
      </c>
      <c r="B82" s="62" t="str">
        <f t="shared" si="50"/>
        <v/>
      </c>
      <c r="C82" s="62" t="str">
        <f t="shared" si="51"/>
        <v/>
      </c>
      <c r="D82" s="62" t="str">
        <f t="shared" si="52"/>
        <v/>
      </c>
      <c r="E82" s="57" t="str">
        <f t="shared" si="53"/>
        <v/>
      </c>
      <c r="F82" s="57" t="str">
        <f t="shared" si="54"/>
        <v/>
      </c>
      <c r="G82" s="57" t="str">
        <f t="shared" si="38"/>
        <v/>
      </c>
      <c r="H82" s="62" t="str">
        <f t="shared" si="39"/>
        <v/>
      </c>
      <c r="I82" s="79">
        <f t="shared" si="40"/>
        <v>0</v>
      </c>
      <c r="J82" s="86">
        <f t="shared" si="55"/>
        <v>0</v>
      </c>
      <c r="K82" s="88"/>
      <c r="L82" s="89"/>
      <c r="M82" s="45" t="str">
        <f t="shared" si="41"/>
        <v/>
      </c>
      <c r="N82" s="221" t="str">
        <f t="shared" si="42"/>
        <v/>
      </c>
      <c r="O82" s="222" t="str">
        <f t="shared" si="43"/>
        <v/>
      </c>
      <c r="P82" s="58" t="str">
        <f t="shared" si="44"/>
        <v/>
      </c>
      <c r="Q82" s="269">
        <f t="shared" si="45"/>
        <v>24</v>
      </c>
      <c r="R82" s="116"/>
      <c r="S82" s="45" t="str">
        <f t="shared" si="56"/>
        <v/>
      </c>
      <c r="T82" s="91"/>
      <c r="U82" s="116"/>
      <c r="V82" s="45" t="str">
        <f t="shared" si="57"/>
        <v/>
      </c>
      <c r="W82" s="91"/>
      <c r="X82" s="116"/>
      <c r="Y82" s="45" t="str">
        <f t="shared" si="58"/>
        <v/>
      </c>
      <c r="Z82" s="91"/>
      <c r="AA82" s="90"/>
      <c r="AB82" s="45" t="str">
        <f t="shared" si="59"/>
        <v/>
      </c>
      <c r="AC82" s="91"/>
      <c r="AD82" s="116"/>
      <c r="AE82" s="45" t="str">
        <f t="shared" si="60"/>
        <v/>
      </c>
      <c r="AF82" s="114"/>
      <c r="AG82" s="261" t="str">
        <f t="shared" si="46"/>
        <v/>
      </c>
      <c r="AH82" s="228" t="str">
        <f t="shared" si="47"/>
        <v/>
      </c>
      <c r="AI82" s="228" t="str">
        <f t="shared" si="48"/>
        <v/>
      </c>
      <c r="AL82" s="43"/>
      <c r="AM82" s="43"/>
      <c r="AN82" s="43"/>
      <c r="AO82" s="43"/>
      <c r="AP82" s="43"/>
      <c r="AQ82" s="43"/>
      <c r="AR82" s="49"/>
      <c r="AS82" s="49"/>
      <c r="AT82" s="172" t="str">
        <f>IF(AU82&gt;0,"Ｅ","")</f>
        <v/>
      </c>
      <c r="AU82" s="162">
        <f t="array" ref="AU82">COUNT(IF($AE$10:$AE$97="6032",IF($L$10:$L$97&gt;0,IF(R_16="Ｅ",1))))</f>
        <v>0</v>
      </c>
    </row>
    <row r="83" spans="1:47" ht="13.5" customHeight="1" thickBot="1" x14ac:dyDescent="0.2">
      <c r="A83" s="57" t="str">
        <f t="shared" si="49"/>
        <v/>
      </c>
      <c r="B83" s="62" t="str">
        <f t="shared" si="50"/>
        <v/>
      </c>
      <c r="C83" s="62" t="str">
        <f t="shared" si="51"/>
        <v/>
      </c>
      <c r="D83" s="62" t="str">
        <f t="shared" si="52"/>
        <v/>
      </c>
      <c r="E83" s="57" t="str">
        <f t="shared" si="53"/>
        <v/>
      </c>
      <c r="F83" s="57" t="str">
        <f t="shared" si="54"/>
        <v/>
      </c>
      <c r="G83" s="57" t="str">
        <f t="shared" si="38"/>
        <v/>
      </c>
      <c r="H83" s="62" t="str">
        <f t="shared" si="39"/>
        <v/>
      </c>
      <c r="I83" s="79">
        <f t="shared" si="40"/>
        <v>0</v>
      </c>
      <c r="J83" s="86">
        <f t="shared" si="55"/>
        <v>0</v>
      </c>
      <c r="K83" s="88"/>
      <c r="L83" s="89"/>
      <c r="M83" s="45" t="str">
        <f t="shared" si="41"/>
        <v/>
      </c>
      <c r="N83" s="221" t="str">
        <f t="shared" si="42"/>
        <v/>
      </c>
      <c r="O83" s="222" t="str">
        <f t="shared" si="43"/>
        <v/>
      </c>
      <c r="P83" s="58" t="str">
        <f t="shared" si="44"/>
        <v/>
      </c>
      <c r="Q83" s="269">
        <f t="shared" si="45"/>
        <v>24</v>
      </c>
      <c r="R83" s="116"/>
      <c r="S83" s="45" t="str">
        <f t="shared" si="56"/>
        <v/>
      </c>
      <c r="T83" s="91"/>
      <c r="U83" s="116"/>
      <c r="V83" s="45" t="str">
        <f t="shared" si="57"/>
        <v/>
      </c>
      <c r="W83" s="91"/>
      <c r="X83" s="116"/>
      <c r="Y83" s="45" t="str">
        <f t="shared" si="58"/>
        <v/>
      </c>
      <c r="Z83" s="91"/>
      <c r="AA83" s="90"/>
      <c r="AB83" s="45" t="str">
        <f t="shared" si="59"/>
        <v/>
      </c>
      <c r="AC83" s="91"/>
      <c r="AD83" s="116"/>
      <c r="AE83" s="45" t="str">
        <f t="shared" si="60"/>
        <v/>
      </c>
      <c r="AF83" s="114"/>
      <c r="AG83" s="261" t="str">
        <f t="shared" si="46"/>
        <v/>
      </c>
      <c r="AH83" s="228" t="str">
        <f t="shared" si="47"/>
        <v/>
      </c>
      <c r="AI83" s="228" t="str">
        <f t="shared" si="48"/>
        <v/>
      </c>
      <c r="AL83" s="43"/>
      <c r="AM83" s="43"/>
      <c r="AN83" s="43"/>
      <c r="AO83" s="43"/>
      <c r="AP83" s="43"/>
      <c r="AQ83" s="43"/>
      <c r="AR83" s="49"/>
      <c r="AS83" s="49"/>
      <c r="AT83" s="173" t="str">
        <f>IF(AU83&gt;0,"Ｆ","")</f>
        <v/>
      </c>
      <c r="AU83" s="166">
        <f t="array" ref="AU83">COUNT(IF($AE$10:$AE$97="6032",IF($L$10:$L$97&gt;0,IF(R_16="Ｆ",1))))</f>
        <v>0</v>
      </c>
    </row>
    <row r="84" spans="1:47" ht="13.5" customHeight="1" x14ac:dyDescent="0.15">
      <c r="A84" s="57" t="str">
        <f t="shared" si="49"/>
        <v/>
      </c>
      <c r="B84" s="62" t="str">
        <f t="shared" si="50"/>
        <v/>
      </c>
      <c r="C84" s="62" t="str">
        <f t="shared" si="51"/>
        <v/>
      </c>
      <c r="D84" s="62" t="str">
        <f t="shared" si="52"/>
        <v/>
      </c>
      <c r="E84" s="57" t="str">
        <f t="shared" si="53"/>
        <v/>
      </c>
      <c r="F84" s="57" t="str">
        <f t="shared" si="54"/>
        <v/>
      </c>
      <c r="G84" s="57" t="str">
        <f t="shared" si="38"/>
        <v/>
      </c>
      <c r="H84" s="62" t="str">
        <f t="shared" si="39"/>
        <v/>
      </c>
      <c r="I84" s="79">
        <f t="shared" si="40"/>
        <v>0</v>
      </c>
      <c r="J84" s="86">
        <f t="shared" si="55"/>
        <v>0</v>
      </c>
      <c r="K84" s="88"/>
      <c r="L84" s="89"/>
      <c r="M84" s="45" t="str">
        <f t="shared" si="41"/>
        <v/>
      </c>
      <c r="N84" s="221" t="str">
        <f t="shared" si="42"/>
        <v/>
      </c>
      <c r="O84" s="222" t="str">
        <f t="shared" si="43"/>
        <v/>
      </c>
      <c r="P84" s="58" t="str">
        <f t="shared" si="44"/>
        <v/>
      </c>
      <c r="Q84" s="269">
        <f t="shared" si="45"/>
        <v>24</v>
      </c>
      <c r="R84" s="116"/>
      <c r="S84" s="45" t="str">
        <f t="shared" si="56"/>
        <v/>
      </c>
      <c r="T84" s="91"/>
      <c r="U84" s="116"/>
      <c r="V84" s="45" t="str">
        <f t="shared" si="57"/>
        <v/>
      </c>
      <c r="W84" s="91"/>
      <c r="X84" s="116"/>
      <c r="Y84" s="45" t="str">
        <f t="shared" si="58"/>
        <v/>
      </c>
      <c r="Z84" s="91"/>
      <c r="AA84" s="90"/>
      <c r="AB84" s="45" t="str">
        <f t="shared" si="59"/>
        <v/>
      </c>
      <c r="AC84" s="91"/>
      <c r="AD84" s="116"/>
      <c r="AE84" s="45" t="str">
        <f t="shared" si="60"/>
        <v/>
      </c>
      <c r="AF84" s="114"/>
      <c r="AG84" s="261" t="str">
        <f t="shared" si="46"/>
        <v/>
      </c>
      <c r="AH84" s="228" t="str">
        <f t="shared" si="47"/>
        <v/>
      </c>
      <c r="AI84" s="228" t="str">
        <f t="shared" si="48"/>
        <v/>
      </c>
      <c r="AL84" s="43"/>
      <c r="AM84" s="43"/>
      <c r="AN84" s="43"/>
      <c r="AO84" s="43"/>
      <c r="AP84" s="43"/>
      <c r="AQ84" s="43"/>
      <c r="AR84" s="49"/>
      <c r="AS84" s="49"/>
      <c r="AT84" s="306" t="s">
        <v>103</v>
      </c>
      <c r="AU84" s="306"/>
    </row>
    <row r="85" spans="1:47" ht="13.5" customHeight="1" x14ac:dyDescent="0.15">
      <c r="A85" s="57" t="str">
        <f t="shared" si="49"/>
        <v/>
      </c>
      <c r="B85" s="62" t="str">
        <f t="shared" si="50"/>
        <v/>
      </c>
      <c r="C85" s="62" t="str">
        <f t="shared" si="51"/>
        <v/>
      </c>
      <c r="D85" s="62" t="str">
        <f t="shared" si="52"/>
        <v/>
      </c>
      <c r="E85" s="57" t="str">
        <f t="shared" si="53"/>
        <v/>
      </c>
      <c r="F85" s="57" t="str">
        <f t="shared" si="54"/>
        <v/>
      </c>
      <c r="G85" s="57" t="str">
        <f t="shared" si="38"/>
        <v/>
      </c>
      <c r="H85" s="62" t="str">
        <f t="shared" si="39"/>
        <v/>
      </c>
      <c r="I85" s="79">
        <f t="shared" si="40"/>
        <v>0</v>
      </c>
      <c r="J85" s="86">
        <f t="shared" si="55"/>
        <v>0</v>
      </c>
      <c r="K85" s="88"/>
      <c r="L85" s="89"/>
      <c r="M85" s="45" t="str">
        <f t="shared" si="41"/>
        <v/>
      </c>
      <c r="N85" s="221" t="str">
        <f t="shared" si="42"/>
        <v/>
      </c>
      <c r="O85" s="222" t="str">
        <f t="shared" si="43"/>
        <v/>
      </c>
      <c r="P85" s="58" t="str">
        <f t="shared" si="44"/>
        <v/>
      </c>
      <c r="Q85" s="269">
        <f t="shared" si="45"/>
        <v>24</v>
      </c>
      <c r="R85" s="116"/>
      <c r="S85" s="45" t="str">
        <f t="shared" si="56"/>
        <v/>
      </c>
      <c r="T85" s="91"/>
      <c r="U85" s="116"/>
      <c r="V85" s="45" t="str">
        <f t="shared" si="57"/>
        <v/>
      </c>
      <c r="W85" s="91"/>
      <c r="X85" s="116"/>
      <c r="Y85" s="45" t="str">
        <f t="shared" si="58"/>
        <v/>
      </c>
      <c r="Z85" s="91"/>
      <c r="AA85" s="90"/>
      <c r="AB85" s="45" t="str">
        <f t="shared" si="59"/>
        <v/>
      </c>
      <c r="AC85" s="91"/>
      <c r="AD85" s="116"/>
      <c r="AE85" s="45" t="str">
        <f t="shared" si="60"/>
        <v/>
      </c>
      <c r="AF85" s="114"/>
      <c r="AG85" s="261" t="str">
        <f t="shared" si="46"/>
        <v/>
      </c>
      <c r="AH85" s="228" t="str">
        <f t="shared" si="47"/>
        <v/>
      </c>
      <c r="AI85" s="228" t="str">
        <f t="shared" si="48"/>
        <v/>
      </c>
      <c r="AL85" s="43"/>
      <c r="AM85" s="43"/>
      <c r="AN85" s="43"/>
      <c r="AO85" s="43"/>
      <c r="AP85" s="43"/>
      <c r="AQ85" s="43"/>
      <c r="AR85" s="49"/>
      <c r="AS85" s="49"/>
      <c r="AT85" s="307"/>
      <c r="AU85" s="307"/>
    </row>
    <row r="86" spans="1:47" ht="13.5" customHeight="1" x14ac:dyDescent="0.15">
      <c r="A86" s="57" t="str">
        <f t="shared" si="49"/>
        <v/>
      </c>
      <c r="B86" s="62" t="str">
        <f t="shared" si="50"/>
        <v/>
      </c>
      <c r="C86" s="62" t="str">
        <f t="shared" si="51"/>
        <v/>
      </c>
      <c r="D86" s="62" t="str">
        <f t="shared" si="52"/>
        <v/>
      </c>
      <c r="E86" s="57" t="str">
        <f t="shared" si="53"/>
        <v/>
      </c>
      <c r="F86" s="57" t="str">
        <f t="shared" si="54"/>
        <v/>
      </c>
      <c r="G86" s="57" t="str">
        <f t="shared" si="38"/>
        <v/>
      </c>
      <c r="H86" s="62" t="str">
        <f t="shared" si="39"/>
        <v/>
      </c>
      <c r="I86" s="79">
        <f t="shared" si="40"/>
        <v>0</v>
      </c>
      <c r="J86" s="86">
        <f t="shared" si="55"/>
        <v>0</v>
      </c>
      <c r="K86" s="88"/>
      <c r="L86" s="89"/>
      <c r="M86" s="45" t="str">
        <f t="shared" si="41"/>
        <v/>
      </c>
      <c r="N86" s="221" t="str">
        <f t="shared" si="42"/>
        <v/>
      </c>
      <c r="O86" s="222" t="str">
        <f t="shared" si="43"/>
        <v/>
      </c>
      <c r="P86" s="58" t="str">
        <f t="shared" si="44"/>
        <v/>
      </c>
      <c r="Q86" s="269">
        <f t="shared" si="45"/>
        <v>24</v>
      </c>
      <c r="R86" s="116"/>
      <c r="S86" s="45" t="str">
        <f t="shared" si="56"/>
        <v/>
      </c>
      <c r="T86" s="91"/>
      <c r="U86" s="116"/>
      <c r="V86" s="45" t="str">
        <f t="shared" si="57"/>
        <v/>
      </c>
      <c r="W86" s="91"/>
      <c r="X86" s="116"/>
      <c r="Y86" s="45" t="str">
        <f t="shared" si="58"/>
        <v/>
      </c>
      <c r="Z86" s="91"/>
      <c r="AA86" s="90"/>
      <c r="AB86" s="45" t="str">
        <f t="shared" si="59"/>
        <v/>
      </c>
      <c r="AC86" s="91"/>
      <c r="AD86" s="116"/>
      <c r="AE86" s="45" t="str">
        <f t="shared" si="60"/>
        <v/>
      </c>
      <c r="AF86" s="114"/>
      <c r="AG86" s="261" t="str">
        <f t="shared" si="46"/>
        <v/>
      </c>
      <c r="AH86" s="228" t="str">
        <f t="shared" si="47"/>
        <v/>
      </c>
      <c r="AI86" s="228" t="str">
        <f t="shared" si="48"/>
        <v/>
      </c>
      <c r="AL86" s="43"/>
      <c r="AM86" s="43"/>
      <c r="AN86" s="43"/>
      <c r="AO86" s="43"/>
      <c r="AP86" s="43"/>
      <c r="AQ86" s="43"/>
      <c r="AR86" s="49"/>
      <c r="AS86" s="49"/>
      <c r="AT86" s="51"/>
      <c r="AU86" s="50"/>
    </row>
    <row r="87" spans="1:47" ht="13.5" customHeight="1" x14ac:dyDescent="0.15">
      <c r="A87" s="57" t="str">
        <f t="shared" si="49"/>
        <v/>
      </c>
      <c r="B87" s="62" t="str">
        <f t="shared" si="50"/>
        <v/>
      </c>
      <c r="C87" s="62" t="str">
        <f t="shared" si="51"/>
        <v/>
      </c>
      <c r="D87" s="62" t="str">
        <f t="shared" si="52"/>
        <v/>
      </c>
      <c r="E87" s="57" t="str">
        <f t="shared" si="53"/>
        <v/>
      </c>
      <c r="F87" s="57" t="str">
        <f t="shared" si="54"/>
        <v/>
      </c>
      <c r="G87" s="57" t="str">
        <f t="shared" si="38"/>
        <v/>
      </c>
      <c r="H87" s="62" t="str">
        <f t="shared" si="39"/>
        <v/>
      </c>
      <c r="I87" s="79">
        <f t="shared" si="40"/>
        <v>0</v>
      </c>
      <c r="J87" s="86">
        <f t="shared" si="55"/>
        <v>0</v>
      </c>
      <c r="K87" s="88"/>
      <c r="L87" s="89"/>
      <c r="M87" s="45" t="str">
        <f t="shared" si="41"/>
        <v/>
      </c>
      <c r="N87" s="221" t="str">
        <f t="shared" si="42"/>
        <v/>
      </c>
      <c r="O87" s="222" t="str">
        <f t="shared" si="43"/>
        <v/>
      </c>
      <c r="P87" s="58" t="str">
        <f t="shared" si="44"/>
        <v/>
      </c>
      <c r="Q87" s="269">
        <f t="shared" si="45"/>
        <v>24</v>
      </c>
      <c r="R87" s="116"/>
      <c r="S87" s="45" t="str">
        <f t="shared" si="56"/>
        <v/>
      </c>
      <c r="T87" s="91"/>
      <c r="U87" s="116"/>
      <c r="V87" s="45" t="str">
        <f t="shared" si="57"/>
        <v/>
      </c>
      <c r="W87" s="91"/>
      <c r="X87" s="116"/>
      <c r="Y87" s="45" t="str">
        <f t="shared" si="58"/>
        <v/>
      </c>
      <c r="Z87" s="91"/>
      <c r="AA87" s="90"/>
      <c r="AB87" s="45" t="str">
        <f t="shared" si="59"/>
        <v/>
      </c>
      <c r="AC87" s="91"/>
      <c r="AD87" s="116"/>
      <c r="AE87" s="45" t="str">
        <f t="shared" si="60"/>
        <v/>
      </c>
      <c r="AF87" s="114"/>
      <c r="AG87" s="261" t="str">
        <f t="shared" si="46"/>
        <v/>
      </c>
      <c r="AH87" s="228" t="str">
        <f t="shared" si="47"/>
        <v/>
      </c>
      <c r="AI87" s="228" t="str">
        <f t="shared" si="48"/>
        <v/>
      </c>
      <c r="AL87" s="43"/>
      <c r="AM87" s="43"/>
      <c r="AN87" s="43"/>
      <c r="AO87" s="43"/>
      <c r="AP87" s="43"/>
      <c r="AQ87" s="43"/>
      <c r="AR87" s="49"/>
      <c r="AS87" s="49"/>
      <c r="AT87" s="51"/>
      <c r="AU87" s="50"/>
    </row>
    <row r="88" spans="1:47" ht="13.5" customHeight="1" x14ac:dyDescent="0.15">
      <c r="A88" s="57" t="str">
        <f t="shared" si="49"/>
        <v/>
      </c>
      <c r="B88" s="62" t="str">
        <f t="shared" si="50"/>
        <v/>
      </c>
      <c r="C88" s="62" t="str">
        <f t="shared" si="51"/>
        <v/>
      </c>
      <c r="D88" s="62" t="str">
        <f t="shared" si="52"/>
        <v/>
      </c>
      <c r="E88" s="57" t="str">
        <f t="shared" ref="E88:E97" si="61">+IF(K88="男",ROW(),"")</f>
        <v/>
      </c>
      <c r="F88" s="57" t="str">
        <f t="shared" ref="F88:F97" si="62">+IF(K88="女",ROW(),"")</f>
        <v/>
      </c>
      <c r="G88" s="57" t="str">
        <f t="shared" si="38"/>
        <v/>
      </c>
      <c r="H88" s="62" t="str">
        <f t="shared" si="39"/>
        <v/>
      </c>
      <c r="I88" s="79">
        <f t="shared" si="40"/>
        <v>0</v>
      </c>
      <c r="J88" s="86">
        <f t="shared" ref="J88:J97" si="63">+IF(G88="",0,G88)+IF(H88="",0,H88)</f>
        <v>0</v>
      </c>
      <c r="K88" s="88"/>
      <c r="L88" s="89"/>
      <c r="M88" s="45" t="str">
        <f t="shared" si="41"/>
        <v/>
      </c>
      <c r="N88" s="221" t="str">
        <f t="shared" si="42"/>
        <v/>
      </c>
      <c r="O88" s="222" t="str">
        <f t="shared" si="43"/>
        <v/>
      </c>
      <c r="P88" s="58" t="str">
        <f t="shared" si="44"/>
        <v/>
      </c>
      <c r="Q88" s="269">
        <f t="shared" si="45"/>
        <v>24</v>
      </c>
      <c r="R88" s="116"/>
      <c r="S88" s="45" t="str">
        <f t="shared" si="56"/>
        <v/>
      </c>
      <c r="T88" s="91"/>
      <c r="U88" s="116"/>
      <c r="V88" s="45" t="str">
        <f t="shared" si="57"/>
        <v/>
      </c>
      <c r="W88" s="91"/>
      <c r="X88" s="116"/>
      <c r="Y88" s="45" t="str">
        <f t="shared" si="58"/>
        <v/>
      </c>
      <c r="Z88" s="91"/>
      <c r="AA88" s="90"/>
      <c r="AB88" s="45" t="str">
        <f t="shared" si="59"/>
        <v/>
      </c>
      <c r="AC88" s="91"/>
      <c r="AD88" s="116"/>
      <c r="AE88" s="45" t="str">
        <f t="shared" si="60"/>
        <v/>
      </c>
      <c r="AF88" s="114"/>
      <c r="AG88" s="261" t="str">
        <f t="shared" si="46"/>
        <v/>
      </c>
      <c r="AH88" s="228" t="str">
        <f t="shared" si="47"/>
        <v/>
      </c>
      <c r="AI88" s="228" t="str">
        <f t="shared" si="48"/>
        <v/>
      </c>
      <c r="AL88" s="43"/>
      <c r="AM88" s="43"/>
      <c r="AN88" s="43"/>
      <c r="AO88" s="43"/>
      <c r="AP88" s="43"/>
      <c r="AQ88" s="43"/>
      <c r="AR88" s="49"/>
      <c r="AS88" s="49"/>
      <c r="AT88" s="51"/>
      <c r="AU88" s="50"/>
    </row>
    <row r="89" spans="1:47" ht="13.5" customHeight="1" x14ac:dyDescent="0.15">
      <c r="A89" s="57" t="str">
        <f t="shared" si="49"/>
        <v/>
      </c>
      <c r="B89" s="62" t="str">
        <f t="shared" si="50"/>
        <v/>
      </c>
      <c r="C89" s="62" t="str">
        <f t="shared" si="51"/>
        <v/>
      </c>
      <c r="D89" s="62" t="str">
        <f t="shared" si="52"/>
        <v/>
      </c>
      <c r="E89" s="57" t="str">
        <f t="shared" si="61"/>
        <v/>
      </c>
      <c r="F89" s="57" t="str">
        <f t="shared" si="62"/>
        <v/>
      </c>
      <c r="G89" s="57" t="str">
        <f t="shared" si="38"/>
        <v/>
      </c>
      <c r="H89" s="62" t="str">
        <f t="shared" si="39"/>
        <v/>
      </c>
      <c r="I89" s="79">
        <f t="shared" si="40"/>
        <v>0</v>
      </c>
      <c r="J89" s="86">
        <f t="shared" si="63"/>
        <v>0</v>
      </c>
      <c r="K89" s="88"/>
      <c r="L89" s="89"/>
      <c r="M89" s="45" t="str">
        <f t="shared" si="41"/>
        <v/>
      </c>
      <c r="N89" s="221" t="str">
        <f t="shared" si="42"/>
        <v/>
      </c>
      <c r="O89" s="222" t="str">
        <f t="shared" si="43"/>
        <v/>
      </c>
      <c r="P89" s="58" t="str">
        <f t="shared" si="44"/>
        <v/>
      </c>
      <c r="Q89" s="269">
        <f t="shared" si="45"/>
        <v>24</v>
      </c>
      <c r="R89" s="116"/>
      <c r="S89" s="45" t="str">
        <f t="shared" si="56"/>
        <v/>
      </c>
      <c r="T89" s="91"/>
      <c r="U89" s="116"/>
      <c r="V89" s="45" t="str">
        <f t="shared" si="57"/>
        <v/>
      </c>
      <c r="W89" s="91"/>
      <c r="X89" s="116"/>
      <c r="Y89" s="45" t="str">
        <f t="shared" si="58"/>
        <v/>
      </c>
      <c r="Z89" s="91"/>
      <c r="AA89" s="90"/>
      <c r="AB89" s="45" t="str">
        <f t="shared" si="59"/>
        <v/>
      </c>
      <c r="AC89" s="91"/>
      <c r="AD89" s="116"/>
      <c r="AE89" s="45" t="str">
        <f t="shared" si="60"/>
        <v/>
      </c>
      <c r="AF89" s="114"/>
      <c r="AG89" s="261" t="str">
        <f t="shared" si="46"/>
        <v/>
      </c>
      <c r="AH89" s="228" t="str">
        <f t="shared" si="47"/>
        <v/>
      </c>
      <c r="AI89" s="228" t="str">
        <f t="shared" si="48"/>
        <v/>
      </c>
      <c r="AL89" s="43"/>
      <c r="AM89" s="43"/>
      <c r="AN89" s="43"/>
      <c r="AO89" s="43"/>
      <c r="AP89" s="43"/>
      <c r="AQ89" s="43"/>
      <c r="AR89" s="49"/>
      <c r="AS89" s="49"/>
      <c r="AT89" s="51"/>
      <c r="AU89" s="50"/>
    </row>
    <row r="90" spans="1:47" ht="13.5" customHeight="1" x14ac:dyDescent="0.15">
      <c r="A90" s="57" t="str">
        <f t="shared" si="49"/>
        <v/>
      </c>
      <c r="B90" s="62" t="str">
        <f t="shared" si="50"/>
        <v/>
      </c>
      <c r="C90" s="62" t="str">
        <f t="shared" si="51"/>
        <v/>
      </c>
      <c r="D90" s="62" t="str">
        <f t="shared" si="52"/>
        <v/>
      </c>
      <c r="E90" s="57" t="str">
        <f t="shared" si="61"/>
        <v/>
      </c>
      <c r="F90" s="57" t="str">
        <f t="shared" si="62"/>
        <v/>
      </c>
      <c r="G90" s="57" t="str">
        <f t="shared" si="38"/>
        <v/>
      </c>
      <c r="H90" s="62" t="str">
        <f t="shared" si="39"/>
        <v/>
      </c>
      <c r="I90" s="79">
        <f t="shared" si="40"/>
        <v>0</v>
      </c>
      <c r="J90" s="86">
        <f t="shared" si="63"/>
        <v>0</v>
      </c>
      <c r="K90" s="88"/>
      <c r="L90" s="89"/>
      <c r="M90" s="45" t="str">
        <f t="shared" si="41"/>
        <v/>
      </c>
      <c r="N90" s="221" t="str">
        <f t="shared" si="42"/>
        <v/>
      </c>
      <c r="O90" s="222" t="str">
        <f t="shared" si="43"/>
        <v/>
      </c>
      <c r="P90" s="58" t="str">
        <f t="shared" si="44"/>
        <v/>
      </c>
      <c r="Q90" s="269">
        <f t="shared" si="45"/>
        <v>24</v>
      </c>
      <c r="R90" s="116"/>
      <c r="S90" s="45" t="str">
        <f t="shared" si="56"/>
        <v/>
      </c>
      <c r="T90" s="91"/>
      <c r="U90" s="116"/>
      <c r="V90" s="45" t="str">
        <f t="shared" si="57"/>
        <v/>
      </c>
      <c r="W90" s="91"/>
      <c r="X90" s="116"/>
      <c r="Y90" s="45" t="str">
        <f t="shared" si="58"/>
        <v/>
      </c>
      <c r="Z90" s="91"/>
      <c r="AA90" s="90"/>
      <c r="AB90" s="45" t="str">
        <f t="shared" si="59"/>
        <v/>
      </c>
      <c r="AC90" s="91"/>
      <c r="AD90" s="116"/>
      <c r="AE90" s="45" t="str">
        <f t="shared" si="60"/>
        <v/>
      </c>
      <c r="AF90" s="114"/>
      <c r="AG90" s="261" t="str">
        <f t="shared" si="46"/>
        <v/>
      </c>
      <c r="AH90" s="228" t="str">
        <f t="shared" si="47"/>
        <v/>
      </c>
      <c r="AI90" s="228" t="str">
        <f t="shared" si="48"/>
        <v/>
      </c>
      <c r="AL90" s="43"/>
      <c r="AM90" s="43"/>
      <c r="AN90" s="43"/>
      <c r="AO90" s="43"/>
      <c r="AP90" s="43"/>
      <c r="AQ90" s="43"/>
      <c r="AR90" s="49"/>
      <c r="AS90" s="49"/>
      <c r="AT90" s="51"/>
      <c r="AU90" s="50"/>
    </row>
    <row r="91" spans="1:47" ht="13.5" customHeight="1" x14ac:dyDescent="0.15">
      <c r="A91" s="57" t="str">
        <f t="shared" si="49"/>
        <v/>
      </c>
      <c r="B91" s="62" t="str">
        <f t="shared" si="50"/>
        <v/>
      </c>
      <c r="C91" s="62" t="str">
        <f t="shared" si="51"/>
        <v/>
      </c>
      <c r="D91" s="62" t="str">
        <f t="shared" si="52"/>
        <v/>
      </c>
      <c r="E91" s="57" t="str">
        <f t="shared" si="61"/>
        <v/>
      </c>
      <c r="F91" s="57" t="str">
        <f t="shared" si="62"/>
        <v/>
      </c>
      <c r="G91" s="57" t="str">
        <f t="shared" si="38"/>
        <v/>
      </c>
      <c r="H91" s="62" t="str">
        <f t="shared" si="39"/>
        <v/>
      </c>
      <c r="I91" s="79">
        <f t="shared" si="40"/>
        <v>0</v>
      </c>
      <c r="J91" s="86">
        <f t="shared" si="63"/>
        <v>0</v>
      </c>
      <c r="K91" s="88"/>
      <c r="L91" s="89"/>
      <c r="M91" s="45" t="str">
        <f t="shared" si="41"/>
        <v/>
      </c>
      <c r="N91" s="221" t="str">
        <f t="shared" si="42"/>
        <v/>
      </c>
      <c r="O91" s="222" t="str">
        <f t="shared" si="43"/>
        <v/>
      </c>
      <c r="P91" s="58" t="str">
        <f t="shared" si="44"/>
        <v/>
      </c>
      <c r="Q91" s="269">
        <f t="shared" si="45"/>
        <v>24</v>
      </c>
      <c r="R91" s="116"/>
      <c r="S91" s="45" t="str">
        <f t="shared" si="56"/>
        <v/>
      </c>
      <c r="T91" s="91"/>
      <c r="U91" s="116"/>
      <c r="V91" s="45" t="str">
        <f t="shared" si="57"/>
        <v/>
      </c>
      <c r="W91" s="91"/>
      <c r="X91" s="116"/>
      <c r="Y91" s="45" t="str">
        <f t="shared" si="58"/>
        <v/>
      </c>
      <c r="Z91" s="91"/>
      <c r="AA91" s="90"/>
      <c r="AB91" s="45" t="str">
        <f t="shared" si="59"/>
        <v/>
      </c>
      <c r="AC91" s="91"/>
      <c r="AD91" s="116"/>
      <c r="AE91" s="45" t="str">
        <f t="shared" si="60"/>
        <v/>
      </c>
      <c r="AF91" s="114"/>
      <c r="AG91" s="261" t="str">
        <f t="shared" si="46"/>
        <v/>
      </c>
      <c r="AH91" s="228" t="str">
        <f t="shared" si="47"/>
        <v/>
      </c>
      <c r="AI91" s="228" t="str">
        <f t="shared" si="48"/>
        <v/>
      </c>
      <c r="AL91" s="43"/>
      <c r="AM91" s="43"/>
      <c r="AN91" s="43"/>
      <c r="AO91" s="43"/>
      <c r="AP91" s="43"/>
      <c r="AQ91" s="43"/>
      <c r="AR91" s="49"/>
      <c r="AS91" s="49"/>
      <c r="AT91" s="51"/>
      <c r="AU91" s="50"/>
    </row>
    <row r="92" spans="1:47" ht="13.5" customHeight="1" x14ac:dyDescent="0.15">
      <c r="A92" s="57" t="str">
        <f t="shared" si="49"/>
        <v/>
      </c>
      <c r="B92" s="62" t="str">
        <f t="shared" si="50"/>
        <v/>
      </c>
      <c r="C92" s="62" t="str">
        <f t="shared" si="51"/>
        <v/>
      </c>
      <c r="D92" s="62" t="str">
        <f t="shared" si="52"/>
        <v/>
      </c>
      <c r="E92" s="57" t="str">
        <f t="shared" si="61"/>
        <v/>
      </c>
      <c r="F92" s="57" t="str">
        <f t="shared" si="62"/>
        <v/>
      </c>
      <c r="G92" s="57" t="str">
        <f t="shared" si="38"/>
        <v/>
      </c>
      <c r="H92" s="62" t="str">
        <f t="shared" si="39"/>
        <v/>
      </c>
      <c r="I92" s="79">
        <f t="shared" si="40"/>
        <v>0</v>
      </c>
      <c r="J92" s="86">
        <f t="shared" si="63"/>
        <v>0</v>
      </c>
      <c r="K92" s="88"/>
      <c r="L92" s="89"/>
      <c r="M92" s="45" t="str">
        <f t="shared" si="41"/>
        <v/>
      </c>
      <c r="N92" s="221" t="str">
        <f t="shared" si="42"/>
        <v/>
      </c>
      <c r="O92" s="222" t="str">
        <f t="shared" si="43"/>
        <v/>
      </c>
      <c r="P92" s="58" t="str">
        <f t="shared" si="44"/>
        <v/>
      </c>
      <c r="Q92" s="269">
        <f t="shared" si="45"/>
        <v>24</v>
      </c>
      <c r="R92" s="116"/>
      <c r="S92" s="45" t="str">
        <f t="shared" si="56"/>
        <v/>
      </c>
      <c r="T92" s="91"/>
      <c r="U92" s="116"/>
      <c r="V92" s="45" t="str">
        <f t="shared" si="57"/>
        <v/>
      </c>
      <c r="W92" s="91"/>
      <c r="X92" s="116"/>
      <c r="Y92" s="45" t="str">
        <f t="shared" si="58"/>
        <v/>
      </c>
      <c r="Z92" s="91"/>
      <c r="AA92" s="90"/>
      <c r="AB92" s="45" t="str">
        <f t="shared" si="59"/>
        <v/>
      </c>
      <c r="AC92" s="91"/>
      <c r="AD92" s="116"/>
      <c r="AE92" s="45" t="str">
        <f t="shared" si="60"/>
        <v/>
      </c>
      <c r="AF92" s="114"/>
      <c r="AG92" s="261" t="str">
        <f t="shared" si="46"/>
        <v/>
      </c>
      <c r="AH92" s="228" t="str">
        <f t="shared" si="47"/>
        <v/>
      </c>
      <c r="AI92" s="228" t="str">
        <f t="shared" si="48"/>
        <v/>
      </c>
      <c r="AL92" s="43"/>
      <c r="AM92" s="43"/>
      <c r="AN92" s="43"/>
      <c r="AO92" s="43"/>
      <c r="AP92" s="43"/>
      <c r="AQ92" s="43"/>
      <c r="AR92" s="49"/>
      <c r="AS92" s="49"/>
      <c r="AT92" s="51"/>
      <c r="AU92" s="50"/>
    </row>
    <row r="93" spans="1:47" ht="13.5" customHeight="1" x14ac:dyDescent="0.15">
      <c r="A93" s="57" t="str">
        <f t="shared" si="49"/>
        <v/>
      </c>
      <c r="B93" s="62" t="str">
        <f t="shared" si="50"/>
        <v/>
      </c>
      <c r="C93" s="62" t="str">
        <f t="shared" si="51"/>
        <v/>
      </c>
      <c r="D93" s="62" t="str">
        <f t="shared" si="52"/>
        <v/>
      </c>
      <c r="E93" s="57" t="str">
        <f t="shared" si="61"/>
        <v/>
      </c>
      <c r="F93" s="57" t="str">
        <f t="shared" si="62"/>
        <v/>
      </c>
      <c r="G93" s="57" t="str">
        <f t="shared" si="38"/>
        <v/>
      </c>
      <c r="H93" s="62" t="str">
        <f t="shared" si="39"/>
        <v/>
      </c>
      <c r="I93" s="79">
        <f t="shared" si="40"/>
        <v>0</v>
      </c>
      <c r="J93" s="86">
        <f t="shared" si="63"/>
        <v>0</v>
      </c>
      <c r="K93" s="88"/>
      <c r="L93" s="89"/>
      <c r="M93" s="45" t="str">
        <f t="shared" si="41"/>
        <v/>
      </c>
      <c r="N93" s="221" t="str">
        <f t="shared" si="42"/>
        <v/>
      </c>
      <c r="O93" s="222" t="str">
        <f t="shared" si="43"/>
        <v/>
      </c>
      <c r="P93" s="58" t="str">
        <f t="shared" si="44"/>
        <v/>
      </c>
      <c r="Q93" s="269">
        <f t="shared" si="45"/>
        <v>24</v>
      </c>
      <c r="R93" s="116"/>
      <c r="S93" s="45" t="str">
        <f t="shared" si="56"/>
        <v/>
      </c>
      <c r="T93" s="91"/>
      <c r="U93" s="116"/>
      <c r="V93" s="45" t="str">
        <f t="shared" si="57"/>
        <v/>
      </c>
      <c r="W93" s="91"/>
      <c r="X93" s="116"/>
      <c r="Y93" s="45" t="str">
        <f t="shared" si="58"/>
        <v/>
      </c>
      <c r="Z93" s="91"/>
      <c r="AA93" s="90"/>
      <c r="AB93" s="45" t="str">
        <f t="shared" si="59"/>
        <v/>
      </c>
      <c r="AC93" s="91"/>
      <c r="AD93" s="116"/>
      <c r="AE93" s="45" t="str">
        <f t="shared" si="60"/>
        <v/>
      </c>
      <c r="AF93" s="114"/>
      <c r="AG93" s="261" t="str">
        <f t="shared" si="46"/>
        <v/>
      </c>
      <c r="AH93" s="228" t="str">
        <f t="shared" si="47"/>
        <v/>
      </c>
      <c r="AI93" s="228" t="str">
        <f t="shared" si="48"/>
        <v/>
      </c>
      <c r="AL93" s="43"/>
      <c r="AM93" s="43"/>
      <c r="AN93" s="43"/>
      <c r="AO93" s="43"/>
      <c r="AP93" s="43"/>
      <c r="AQ93" s="43"/>
      <c r="AR93" s="49"/>
      <c r="AS93" s="49"/>
      <c r="AT93" s="51"/>
      <c r="AU93" s="50"/>
    </row>
    <row r="94" spans="1:47" ht="13.5" customHeight="1" x14ac:dyDescent="0.15">
      <c r="A94" s="57" t="str">
        <f t="shared" si="49"/>
        <v/>
      </c>
      <c r="B94" s="62" t="str">
        <f t="shared" si="50"/>
        <v/>
      </c>
      <c r="C94" s="62" t="str">
        <f t="shared" si="51"/>
        <v/>
      </c>
      <c r="D94" s="62" t="str">
        <f t="shared" si="52"/>
        <v/>
      </c>
      <c r="E94" s="57" t="str">
        <f t="shared" si="61"/>
        <v/>
      </c>
      <c r="F94" s="57" t="str">
        <f t="shared" si="62"/>
        <v/>
      </c>
      <c r="G94" s="57" t="str">
        <f t="shared" si="38"/>
        <v/>
      </c>
      <c r="H94" s="62" t="str">
        <f t="shared" si="39"/>
        <v/>
      </c>
      <c r="I94" s="79">
        <f t="shared" si="40"/>
        <v>0</v>
      </c>
      <c r="J94" s="86">
        <f t="shared" si="63"/>
        <v>0</v>
      </c>
      <c r="K94" s="88"/>
      <c r="L94" s="89"/>
      <c r="M94" s="45" t="str">
        <f t="shared" si="41"/>
        <v/>
      </c>
      <c r="N94" s="221" t="str">
        <f t="shared" si="42"/>
        <v/>
      </c>
      <c r="O94" s="222" t="str">
        <f t="shared" si="43"/>
        <v/>
      </c>
      <c r="P94" s="58" t="str">
        <f t="shared" si="44"/>
        <v/>
      </c>
      <c r="Q94" s="269">
        <f t="shared" si="45"/>
        <v>24</v>
      </c>
      <c r="R94" s="116"/>
      <c r="S94" s="45" t="str">
        <f t="shared" si="56"/>
        <v/>
      </c>
      <c r="T94" s="91"/>
      <c r="U94" s="116"/>
      <c r="V94" s="45" t="str">
        <f t="shared" si="57"/>
        <v/>
      </c>
      <c r="W94" s="91"/>
      <c r="X94" s="116"/>
      <c r="Y94" s="45" t="str">
        <f t="shared" si="58"/>
        <v/>
      </c>
      <c r="Z94" s="91"/>
      <c r="AA94" s="90"/>
      <c r="AB94" s="45" t="str">
        <f t="shared" si="59"/>
        <v/>
      </c>
      <c r="AC94" s="91"/>
      <c r="AD94" s="116"/>
      <c r="AE94" s="45" t="str">
        <f t="shared" si="60"/>
        <v/>
      </c>
      <c r="AF94" s="114"/>
      <c r="AG94" s="261" t="str">
        <f t="shared" si="46"/>
        <v/>
      </c>
      <c r="AH94" s="228" t="str">
        <f t="shared" si="47"/>
        <v/>
      </c>
      <c r="AI94" s="228" t="str">
        <f t="shared" si="48"/>
        <v/>
      </c>
      <c r="AL94" s="43"/>
      <c r="AM94" s="43"/>
      <c r="AN94" s="43"/>
      <c r="AO94" s="43"/>
      <c r="AP94" s="43"/>
      <c r="AQ94" s="43"/>
      <c r="AR94" s="49"/>
      <c r="AS94" s="49"/>
      <c r="AT94" s="51"/>
      <c r="AU94" s="50"/>
    </row>
    <row r="95" spans="1:47" ht="13.5" customHeight="1" x14ac:dyDescent="0.15">
      <c r="A95" s="57" t="str">
        <f t="shared" si="49"/>
        <v/>
      </c>
      <c r="B95" s="62" t="str">
        <f t="shared" si="50"/>
        <v/>
      </c>
      <c r="C95" s="62" t="str">
        <f t="shared" si="51"/>
        <v/>
      </c>
      <c r="D95" s="62" t="str">
        <f t="shared" si="52"/>
        <v/>
      </c>
      <c r="E95" s="57" t="str">
        <f t="shared" si="61"/>
        <v/>
      </c>
      <c r="F95" s="57" t="str">
        <f t="shared" si="62"/>
        <v/>
      </c>
      <c r="G95" s="57" t="str">
        <f t="shared" si="38"/>
        <v/>
      </c>
      <c r="H95" s="62" t="str">
        <f t="shared" si="39"/>
        <v/>
      </c>
      <c r="I95" s="79">
        <f t="shared" si="40"/>
        <v>0</v>
      </c>
      <c r="J95" s="86">
        <f t="shared" si="63"/>
        <v>0</v>
      </c>
      <c r="K95" s="88"/>
      <c r="L95" s="89"/>
      <c r="M95" s="45" t="str">
        <f t="shared" si="41"/>
        <v/>
      </c>
      <c r="N95" s="221" t="str">
        <f t="shared" si="42"/>
        <v/>
      </c>
      <c r="O95" s="222" t="str">
        <f t="shared" si="43"/>
        <v/>
      </c>
      <c r="P95" s="58" t="str">
        <f t="shared" si="44"/>
        <v/>
      </c>
      <c r="Q95" s="269">
        <f t="shared" si="45"/>
        <v>24</v>
      </c>
      <c r="R95" s="116"/>
      <c r="S95" s="45" t="str">
        <f t="shared" si="56"/>
        <v/>
      </c>
      <c r="T95" s="91"/>
      <c r="U95" s="116"/>
      <c r="V95" s="45" t="str">
        <f t="shared" si="57"/>
        <v/>
      </c>
      <c r="W95" s="91"/>
      <c r="X95" s="116"/>
      <c r="Y95" s="45" t="str">
        <f t="shared" si="58"/>
        <v/>
      </c>
      <c r="Z95" s="91"/>
      <c r="AA95" s="90"/>
      <c r="AB95" s="45" t="str">
        <f t="shared" si="59"/>
        <v/>
      </c>
      <c r="AC95" s="91"/>
      <c r="AD95" s="116"/>
      <c r="AE95" s="45" t="str">
        <f t="shared" si="60"/>
        <v/>
      </c>
      <c r="AF95" s="114"/>
      <c r="AG95" s="261" t="str">
        <f t="shared" si="46"/>
        <v/>
      </c>
      <c r="AH95" s="228" t="str">
        <f t="shared" si="47"/>
        <v/>
      </c>
      <c r="AI95" s="228" t="str">
        <f t="shared" si="48"/>
        <v/>
      </c>
      <c r="AL95" s="43"/>
      <c r="AM95" s="43"/>
      <c r="AN95" s="43"/>
      <c r="AO95" s="43"/>
      <c r="AP95" s="43"/>
      <c r="AQ95" s="43"/>
      <c r="AR95" s="49"/>
      <c r="AS95" s="49"/>
      <c r="AT95" s="51"/>
      <c r="AU95" s="50"/>
    </row>
    <row r="96" spans="1:47" ht="13.5" customHeight="1" x14ac:dyDescent="0.15">
      <c r="A96" s="57" t="str">
        <f t="shared" si="49"/>
        <v/>
      </c>
      <c r="B96" s="62" t="str">
        <f t="shared" si="50"/>
        <v/>
      </c>
      <c r="C96" s="62" t="str">
        <f t="shared" si="51"/>
        <v/>
      </c>
      <c r="D96" s="62" t="str">
        <f t="shared" si="52"/>
        <v/>
      </c>
      <c r="E96" s="57" t="str">
        <f t="shared" si="61"/>
        <v/>
      </c>
      <c r="F96" s="57" t="str">
        <f t="shared" si="62"/>
        <v/>
      </c>
      <c r="G96" s="57" t="str">
        <f t="shared" si="38"/>
        <v/>
      </c>
      <c r="H96" s="62" t="str">
        <f t="shared" si="39"/>
        <v/>
      </c>
      <c r="I96" s="79">
        <f t="shared" si="40"/>
        <v>0</v>
      </c>
      <c r="J96" s="86">
        <f t="shared" si="63"/>
        <v>0</v>
      </c>
      <c r="K96" s="88"/>
      <c r="L96" s="89"/>
      <c r="M96" s="45" t="str">
        <f t="shared" si="41"/>
        <v/>
      </c>
      <c r="N96" s="221" t="str">
        <f t="shared" si="42"/>
        <v/>
      </c>
      <c r="O96" s="222" t="str">
        <f t="shared" si="43"/>
        <v/>
      </c>
      <c r="P96" s="58" t="str">
        <f t="shared" si="44"/>
        <v/>
      </c>
      <c r="Q96" s="269">
        <f t="shared" si="45"/>
        <v>24</v>
      </c>
      <c r="R96" s="116"/>
      <c r="S96" s="45" t="str">
        <f t="shared" si="56"/>
        <v/>
      </c>
      <c r="T96" s="91"/>
      <c r="U96" s="116"/>
      <c r="V96" s="45" t="str">
        <f t="shared" si="57"/>
        <v/>
      </c>
      <c r="W96" s="91"/>
      <c r="X96" s="116"/>
      <c r="Y96" s="45" t="str">
        <f t="shared" si="58"/>
        <v/>
      </c>
      <c r="Z96" s="91"/>
      <c r="AA96" s="90"/>
      <c r="AB96" s="45" t="str">
        <f t="shared" si="59"/>
        <v/>
      </c>
      <c r="AC96" s="91"/>
      <c r="AD96" s="116"/>
      <c r="AE96" s="45" t="str">
        <f t="shared" si="60"/>
        <v/>
      </c>
      <c r="AF96" s="114"/>
      <c r="AG96" s="261" t="str">
        <f t="shared" si="46"/>
        <v/>
      </c>
      <c r="AH96" s="228" t="str">
        <f t="shared" si="47"/>
        <v/>
      </c>
      <c r="AI96" s="228" t="str">
        <f t="shared" si="48"/>
        <v/>
      </c>
      <c r="AL96" s="43"/>
      <c r="AM96" s="43"/>
      <c r="AN96" s="43"/>
      <c r="AO96" s="43"/>
      <c r="AP96" s="43"/>
      <c r="AQ96" s="43"/>
      <c r="AR96" s="49"/>
      <c r="AS96" s="49"/>
      <c r="AT96" s="51"/>
      <c r="AU96" s="50"/>
    </row>
    <row r="97" spans="1:47" ht="13.5" customHeight="1" thickBot="1" x14ac:dyDescent="0.2">
      <c r="A97" s="57" t="str">
        <f t="shared" si="49"/>
        <v/>
      </c>
      <c r="B97" s="62" t="str">
        <f t="shared" si="50"/>
        <v/>
      </c>
      <c r="C97" s="62" t="str">
        <f t="shared" si="51"/>
        <v/>
      </c>
      <c r="D97" s="62" t="str">
        <f t="shared" si="52"/>
        <v/>
      </c>
      <c r="E97" s="179" t="str">
        <f t="shared" si="61"/>
        <v/>
      </c>
      <c r="F97" s="179" t="str">
        <f t="shared" si="62"/>
        <v/>
      </c>
      <c r="G97" s="179" t="str">
        <f t="shared" si="38"/>
        <v/>
      </c>
      <c r="H97" s="180" t="str">
        <f t="shared" si="39"/>
        <v/>
      </c>
      <c r="I97" s="188">
        <f t="shared" si="40"/>
        <v>0</v>
      </c>
      <c r="J97" s="87">
        <f t="shared" si="63"/>
        <v>0</v>
      </c>
      <c r="K97" s="181"/>
      <c r="L97" s="182"/>
      <c r="M97" s="223" t="str">
        <f t="shared" si="41"/>
        <v/>
      </c>
      <c r="N97" s="224" t="str">
        <f t="shared" si="42"/>
        <v/>
      </c>
      <c r="O97" s="225" t="str">
        <f t="shared" si="43"/>
        <v/>
      </c>
      <c r="P97" s="226" t="str">
        <f t="shared" si="44"/>
        <v/>
      </c>
      <c r="Q97" s="270">
        <f t="shared" si="45"/>
        <v>24</v>
      </c>
      <c r="R97" s="183"/>
      <c r="S97" s="184" t="str">
        <f t="shared" si="56"/>
        <v/>
      </c>
      <c r="T97" s="185"/>
      <c r="U97" s="183"/>
      <c r="V97" s="184" t="str">
        <f t="shared" si="57"/>
        <v/>
      </c>
      <c r="W97" s="185"/>
      <c r="X97" s="183"/>
      <c r="Y97" s="184" t="str">
        <f t="shared" si="58"/>
        <v/>
      </c>
      <c r="Z97" s="185"/>
      <c r="AA97" s="186"/>
      <c r="AB97" s="184" t="str">
        <f t="shared" si="59"/>
        <v/>
      </c>
      <c r="AC97" s="185"/>
      <c r="AD97" s="202"/>
      <c r="AE97" s="184" t="str">
        <f t="shared" si="60"/>
        <v/>
      </c>
      <c r="AF97" s="187"/>
      <c r="AG97" s="262" t="str">
        <f t="shared" si="46"/>
        <v/>
      </c>
      <c r="AH97" s="229" t="str">
        <f t="shared" si="47"/>
        <v/>
      </c>
      <c r="AI97" s="229" t="str">
        <f t="shared" si="48"/>
        <v/>
      </c>
      <c r="AL97" s="43"/>
      <c r="AM97" s="43"/>
      <c r="AN97" s="43"/>
      <c r="AO97" s="43"/>
      <c r="AP97" s="43"/>
      <c r="AQ97" s="43"/>
      <c r="AR97" s="49"/>
      <c r="AS97" s="49"/>
      <c r="AT97" s="51"/>
      <c r="AU97" s="50"/>
    </row>
    <row r="98" spans="1:47" ht="13.5" customHeight="1" x14ac:dyDescent="0.15">
      <c r="K98" s="50"/>
      <c r="L98" s="50"/>
      <c r="M98" s="52"/>
      <c r="N98" s="50"/>
      <c r="O98" s="50"/>
      <c r="P98" s="50"/>
      <c r="Q98" s="50"/>
      <c r="R98" s="53"/>
      <c r="S98" s="52"/>
      <c r="T98" s="54"/>
      <c r="U98" s="53"/>
      <c r="V98" s="52"/>
      <c r="W98" s="54"/>
      <c r="X98" s="53"/>
      <c r="Y98" s="52"/>
      <c r="Z98" s="54"/>
      <c r="AA98" s="53"/>
      <c r="AB98" s="52"/>
      <c r="AC98" s="54"/>
      <c r="AD98" s="53"/>
      <c r="AE98" s="52"/>
      <c r="AF98" s="54"/>
      <c r="AG98" s="52"/>
      <c r="AH98" s="52"/>
      <c r="AI98" s="52"/>
      <c r="AL98" s="43"/>
      <c r="AM98" s="43"/>
      <c r="AN98" s="43"/>
      <c r="AO98" s="43"/>
      <c r="AP98" s="43"/>
      <c r="AQ98" s="43"/>
      <c r="AR98" s="49"/>
      <c r="AS98" s="49"/>
      <c r="AT98" s="51"/>
      <c r="AU98" s="50"/>
    </row>
    <row r="99" spans="1:47" ht="13.5" customHeight="1" x14ac:dyDescent="0.15">
      <c r="K99" s="50"/>
      <c r="L99" s="50"/>
      <c r="M99" s="52"/>
      <c r="N99" s="50"/>
      <c r="O99" s="50"/>
      <c r="P99" s="50"/>
      <c r="Q99" s="50"/>
      <c r="R99" s="53"/>
      <c r="S99" s="52"/>
      <c r="T99" s="54"/>
      <c r="U99" s="53"/>
      <c r="V99" s="52"/>
      <c r="W99" s="54"/>
      <c r="X99" s="53"/>
      <c r="Y99" s="52"/>
      <c r="Z99" s="54"/>
      <c r="AA99" s="53"/>
      <c r="AB99" s="52"/>
      <c r="AC99" s="54"/>
      <c r="AD99" s="53"/>
      <c r="AE99" s="52"/>
      <c r="AF99" s="54"/>
      <c r="AG99" s="52"/>
      <c r="AH99" s="52"/>
      <c r="AI99" s="52"/>
      <c r="AL99" s="43"/>
      <c r="AM99" s="43"/>
      <c r="AN99" s="43"/>
      <c r="AO99" s="43"/>
      <c r="AP99" s="43"/>
      <c r="AQ99" s="43"/>
      <c r="AR99" s="49"/>
      <c r="AS99" s="49"/>
      <c r="AT99" s="51"/>
      <c r="AU99" s="50"/>
    </row>
    <row r="100" spans="1:47" ht="13.5" customHeight="1" x14ac:dyDescent="0.15">
      <c r="K100" s="50"/>
      <c r="L100" s="50"/>
      <c r="M100" s="52"/>
      <c r="N100" s="50"/>
      <c r="O100" s="50"/>
      <c r="P100" s="50"/>
      <c r="Q100" s="50"/>
      <c r="R100" s="53"/>
      <c r="S100" s="52"/>
      <c r="T100" s="54"/>
      <c r="U100" s="53"/>
      <c r="V100" s="52"/>
      <c r="W100" s="54"/>
      <c r="X100" s="53"/>
      <c r="Y100" s="52"/>
      <c r="Z100" s="54"/>
      <c r="AA100" s="53"/>
      <c r="AB100" s="52"/>
      <c r="AC100" s="54"/>
      <c r="AD100" s="53"/>
      <c r="AE100" s="52"/>
      <c r="AF100" s="54"/>
      <c r="AG100" s="52"/>
      <c r="AH100" s="52"/>
      <c r="AI100" s="52"/>
      <c r="AL100" s="43"/>
      <c r="AM100" s="43"/>
      <c r="AN100" s="43"/>
      <c r="AO100" s="43"/>
      <c r="AP100" s="43"/>
      <c r="AQ100" s="43"/>
      <c r="AR100" s="49"/>
      <c r="AS100" s="49"/>
      <c r="AT100" s="51"/>
      <c r="AU100" s="50"/>
    </row>
    <row r="101" spans="1:47" ht="13.5" customHeight="1" x14ac:dyDescent="0.15">
      <c r="K101" s="50"/>
      <c r="L101" s="50"/>
      <c r="M101" s="52"/>
      <c r="N101" s="50"/>
      <c r="O101" s="50"/>
      <c r="P101" s="50"/>
      <c r="Q101" s="50"/>
      <c r="R101" s="53"/>
      <c r="S101" s="52"/>
      <c r="T101" s="54"/>
      <c r="U101" s="53"/>
      <c r="V101" s="52"/>
      <c r="W101" s="54"/>
      <c r="X101" s="53"/>
      <c r="Y101" s="52"/>
      <c r="Z101" s="54"/>
      <c r="AA101" s="53"/>
      <c r="AB101" s="52"/>
      <c r="AC101" s="54"/>
      <c r="AD101" s="53"/>
      <c r="AE101" s="52"/>
      <c r="AF101" s="54"/>
      <c r="AG101" s="52"/>
      <c r="AH101" s="52"/>
      <c r="AI101" s="52"/>
      <c r="AL101" s="43"/>
      <c r="AM101" s="43"/>
      <c r="AN101" s="43"/>
      <c r="AO101" s="43"/>
      <c r="AP101" s="43"/>
      <c r="AQ101" s="43"/>
      <c r="AR101" s="49"/>
      <c r="AS101" s="49"/>
      <c r="AT101" s="51"/>
      <c r="AU101" s="50"/>
    </row>
    <row r="102" spans="1:47" ht="13.5" customHeight="1" x14ac:dyDescent="0.15">
      <c r="K102" s="50"/>
      <c r="L102" s="50"/>
      <c r="M102" s="52"/>
      <c r="N102" s="50"/>
      <c r="O102" s="50"/>
      <c r="P102" s="50"/>
      <c r="Q102" s="50"/>
      <c r="R102" s="53"/>
      <c r="S102" s="52"/>
      <c r="T102" s="54"/>
      <c r="U102" s="53"/>
      <c r="V102" s="52"/>
      <c r="W102" s="54"/>
      <c r="X102" s="53"/>
      <c r="Y102" s="52"/>
      <c r="Z102" s="54"/>
      <c r="AA102" s="53"/>
      <c r="AB102" s="52"/>
      <c r="AC102" s="54"/>
      <c r="AD102" s="53"/>
      <c r="AE102" s="52"/>
      <c r="AF102" s="54"/>
      <c r="AG102" s="52"/>
      <c r="AH102" s="52"/>
      <c r="AI102" s="52"/>
      <c r="AL102" s="43"/>
      <c r="AM102" s="43"/>
      <c r="AN102" s="43"/>
      <c r="AO102" s="43"/>
      <c r="AP102" s="43"/>
      <c r="AQ102" s="43"/>
      <c r="AR102" s="49"/>
      <c r="AS102" s="49"/>
      <c r="AT102" s="51"/>
      <c r="AU102" s="50"/>
    </row>
    <row r="103" spans="1:47" ht="13.5" customHeight="1" x14ac:dyDescent="0.15">
      <c r="K103" s="50"/>
      <c r="L103" s="50"/>
      <c r="M103" s="52"/>
      <c r="N103" s="50"/>
      <c r="O103" s="50"/>
      <c r="P103" s="50"/>
      <c r="Q103" s="50"/>
      <c r="R103" s="53"/>
      <c r="S103" s="52"/>
      <c r="T103" s="54"/>
      <c r="U103" s="53"/>
      <c r="V103" s="52"/>
      <c r="W103" s="54"/>
      <c r="X103" s="53"/>
      <c r="Y103" s="52"/>
      <c r="Z103" s="54"/>
      <c r="AA103" s="53"/>
      <c r="AB103" s="52"/>
      <c r="AC103" s="54"/>
      <c r="AD103" s="53"/>
      <c r="AE103" s="52"/>
      <c r="AF103" s="54"/>
      <c r="AG103" s="52"/>
      <c r="AH103" s="52"/>
      <c r="AI103" s="52"/>
      <c r="AL103" s="43"/>
      <c r="AM103" s="43"/>
      <c r="AN103" s="43"/>
      <c r="AO103" s="43"/>
      <c r="AP103" s="43"/>
      <c r="AQ103" s="43"/>
      <c r="AR103" s="49"/>
      <c r="AS103" s="49"/>
      <c r="AT103" s="51"/>
      <c r="AU103" s="50"/>
    </row>
    <row r="104" spans="1:47" ht="13.5" customHeight="1" x14ac:dyDescent="0.15">
      <c r="K104" s="50"/>
      <c r="L104" s="50"/>
      <c r="M104" s="52"/>
      <c r="N104" s="50"/>
      <c r="O104" s="50"/>
      <c r="P104" s="50"/>
      <c r="Q104" s="50"/>
      <c r="R104" s="53"/>
      <c r="S104" s="52"/>
      <c r="T104" s="54"/>
      <c r="U104" s="53"/>
      <c r="V104" s="52"/>
      <c r="W104" s="54"/>
      <c r="X104" s="53"/>
      <c r="Y104" s="52"/>
      <c r="Z104" s="54"/>
      <c r="AA104" s="53"/>
      <c r="AB104" s="52"/>
      <c r="AC104" s="54"/>
      <c r="AD104" s="53"/>
      <c r="AE104" s="52"/>
      <c r="AF104" s="54"/>
      <c r="AG104" s="52"/>
      <c r="AH104" s="52"/>
      <c r="AI104" s="52"/>
      <c r="AL104" s="43"/>
      <c r="AM104" s="43"/>
      <c r="AN104" s="43"/>
      <c r="AO104" s="43"/>
      <c r="AP104" s="43"/>
      <c r="AQ104" s="43"/>
      <c r="AR104" s="49"/>
      <c r="AS104" s="49"/>
      <c r="AT104" s="51"/>
      <c r="AU104" s="50"/>
    </row>
    <row r="105" spans="1:47" ht="13.5" customHeight="1" x14ac:dyDescent="0.15">
      <c r="K105" s="50"/>
      <c r="L105" s="50"/>
      <c r="M105" s="52"/>
      <c r="N105" s="50"/>
      <c r="O105" s="50"/>
      <c r="P105" s="50"/>
      <c r="Q105" s="50"/>
      <c r="R105" s="53"/>
      <c r="S105" s="52"/>
      <c r="T105" s="54"/>
      <c r="U105" s="53"/>
      <c r="V105" s="52"/>
      <c r="W105" s="54"/>
      <c r="X105" s="53"/>
      <c r="Y105" s="52"/>
      <c r="Z105" s="54"/>
      <c r="AA105" s="53"/>
      <c r="AB105" s="52"/>
      <c r="AC105" s="54"/>
      <c r="AD105" s="53"/>
      <c r="AE105" s="52"/>
      <c r="AF105" s="54"/>
      <c r="AG105" s="52"/>
      <c r="AH105" s="52"/>
      <c r="AI105" s="52"/>
      <c r="AL105" s="43"/>
      <c r="AM105" s="43"/>
      <c r="AN105" s="43"/>
      <c r="AO105" s="43"/>
      <c r="AP105" s="43"/>
      <c r="AQ105" s="43"/>
      <c r="AR105" s="49"/>
      <c r="AS105" s="49"/>
      <c r="AT105" s="51"/>
      <c r="AU105" s="50"/>
    </row>
    <row r="106" spans="1:47" ht="13.5" customHeight="1" x14ac:dyDescent="0.15">
      <c r="K106" s="50"/>
      <c r="L106" s="50"/>
      <c r="M106" s="52"/>
      <c r="N106" s="50"/>
      <c r="O106" s="50"/>
      <c r="P106" s="50"/>
      <c r="Q106" s="50"/>
      <c r="R106" s="53"/>
      <c r="S106" s="52"/>
      <c r="T106" s="54"/>
      <c r="U106" s="53"/>
      <c r="V106" s="52"/>
      <c r="W106" s="54"/>
      <c r="X106" s="53"/>
      <c r="Y106" s="52"/>
      <c r="Z106" s="54"/>
      <c r="AA106" s="53"/>
      <c r="AB106" s="52"/>
      <c r="AC106" s="54"/>
      <c r="AD106" s="53"/>
      <c r="AE106" s="52"/>
      <c r="AF106" s="54"/>
      <c r="AG106" s="52"/>
      <c r="AH106" s="52"/>
      <c r="AI106" s="52"/>
      <c r="AL106" s="43"/>
      <c r="AM106" s="43"/>
      <c r="AN106" s="43"/>
      <c r="AO106" s="43"/>
      <c r="AP106" s="43"/>
      <c r="AQ106" s="43"/>
      <c r="AR106" s="49"/>
      <c r="AS106" s="49"/>
      <c r="AT106" s="51"/>
      <c r="AU106" s="50"/>
    </row>
    <row r="107" spans="1:47" ht="13.5" customHeight="1" x14ac:dyDescent="0.15">
      <c r="K107" s="50"/>
      <c r="L107" s="50"/>
      <c r="M107" s="52"/>
      <c r="N107" s="50"/>
      <c r="O107" s="50"/>
      <c r="P107" s="50"/>
      <c r="Q107" s="50"/>
      <c r="R107" s="53"/>
      <c r="S107" s="52"/>
      <c r="T107" s="54"/>
      <c r="U107" s="53"/>
      <c r="V107" s="52"/>
      <c r="W107" s="54"/>
      <c r="X107" s="53"/>
      <c r="Y107" s="52"/>
      <c r="Z107" s="54"/>
      <c r="AA107" s="53"/>
      <c r="AB107" s="52"/>
      <c r="AC107" s="54"/>
      <c r="AD107" s="53"/>
      <c r="AE107" s="52"/>
      <c r="AF107" s="54"/>
      <c r="AG107" s="52"/>
      <c r="AH107" s="52"/>
      <c r="AI107" s="52"/>
      <c r="AL107" s="43"/>
      <c r="AM107" s="43"/>
      <c r="AN107" s="43"/>
      <c r="AO107" s="43"/>
      <c r="AP107" s="43"/>
      <c r="AQ107" s="43"/>
      <c r="AR107" s="49"/>
      <c r="AS107" s="49"/>
      <c r="AT107" s="51"/>
      <c r="AU107" s="50"/>
    </row>
    <row r="108" spans="1:47" ht="13.5" customHeight="1" x14ac:dyDescent="0.15">
      <c r="K108" s="50"/>
      <c r="L108" s="50"/>
      <c r="M108" s="52"/>
      <c r="N108" s="50"/>
      <c r="O108" s="50"/>
      <c r="P108" s="50"/>
      <c r="Q108" s="50"/>
      <c r="R108" s="53"/>
      <c r="S108" s="52"/>
      <c r="T108" s="54"/>
      <c r="U108" s="53"/>
      <c r="V108" s="52"/>
      <c r="W108" s="54"/>
      <c r="X108" s="53"/>
      <c r="Y108" s="52"/>
      <c r="Z108" s="54"/>
      <c r="AA108" s="53"/>
      <c r="AB108" s="52"/>
      <c r="AC108" s="54"/>
      <c r="AD108" s="53"/>
      <c r="AE108" s="52"/>
      <c r="AF108" s="54"/>
      <c r="AG108" s="52"/>
      <c r="AH108" s="52"/>
      <c r="AI108" s="52"/>
      <c r="AL108" s="43"/>
      <c r="AM108" s="43"/>
      <c r="AN108" s="43"/>
      <c r="AO108" s="43"/>
      <c r="AP108" s="43"/>
      <c r="AQ108" s="43"/>
      <c r="AR108" s="49"/>
      <c r="AS108" s="49"/>
      <c r="AT108" s="51"/>
      <c r="AU108" s="50"/>
    </row>
    <row r="109" spans="1:47" ht="13.5" customHeight="1" x14ac:dyDescent="0.15">
      <c r="K109" s="50"/>
      <c r="L109" s="50"/>
      <c r="M109" s="52"/>
      <c r="N109" s="50"/>
      <c r="O109" s="50"/>
      <c r="P109" s="50"/>
      <c r="Q109" s="50"/>
      <c r="R109" s="53"/>
      <c r="S109" s="52"/>
      <c r="T109" s="54"/>
      <c r="U109" s="53"/>
      <c r="V109" s="52"/>
      <c r="W109" s="54"/>
      <c r="X109" s="53"/>
      <c r="Y109" s="52"/>
      <c r="Z109" s="54"/>
      <c r="AA109" s="53"/>
      <c r="AB109" s="52"/>
      <c r="AC109" s="54"/>
      <c r="AD109" s="53"/>
      <c r="AE109" s="52"/>
      <c r="AF109" s="54"/>
      <c r="AG109" s="52"/>
      <c r="AH109" s="52"/>
      <c r="AI109" s="52"/>
      <c r="AL109" s="43"/>
      <c r="AM109" s="43"/>
      <c r="AN109" s="43"/>
      <c r="AO109" s="43"/>
      <c r="AP109" s="43"/>
      <c r="AQ109" s="43"/>
      <c r="AR109" s="49"/>
      <c r="AS109" s="49"/>
      <c r="AT109" s="51"/>
      <c r="AU109" s="50"/>
    </row>
    <row r="110" spans="1:47" ht="13.5" customHeight="1" x14ac:dyDescent="0.15">
      <c r="K110" s="50"/>
      <c r="L110" s="50"/>
      <c r="M110" s="52"/>
      <c r="N110" s="50"/>
      <c r="O110" s="50"/>
      <c r="P110" s="50"/>
      <c r="Q110" s="50"/>
      <c r="R110" s="53"/>
      <c r="S110" s="52"/>
      <c r="T110" s="54"/>
      <c r="U110" s="53"/>
      <c r="V110" s="52"/>
      <c r="W110" s="54"/>
      <c r="X110" s="53"/>
      <c r="Y110" s="52"/>
      <c r="Z110" s="54"/>
      <c r="AA110" s="53"/>
      <c r="AB110" s="52"/>
      <c r="AC110" s="54"/>
      <c r="AD110" s="53"/>
      <c r="AE110" s="52"/>
      <c r="AF110" s="54"/>
      <c r="AG110" s="52"/>
      <c r="AH110" s="52"/>
      <c r="AI110" s="52"/>
      <c r="AL110" s="43"/>
      <c r="AM110" s="43"/>
      <c r="AN110" s="43"/>
      <c r="AO110" s="43"/>
      <c r="AP110" s="43"/>
      <c r="AQ110" s="43"/>
      <c r="AR110" s="49"/>
      <c r="AS110" s="49"/>
      <c r="AT110" s="51"/>
      <c r="AU110" s="50"/>
    </row>
    <row r="111" spans="1:47" ht="13.5" customHeight="1" x14ac:dyDescent="0.15">
      <c r="K111" s="50"/>
      <c r="L111" s="50"/>
      <c r="M111" s="52"/>
      <c r="N111" s="50"/>
      <c r="O111" s="50"/>
      <c r="P111" s="50"/>
      <c r="Q111" s="50"/>
      <c r="R111" s="53"/>
      <c r="S111" s="52"/>
      <c r="T111" s="54"/>
      <c r="U111" s="53"/>
      <c r="V111" s="52"/>
      <c r="W111" s="54"/>
      <c r="X111" s="53"/>
      <c r="Y111" s="52"/>
      <c r="Z111" s="54"/>
      <c r="AA111" s="53"/>
      <c r="AB111" s="52"/>
      <c r="AC111" s="54"/>
      <c r="AD111" s="53"/>
      <c r="AE111" s="52"/>
      <c r="AF111" s="54"/>
      <c r="AG111" s="52"/>
      <c r="AH111" s="52"/>
      <c r="AI111" s="52"/>
      <c r="AL111" s="43"/>
      <c r="AM111" s="43"/>
      <c r="AN111" s="43"/>
      <c r="AO111" s="43"/>
      <c r="AP111" s="43"/>
      <c r="AQ111" s="43"/>
      <c r="AR111" s="49"/>
      <c r="AS111" s="49"/>
      <c r="AT111" s="51"/>
      <c r="AU111" s="50"/>
    </row>
    <row r="112" spans="1:47" ht="13.5" customHeight="1" x14ac:dyDescent="0.15">
      <c r="K112" s="50"/>
      <c r="L112" s="50"/>
      <c r="M112" s="52"/>
      <c r="N112" s="50"/>
      <c r="O112" s="50"/>
      <c r="P112" s="50"/>
      <c r="Q112" s="50"/>
      <c r="R112" s="53"/>
      <c r="S112" s="52"/>
      <c r="T112" s="54"/>
      <c r="U112" s="53"/>
      <c r="V112" s="52"/>
      <c r="W112" s="54"/>
      <c r="X112" s="53"/>
      <c r="Y112" s="52"/>
      <c r="Z112" s="54"/>
      <c r="AA112" s="53"/>
      <c r="AB112" s="52"/>
      <c r="AC112" s="54"/>
      <c r="AD112" s="53"/>
      <c r="AE112" s="52"/>
      <c r="AF112" s="54"/>
      <c r="AG112" s="52"/>
      <c r="AH112" s="52"/>
      <c r="AI112" s="52"/>
      <c r="AL112" s="43"/>
      <c r="AM112" s="43"/>
      <c r="AN112" s="43"/>
      <c r="AO112" s="43"/>
      <c r="AP112" s="43"/>
      <c r="AQ112" s="43"/>
      <c r="AR112" s="49"/>
      <c r="AS112" s="49"/>
      <c r="AT112" s="51"/>
      <c r="AU112" s="50"/>
    </row>
    <row r="113" spans="11:47" ht="13.5" customHeight="1" x14ac:dyDescent="0.15">
      <c r="K113" s="50"/>
      <c r="L113" s="50"/>
      <c r="M113" s="52"/>
      <c r="N113" s="50"/>
      <c r="O113" s="50"/>
      <c r="P113" s="50"/>
      <c r="Q113" s="50"/>
      <c r="R113" s="53"/>
      <c r="S113" s="52"/>
      <c r="T113" s="54"/>
      <c r="U113" s="53"/>
      <c r="V113" s="52"/>
      <c r="W113" s="54"/>
      <c r="X113" s="53"/>
      <c r="Y113" s="52"/>
      <c r="Z113" s="54"/>
      <c r="AA113" s="53"/>
      <c r="AB113" s="52"/>
      <c r="AC113" s="54"/>
      <c r="AD113" s="53"/>
      <c r="AE113" s="52"/>
      <c r="AF113" s="54"/>
      <c r="AG113" s="52"/>
      <c r="AH113" s="52"/>
      <c r="AI113" s="52"/>
      <c r="AL113" s="43"/>
      <c r="AM113" s="43"/>
      <c r="AN113" s="43"/>
      <c r="AO113" s="43"/>
      <c r="AP113" s="43"/>
      <c r="AQ113" s="43"/>
      <c r="AR113" s="49"/>
      <c r="AS113" s="49"/>
      <c r="AT113" s="51"/>
      <c r="AU113" s="50"/>
    </row>
    <row r="114" spans="11:47" ht="13.5" customHeight="1" x14ac:dyDescent="0.15">
      <c r="K114" s="50"/>
      <c r="L114" s="50"/>
      <c r="M114" s="52"/>
      <c r="N114" s="50"/>
      <c r="O114" s="50"/>
      <c r="P114" s="50"/>
      <c r="Q114" s="50"/>
      <c r="R114" s="53"/>
      <c r="S114" s="52"/>
      <c r="T114" s="54"/>
      <c r="U114" s="53"/>
      <c r="V114" s="52"/>
      <c r="W114" s="54"/>
      <c r="X114" s="53"/>
      <c r="Y114" s="52"/>
      <c r="Z114" s="54"/>
      <c r="AA114" s="53"/>
      <c r="AB114" s="52"/>
      <c r="AC114" s="54"/>
      <c r="AD114" s="53"/>
      <c r="AE114" s="52"/>
      <c r="AF114" s="54"/>
      <c r="AG114" s="52"/>
      <c r="AH114" s="52"/>
      <c r="AI114" s="52"/>
      <c r="AL114" s="43"/>
      <c r="AM114" s="43"/>
      <c r="AN114" s="43"/>
      <c r="AO114" s="43"/>
      <c r="AP114" s="43"/>
      <c r="AQ114" s="43"/>
      <c r="AR114" s="49"/>
      <c r="AS114" s="49"/>
      <c r="AT114" s="51"/>
      <c r="AU114" s="50"/>
    </row>
    <row r="115" spans="11:47" ht="13.5" customHeight="1" x14ac:dyDescent="0.15">
      <c r="K115" s="50"/>
      <c r="L115" s="50"/>
      <c r="M115" s="52"/>
      <c r="N115" s="50"/>
      <c r="O115" s="50"/>
      <c r="P115" s="50"/>
      <c r="Q115" s="50"/>
      <c r="R115" s="53"/>
      <c r="S115" s="52"/>
      <c r="T115" s="54"/>
      <c r="U115" s="53"/>
      <c r="V115" s="52"/>
      <c r="W115" s="54"/>
      <c r="X115" s="53"/>
      <c r="Y115" s="52"/>
      <c r="Z115" s="54"/>
      <c r="AA115" s="53"/>
      <c r="AB115" s="52"/>
      <c r="AC115" s="54"/>
      <c r="AD115" s="53"/>
      <c r="AE115" s="52"/>
      <c r="AF115" s="54"/>
      <c r="AG115" s="52"/>
      <c r="AH115" s="52"/>
      <c r="AI115" s="52"/>
      <c r="AL115" s="43"/>
      <c r="AM115" s="43"/>
      <c r="AN115" s="43"/>
      <c r="AO115" s="43"/>
      <c r="AP115" s="43"/>
      <c r="AQ115" s="43"/>
      <c r="AR115" s="49"/>
      <c r="AS115" s="49"/>
      <c r="AT115" s="51"/>
      <c r="AU115" s="50"/>
    </row>
    <row r="116" spans="11:47" ht="13.5" customHeight="1" x14ac:dyDescent="0.15">
      <c r="K116" s="50"/>
      <c r="L116" s="50"/>
      <c r="M116" s="52"/>
      <c r="N116" s="50"/>
      <c r="O116" s="50"/>
      <c r="P116" s="50"/>
      <c r="Q116" s="50"/>
      <c r="R116" s="53"/>
      <c r="S116" s="52"/>
      <c r="T116" s="54"/>
      <c r="U116" s="53"/>
      <c r="V116" s="52"/>
      <c r="W116" s="54"/>
      <c r="X116" s="53"/>
      <c r="Y116" s="52"/>
      <c r="Z116" s="54"/>
      <c r="AA116" s="53"/>
      <c r="AB116" s="52"/>
      <c r="AC116" s="54"/>
      <c r="AD116" s="53"/>
      <c r="AE116" s="52"/>
      <c r="AF116" s="54"/>
      <c r="AG116" s="52"/>
      <c r="AH116" s="52"/>
      <c r="AI116" s="52"/>
      <c r="AL116" s="43"/>
      <c r="AM116" s="43"/>
      <c r="AN116" s="43"/>
      <c r="AO116" s="43"/>
      <c r="AP116" s="43"/>
      <c r="AQ116" s="43"/>
      <c r="AR116" s="49"/>
      <c r="AS116" s="49"/>
      <c r="AT116" s="51"/>
      <c r="AU116" s="50"/>
    </row>
    <row r="117" spans="11:47" ht="13.5" customHeight="1" x14ac:dyDescent="0.15">
      <c r="K117" s="50"/>
      <c r="L117" s="50"/>
      <c r="M117" s="52"/>
      <c r="N117" s="50"/>
      <c r="O117" s="50"/>
      <c r="P117" s="50"/>
      <c r="Q117" s="50"/>
      <c r="R117" s="53"/>
      <c r="S117" s="52"/>
      <c r="T117" s="54"/>
      <c r="U117" s="53"/>
      <c r="V117" s="52"/>
      <c r="W117" s="54"/>
      <c r="X117" s="53"/>
      <c r="Y117" s="52"/>
      <c r="Z117" s="54"/>
      <c r="AA117" s="53"/>
      <c r="AB117" s="52"/>
      <c r="AC117" s="54"/>
      <c r="AD117" s="53"/>
      <c r="AE117" s="52"/>
      <c r="AF117" s="54"/>
      <c r="AG117" s="52"/>
      <c r="AH117" s="52"/>
      <c r="AI117" s="52"/>
      <c r="AL117" s="43"/>
      <c r="AM117" s="43"/>
      <c r="AN117" s="43"/>
      <c r="AO117" s="43"/>
      <c r="AP117" s="43"/>
      <c r="AQ117" s="43"/>
      <c r="AR117" s="49"/>
      <c r="AS117" s="49"/>
      <c r="AT117" s="51"/>
      <c r="AU117" s="50"/>
    </row>
    <row r="118" spans="11:47" ht="13.5" customHeight="1" x14ac:dyDescent="0.15">
      <c r="K118" s="50"/>
      <c r="L118" s="50"/>
      <c r="M118" s="52"/>
      <c r="N118" s="50"/>
      <c r="O118" s="50"/>
      <c r="P118" s="50"/>
      <c r="Q118" s="50"/>
      <c r="R118" s="53"/>
      <c r="S118" s="52"/>
      <c r="T118" s="54"/>
      <c r="U118" s="53"/>
      <c r="V118" s="52"/>
      <c r="W118" s="54"/>
      <c r="X118" s="53"/>
      <c r="Y118" s="52"/>
      <c r="Z118" s="54"/>
      <c r="AA118" s="53"/>
      <c r="AB118" s="52"/>
      <c r="AC118" s="54"/>
      <c r="AD118" s="53"/>
      <c r="AE118" s="52"/>
      <c r="AF118" s="54"/>
      <c r="AG118" s="52"/>
      <c r="AH118" s="52"/>
      <c r="AI118" s="52"/>
      <c r="AL118" s="43"/>
      <c r="AM118" s="43"/>
      <c r="AN118" s="43"/>
      <c r="AO118" s="43"/>
      <c r="AP118" s="43"/>
      <c r="AQ118" s="43"/>
      <c r="AR118" s="49"/>
      <c r="AS118" s="49"/>
      <c r="AT118" s="51"/>
      <c r="AU118" s="50"/>
    </row>
    <row r="119" spans="11:47" ht="13.5" customHeight="1" x14ac:dyDescent="0.15">
      <c r="K119" s="50"/>
      <c r="L119" s="50"/>
      <c r="M119" s="52"/>
      <c r="N119" s="50"/>
      <c r="O119" s="50"/>
      <c r="P119" s="50"/>
      <c r="Q119" s="50"/>
      <c r="R119" s="53"/>
      <c r="S119" s="52"/>
      <c r="T119" s="54"/>
      <c r="U119" s="53"/>
      <c r="V119" s="52"/>
      <c r="W119" s="54"/>
      <c r="X119" s="53"/>
      <c r="Y119" s="52"/>
      <c r="Z119" s="54"/>
      <c r="AA119" s="53"/>
      <c r="AB119" s="52"/>
      <c r="AC119" s="54"/>
      <c r="AD119" s="53"/>
      <c r="AE119" s="52"/>
      <c r="AF119" s="54"/>
      <c r="AG119" s="52"/>
      <c r="AH119" s="52"/>
      <c r="AI119" s="52"/>
      <c r="AL119" s="43"/>
      <c r="AM119" s="43"/>
      <c r="AN119" s="43"/>
      <c r="AO119" s="43"/>
      <c r="AP119" s="43"/>
      <c r="AQ119" s="43"/>
      <c r="AR119" s="49"/>
      <c r="AS119" s="49"/>
      <c r="AT119" s="51"/>
      <c r="AU119" s="50"/>
    </row>
    <row r="120" spans="11:47" ht="13.5" customHeight="1" x14ac:dyDescent="0.15">
      <c r="K120" s="50"/>
      <c r="L120" s="50"/>
      <c r="M120" s="52"/>
      <c r="N120" s="50"/>
      <c r="O120" s="50"/>
      <c r="P120" s="50"/>
      <c r="Q120" s="50"/>
      <c r="R120" s="53"/>
      <c r="S120" s="52"/>
      <c r="T120" s="54"/>
      <c r="U120" s="53"/>
      <c r="V120" s="52"/>
      <c r="W120" s="54"/>
      <c r="X120" s="53"/>
      <c r="Y120" s="52"/>
      <c r="Z120" s="54"/>
      <c r="AA120" s="53"/>
      <c r="AB120" s="52"/>
      <c r="AC120" s="54"/>
      <c r="AD120" s="53"/>
      <c r="AE120" s="52"/>
      <c r="AF120" s="54"/>
      <c r="AG120" s="52"/>
      <c r="AH120" s="52"/>
      <c r="AI120" s="52"/>
      <c r="AL120" s="43"/>
      <c r="AM120" s="43"/>
      <c r="AN120" s="43"/>
      <c r="AO120" s="43"/>
      <c r="AP120" s="43"/>
      <c r="AQ120" s="43"/>
      <c r="AR120" s="49"/>
      <c r="AS120" s="49"/>
      <c r="AT120" s="51"/>
      <c r="AU120" s="50"/>
    </row>
    <row r="121" spans="11:47" ht="13.5" customHeight="1" x14ac:dyDescent="0.15">
      <c r="K121" s="50"/>
      <c r="L121" s="50"/>
      <c r="M121" s="52"/>
      <c r="N121" s="50"/>
      <c r="O121" s="50"/>
      <c r="P121" s="50"/>
      <c r="Q121" s="50"/>
      <c r="R121" s="53"/>
      <c r="S121" s="52"/>
      <c r="T121" s="54"/>
      <c r="U121" s="53"/>
      <c r="V121" s="52"/>
      <c r="W121" s="54"/>
      <c r="X121" s="53"/>
      <c r="Y121" s="52"/>
      <c r="Z121" s="54"/>
      <c r="AA121" s="53"/>
      <c r="AB121" s="52"/>
      <c r="AC121" s="54"/>
      <c r="AD121" s="53"/>
      <c r="AE121" s="52"/>
      <c r="AF121" s="54"/>
      <c r="AG121" s="52"/>
      <c r="AH121" s="52"/>
      <c r="AI121" s="52"/>
      <c r="AL121" s="43"/>
      <c r="AM121" s="43"/>
      <c r="AN121" s="43"/>
      <c r="AO121" s="43"/>
      <c r="AP121" s="43"/>
      <c r="AQ121" s="43"/>
      <c r="AR121" s="49"/>
      <c r="AS121" s="49"/>
      <c r="AT121" s="51"/>
      <c r="AU121" s="50"/>
    </row>
    <row r="122" spans="11:47" ht="13.5" customHeight="1" x14ac:dyDescent="0.15">
      <c r="K122" s="50"/>
      <c r="L122" s="50"/>
      <c r="M122" s="52"/>
      <c r="N122" s="50"/>
      <c r="O122" s="50"/>
      <c r="P122" s="50"/>
      <c r="Q122" s="50"/>
      <c r="R122" s="53"/>
      <c r="S122" s="52"/>
      <c r="T122" s="54"/>
      <c r="U122" s="53"/>
      <c r="V122" s="52"/>
      <c r="W122" s="54"/>
      <c r="X122" s="53"/>
      <c r="Y122" s="52"/>
      <c r="Z122" s="54"/>
      <c r="AA122" s="53"/>
      <c r="AB122" s="52"/>
      <c r="AC122" s="54"/>
      <c r="AD122" s="53"/>
      <c r="AE122" s="52"/>
      <c r="AF122" s="54"/>
      <c r="AG122" s="52"/>
      <c r="AH122" s="52"/>
      <c r="AI122" s="52"/>
      <c r="AL122" s="43"/>
      <c r="AM122" s="43"/>
      <c r="AN122" s="43"/>
      <c r="AO122" s="43"/>
      <c r="AP122" s="43"/>
      <c r="AQ122" s="43"/>
      <c r="AR122" s="49"/>
      <c r="AS122" s="49"/>
      <c r="AT122" s="51"/>
      <c r="AU122" s="50"/>
    </row>
    <row r="123" spans="11:47" ht="13.5" customHeight="1" x14ac:dyDescent="0.15">
      <c r="K123" s="50"/>
      <c r="L123" s="50"/>
      <c r="M123" s="52"/>
      <c r="N123" s="50"/>
      <c r="O123" s="50"/>
      <c r="P123" s="50"/>
      <c r="Q123" s="50"/>
      <c r="R123" s="53"/>
      <c r="S123" s="52"/>
      <c r="T123" s="54"/>
      <c r="U123" s="53"/>
      <c r="V123" s="52"/>
      <c r="W123" s="54"/>
      <c r="X123" s="53"/>
      <c r="Y123" s="52"/>
      <c r="Z123" s="54"/>
      <c r="AA123" s="53"/>
      <c r="AB123" s="52"/>
      <c r="AC123" s="54"/>
      <c r="AD123" s="53"/>
      <c r="AE123" s="52"/>
      <c r="AF123" s="54"/>
      <c r="AG123" s="52"/>
      <c r="AH123" s="52"/>
      <c r="AI123" s="52"/>
      <c r="AL123" s="43"/>
      <c r="AM123" s="43"/>
      <c r="AN123" s="43"/>
      <c r="AO123" s="43"/>
      <c r="AP123" s="43"/>
      <c r="AQ123" s="43"/>
      <c r="AR123" s="49"/>
      <c r="AS123" s="49"/>
      <c r="AT123" s="51"/>
      <c r="AU123" s="50"/>
    </row>
    <row r="124" spans="11:47" ht="13.5" customHeight="1" x14ac:dyDescent="0.15">
      <c r="K124" s="50"/>
      <c r="L124" s="50"/>
      <c r="M124" s="52"/>
      <c r="N124" s="50"/>
      <c r="O124" s="50"/>
      <c r="P124" s="50"/>
      <c r="Q124" s="50"/>
      <c r="R124" s="53"/>
      <c r="S124" s="52"/>
      <c r="T124" s="54"/>
      <c r="U124" s="53"/>
      <c r="V124" s="52"/>
      <c r="W124" s="54"/>
      <c r="X124" s="53"/>
      <c r="Y124" s="52"/>
      <c r="Z124" s="54"/>
      <c r="AA124" s="53"/>
      <c r="AB124" s="52"/>
      <c r="AC124" s="54"/>
      <c r="AD124" s="53"/>
      <c r="AE124" s="52"/>
      <c r="AF124" s="54"/>
      <c r="AG124" s="52"/>
      <c r="AH124" s="52"/>
      <c r="AI124" s="52"/>
      <c r="AL124" s="43"/>
      <c r="AM124" s="43"/>
      <c r="AN124" s="43"/>
      <c r="AO124" s="43"/>
      <c r="AP124" s="43"/>
      <c r="AQ124" s="43"/>
      <c r="AR124" s="49"/>
      <c r="AS124" s="49"/>
      <c r="AT124" s="51"/>
      <c r="AU124" s="50"/>
    </row>
    <row r="125" spans="11:47" ht="13.5" customHeight="1" x14ac:dyDescent="0.15">
      <c r="K125" s="50"/>
      <c r="L125" s="50"/>
      <c r="M125" s="52"/>
      <c r="N125" s="50"/>
      <c r="O125" s="50"/>
      <c r="P125" s="50"/>
      <c r="Q125" s="50"/>
      <c r="R125" s="53"/>
      <c r="S125" s="52"/>
      <c r="T125" s="54"/>
      <c r="U125" s="53"/>
      <c r="V125" s="52"/>
      <c r="W125" s="54"/>
      <c r="X125" s="53"/>
      <c r="Y125" s="52"/>
      <c r="Z125" s="54"/>
      <c r="AA125" s="53"/>
      <c r="AB125" s="52"/>
      <c r="AC125" s="54"/>
      <c r="AD125" s="53"/>
      <c r="AE125" s="52"/>
      <c r="AF125" s="54"/>
      <c r="AG125" s="52"/>
      <c r="AH125" s="52"/>
      <c r="AI125" s="52"/>
      <c r="AL125" s="43"/>
      <c r="AM125" s="43"/>
      <c r="AN125" s="43"/>
      <c r="AO125" s="43"/>
      <c r="AP125" s="43"/>
      <c r="AQ125" s="43"/>
      <c r="AR125" s="49"/>
      <c r="AS125" s="49"/>
      <c r="AT125" s="51"/>
      <c r="AU125" s="50"/>
    </row>
    <row r="126" spans="11:47" ht="13.5" customHeight="1" x14ac:dyDescent="0.15">
      <c r="K126" s="50"/>
      <c r="L126" s="50"/>
      <c r="M126" s="52"/>
      <c r="N126" s="50"/>
      <c r="O126" s="50"/>
      <c r="P126" s="50"/>
      <c r="Q126" s="50"/>
      <c r="R126" s="53"/>
      <c r="S126" s="52"/>
      <c r="T126" s="54"/>
      <c r="U126" s="53"/>
      <c r="V126" s="52"/>
      <c r="W126" s="54"/>
      <c r="X126" s="53"/>
      <c r="Y126" s="52"/>
      <c r="Z126" s="54"/>
      <c r="AA126" s="53"/>
      <c r="AB126" s="52"/>
      <c r="AC126" s="54"/>
      <c r="AD126" s="53"/>
      <c r="AE126" s="52"/>
      <c r="AF126" s="54"/>
      <c r="AG126" s="52"/>
      <c r="AH126" s="52"/>
      <c r="AI126" s="52"/>
      <c r="AL126" s="43"/>
      <c r="AM126" s="43"/>
      <c r="AN126" s="43"/>
      <c r="AO126" s="43"/>
      <c r="AP126" s="43"/>
      <c r="AQ126" s="43"/>
      <c r="AR126" s="49"/>
      <c r="AS126" s="49"/>
      <c r="AT126" s="51"/>
      <c r="AU126" s="50"/>
    </row>
    <row r="127" spans="11:47" ht="13.5" customHeight="1" x14ac:dyDescent="0.15">
      <c r="K127" s="50"/>
      <c r="L127" s="50"/>
      <c r="M127" s="52"/>
      <c r="N127" s="50"/>
      <c r="O127" s="50"/>
      <c r="P127" s="50"/>
      <c r="Q127" s="50"/>
      <c r="R127" s="53"/>
      <c r="S127" s="52"/>
      <c r="T127" s="54"/>
      <c r="U127" s="53"/>
      <c r="V127" s="52"/>
      <c r="W127" s="54"/>
      <c r="X127" s="53"/>
      <c r="Y127" s="52"/>
      <c r="Z127" s="54"/>
      <c r="AA127" s="53"/>
      <c r="AB127" s="52"/>
      <c r="AC127" s="54"/>
      <c r="AD127" s="53"/>
      <c r="AE127" s="52"/>
      <c r="AF127" s="54"/>
      <c r="AG127" s="52"/>
      <c r="AH127" s="52"/>
      <c r="AI127" s="52"/>
      <c r="AL127" s="43"/>
      <c r="AM127" s="43"/>
      <c r="AN127" s="43"/>
      <c r="AO127" s="43"/>
      <c r="AP127" s="43"/>
      <c r="AQ127" s="43"/>
      <c r="AR127" s="49"/>
      <c r="AS127" s="49"/>
      <c r="AT127" s="51"/>
      <c r="AU127" s="50"/>
    </row>
    <row r="128" spans="11:47" ht="13.5" customHeight="1" x14ac:dyDescent="0.15">
      <c r="K128" s="50"/>
      <c r="L128" s="50"/>
      <c r="M128" s="52"/>
      <c r="N128" s="50"/>
      <c r="O128" s="50"/>
      <c r="P128" s="50"/>
      <c r="Q128" s="50"/>
      <c r="R128" s="53"/>
      <c r="S128" s="52"/>
      <c r="T128" s="54"/>
      <c r="U128" s="53"/>
      <c r="V128" s="52"/>
      <c r="W128" s="54"/>
      <c r="X128" s="53"/>
      <c r="Y128" s="52"/>
      <c r="Z128" s="54"/>
      <c r="AA128" s="53"/>
      <c r="AB128" s="52"/>
      <c r="AC128" s="54"/>
      <c r="AD128" s="53"/>
      <c r="AE128" s="52"/>
      <c r="AF128" s="54"/>
      <c r="AG128" s="52"/>
      <c r="AH128" s="52"/>
      <c r="AI128" s="52"/>
      <c r="AL128" s="43"/>
      <c r="AM128" s="43"/>
      <c r="AN128" s="43"/>
      <c r="AO128" s="43"/>
      <c r="AP128" s="43"/>
      <c r="AQ128" s="43"/>
      <c r="AR128" s="49"/>
      <c r="AS128" s="49"/>
      <c r="AT128" s="51"/>
      <c r="AU128" s="50"/>
    </row>
    <row r="129" spans="11:47" ht="13.5" customHeight="1" x14ac:dyDescent="0.15">
      <c r="K129" s="50"/>
      <c r="L129" s="50"/>
      <c r="M129" s="52"/>
      <c r="N129" s="50"/>
      <c r="O129" s="50"/>
      <c r="P129" s="50"/>
      <c r="Q129" s="50"/>
      <c r="R129" s="53"/>
      <c r="S129" s="52"/>
      <c r="T129" s="54"/>
      <c r="U129" s="53"/>
      <c r="V129" s="52"/>
      <c r="W129" s="54"/>
      <c r="X129" s="53"/>
      <c r="Y129" s="52"/>
      <c r="Z129" s="54"/>
      <c r="AA129" s="53"/>
      <c r="AB129" s="52"/>
      <c r="AC129" s="54"/>
      <c r="AD129" s="53"/>
      <c r="AE129" s="52"/>
      <c r="AF129" s="54"/>
      <c r="AG129" s="52"/>
      <c r="AH129" s="52"/>
      <c r="AI129" s="52"/>
      <c r="AL129" s="43"/>
      <c r="AM129" s="43"/>
      <c r="AN129" s="43"/>
      <c r="AO129" s="43"/>
      <c r="AP129" s="43"/>
      <c r="AQ129" s="43"/>
      <c r="AR129" s="49"/>
      <c r="AS129" s="49"/>
      <c r="AT129" s="51"/>
      <c r="AU129" s="50"/>
    </row>
    <row r="130" spans="11:47" ht="13.5" customHeight="1" x14ac:dyDescent="0.15">
      <c r="K130" s="50"/>
      <c r="L130" s="50"/>
      <c r="M130" s="52"/>
      <c r="N130" s="50"/>
      <c r="O130" s="50"/>
      <c r="P130" s="50"/>
      <c r="Q130" s="50"/>
      <c r="R130" s="53"/>
      <c r="S130" s="52"/>
      <c r="T130" s="54"/>
      <c r="U130" s="53"/>
      <c r="V130" s="52"/>
      <c r="W130" s="54"/>
      <c r="X130" s="53"/>
      <c r="Y130" s="52"/>
      <c r="Z130" s="54"/>
      <c r="AA130" s="53"/>
      <c r="AB130" s="52"/>
      <c r="AC130" s="54"/>
      <c r="AD130" s="53"/>
      <c r="AE130" s="52"/>
      <c r="AF130" s="54"/>
      <c r="AG130" s="52"/>
      <c r="AH130" s="52"/>
      <c r="AI130" s="52"/>
      <c r="AL130" s="43"/>
      <c r="AM130" s="43"/>
      <c r="AN130" s="43"/>
      <c r="AO130" s="43"/>
      <c r="AP130" s="43"/>
      <c r="AQ130" s="43"/>
      <c r="AR130" s="49"/>
      <c r="AS130" s="49"/>
      <c r="AT130" s="51"/>
      <c r="AU130" s="50"/>
    </row>
    <row r="131" spans="11:47" ht="13.5" customHeight="1" x14ac:dyDescent="0.15">
      <c r="K131" s="50"/>
      <c r="L131" s="50"/>
      <c r="M131" s="52"/>
      <c r="N131" s="50"/>
      <c r="O131" s="50"/>
      <c r="P131" s="50"/>
      <c r="Q131" s="50"/>
      <c r="R131" s="53"/>
      <c r="S131" s="52"/>
      <c r="T131" s="54"/>
      <c r="U131" s="53"/>
      <c r="V131" s="52"/>
      <c r="W131" s="54"/>
      <c r="X131" s="53"/>
      <c r="Y131" s="52"/>
      <c r="Z131" s="54"/>
      <c r="AA131" s="53"/>
      <c r="AB131" s="52"/>
      <c r="AC131" s="54"/>
      <c r="AD131" s="53"/>
      <c r="AE131" s="52"/>
      <c r="AF131" s="54"/>
      <c r="AG131" s="52"/>
      <c r="AH131" s="52"/>
      <c r="AI131" s="52"/>
      <c r="AL131" s="43"/>
      <c r="AM131" s="43"/>
      <c r="AN131" s="43"/>
      <c r="AO131" s="43"/>
      <c r="AP131" s="43"/>
      <c r="AQ131" s="43"/>
      <c r="AR131" s="49"/>
      <c r="AS131" s="49"/>
      <c r="AT131" s="51"/>
      <c r="AU131" s="50"/>
    </row>
    <row r="132" spans="11:47" ht="13.5" customHeight="1" x14ac:dyDescent="0.15">
      <c r="K132" s="50"/>
      <c r="L132" s="50"/>
      <c r="M132" s="52"/>
      <c r="N132" s="50"/>
      <c r="O132" s="50"/>
      <c r="P132" s="50"/>
      <c r="Q132" s="50"/>
      <c r="R132" s="53"/>
      <c r="S132" s="52"/>
      <c r="T132" s="54"/>
      <c r="U132" s="53"/>
      <c r="V132" s="52"/>
      <c r="W132" s="54"/>
      <c r="X132" s="53"/>
      <c r="Y132" s="52"/>
      <c r="Z132" s="54"/>
      <c r="AA132" s="53"/>
      <c r="AB132" s="52"/>
      <c r="AC132" s="54"/>
      <c r="AD132" s="53"/>
      <c r="AE132" s="52"/>
      <c r="AF132" s="54"/>
      <c r="AG132" s="52"/>
      <c r="AH132" s="52"/>
      <c r="AI132" s="52"/>
      <c r="AL132" s="43"/>
      <c r="AM132" s="43"/>
      <c r="AN132" s="43"/>
      <c r="AO132" s="43"/>
      <c r="AP132" s="43"/>
      <c r="AQ132" s="43"/>
      <c r="AR132" s="49"/>
      <c r="AS132" s="49"/>
      <c r="AT132" s="51"/>
      <c r="AU132" s="50"/>
    </row>
    <row r="133" spans="11:47" ht="13.5" customHeight="1" x14ac:dyDescent="0.15">
      <c r="K133" s="50"/>
      <c r="L133" s="50"/>
      <c r="M133" s="52"/>
      <c r="N133" s="50"/>
      <c r="O133" s="50"/>
      <c r="P133" s="50"/>
      <c r="Q133" s="50"/>
      <c r="R133" s="53"/>
      <c r="S133" s="52"/>
      <c r="T133" s="54"/>
      <c r="U133" s="53"/>
      <c r="V133" s="52"/>
      <c r="W133" s="54"/>
      <c r="X133" s="53"/>
      <c r="Y133" s="52"/>
      <c r="Z133" s="54"/>
      <c r="AA133" s="53"/>
      <c r="AB133" s="52"/>
      <c r="AC133" s="54"/>
      <c r="AD133" s="53"/>
      <c r="AE133" s="52"/>
      <c r="AF133" s="54"/>
      <c r="AG133" s="52"/>
      <c r="AH133" s="52"/>
      <c r="AI133" s="52"/>
      <c r="AL133" s="43"/>
      <c r="AM133" s="43"/>
      <c r="AN133" s="43"/>
      <c r="AO133" s="43"/>
      <c r="AP133" s="43"/>
      <c r="AQ133" s="43"/>
      <c r="AR133" s="49"/>
      <c r="AS133" s="49"/>
      <c r="AT133" s="51"/>
      <c r="AU133" s="50"/>
    </row>
    <row r="134" spans="11:47" ht="13.5" customHeight="1" x14ac:dyDescent="0.15">
      <c r="K134" s="50"/>
      <c r="L134" s="50"/>
      <c r="M134" s="52"/>
      <c r="N134" s="50"/>
      <c r="O134" s="50"/>
      <c r="P134" s="50"/>
      <c r="Q134" s="50"/>
      <c r="R134" s="53"/>
      <c r="S134" s="52"/>
      <c r="T134" s="54"/>
      <c r="U134" s="53"/>
      <c r="V134" s="52"/>
      <c r="W134" s="54"/>
      <c r="X134" s="53"/>
      <c r="Y134" s="52"/>
      <c r="Z134" s="54"/>
      <c r="AA134" s="53"/>
      <c r="AB134" s="52"/>
      <c r="AC134" s="54"/>
      <c r="AD134" s="53"/>
      <c r="AE134" s="52"/>
      <c r="AF134" s="54"/>
      <c r="AG134" s="52"/>
      <c r="AH134" s="52"/>
      <c r="AI134" s="52"/>
      <c r="AL134" s="43"/>
      <c r="AM134" s="43"/>
      <c r="AN134" s="43"/>
      <c r="AO134" s="43"/>
      <c r="AP134" s="43"/>
      <c r="AQ134" s="43"/>
      <c r="AR134" s="49"/>
      <c r="AS134" s="49"/>
      <c r="AT134" s="51"/>
      <c r="AU134" s="50"/>
    </row>
    <row r="135" spans="11:47" ht="13.5" customHeight="1" x14ac:dyDescent="0.15">
      <c r="K135" s="50"/>
      <c r="L135" s="50"/>
      <c r="M135" s="52"/>
      <c r="N135" s="50"/>
      <c r="O135" s="50"/>
      <c r="P135" s="50"/>
      <c r="Q135" s="50"/>
      <c r="R135" s="53"/>
      <c r="S135" s="52"/>
      <c r="T135" s="54"/>
      <c r="U135" s="53"/>
      <c r="V135" s="52"/>
      <c r="W135" s="54"/>
      <c r="X135" s="53"/>
      <c r="Y135" s="52"/>
      <c r="Z135" s="54"/>
      <c r="AA135" s="53"/>
      <c r="AB135" s="52"/>
      <c r="AC135" s="54"/>
      <c r="AD135" s="53"/>
      <c r="AE135" s="52"/>
      <c r="AF135" s="54"/>
      <c r="AG135" s="52"/>
      <c r="AH135" s="52"/>
      <c r="AI135" s="52"/>
      <c r="AL135" s="43"/>
      <c r="AM135" s="43"/>
      <c r="AN135" s="43"/>
      <c r="AO135" s="43"/>
      <c r="AP135" s="43"/>
      <c r="AQ135" s="43"/>
      <c r="AR135" s="49"/>
      <c r="AS135" s="49"/>
      <c r="AT135" s="51"/>
      <c r="AU135" s="50"/>
    </row>
    <row r="136" spans="11:47" ht="13.5" customHeight="1" x14ac:dyDescent="0.15">
      <c r="K136" s="50"/>
      <c r="L136" s="50"/>
      <c r="M136" s="52"/>
      <c r="N136" s="50"/>
      <c r="O136" s="50"/>
      <c r="P136" s="50"/>
      <c r="Q136" s="50"/>
      <c r="R136" s="53"/>
      <c r="S136" s="52"/>
      <c r="T136" s="54"/>
      <c r="U136" s="53"/>
      <c r="V136" s="52"/>
      <c r="W136" s="54"/>
      <c r="X136" s="53"/>
      <c r="Y136" s="52"/>
      <c r="Z136" s="54"/>
      <c r="AA136" s="53"/>
      <c r="AB136" s="52"/>
      <c r="AC136" s="54"/>
      <c r="AD136" s="53"/>
      <c r="AE136" s="52"/>
      <c r="AF136" s="54"/>
      <c r="AG136" s="52"/>
      <c r="AH136" s="52"/>
      <c r="AI136" s="52"/>
      <c r="AL136" s="43"/>
      <c r="AM136" s="43"/>
      <c r="AN136" s="43"/>
      <c r="AO136" s="43"/>
      <c r="AP136" s="43"/>
      <c r="AQ136" s="43"/>
      <c r="AR136" s="49"/>
      <c r="AS136" s="49"/>
      <c r="AT136" s="51"/>
      <c r="AU136" s="50"/>
    </row>
    <row r="137" spans="11:47" ht="13.5" customHeight="1" x14ac:dyDescent="0.15">
      <c r="K137" s="50"/>
      <c r="L137" s="50"/>
      <c r="M137" s="52"/>
      <c r="N137" s="50"/>
      <c r="O137" s="50"/>
      <c r="P137" s="50"/>
      <c r="Q137" s="50"/>
      <c r="R137" s="53"/>
      <c r="S137" s="52"/>
      <c r="T137" s="54"/>
      <c r="U137" s="53"/>
      <c r="V137" s="52"/>
      <c r="W137" s="54"/>
      <c r="X137" s="53"/>
      <c r="Y137" s="52"/>
      <c r="Z137" s="54"/>
      <c r="AA137" s="53"/>
      <c r="AB137" s="52"/>
      <c r="AC137" s="54"/>
      <c r="AD137" s="53"/>
      <c r="AE137" s="52"/>
      <c r="AF137" s="54"/>
      <c r="AG137" s="52"/>
      <c r="AH137" s="52"/>
      <c r="AI137" s="52"/>
      <c r="AL137" s="43"/>
      <c r="AM137" s="43"/>
      <c r="AN137" s="43"/>
      <c r="AO137" s="43"/>
      <c r="AP137" s="43"/>
      <c r="AQ137" s="43"/>
      <c r="AR137" s="49"/>
      <c r="AS137" s="49"/>
      <c r="AT137" s="51"/>
      <c r="AU137" s="50"/>
    </row>
    <row r="138" spans="11:47" ht="13.5" customHeight="1" x14ac:dyDescent="0.15">
      <c r="K138" s="50"/>
      <c r="L138" s="50"/>
      <c r="M138" s="52"/>
      <c r="N138" s="50"/>
      <c r="O138" s="50"/>
      <c r="P138" s="50"/>
      <c r="Q138" s="50"/>
      <c r="R138" s="53"/>
      <c r="S138" s="52"/>
      <c r="T138" s="54"/>
      <c r="U138" s="53"/>
      <c r="V138" s="52"/>
      <c r="W138" s="54"/>
      <c r="X138" s="53"/>
      <c r="Y138" s="52"/>
      <c r="Z138" s="54"/>
      <c r="AA138" s="53"/>
      <c r="AB138" s="52"/>
      <c r="AC138" s="54"/>
      <c r="AD138" s="53"/>
      <c r="AE138" s="52"/>
      <c r="AF138" s="54"/>
      <c r="AG138" s="52"/>
      <c r="AH138" s="52"/>
      <c r="AI138" s="52"/>
      <c r="AL138" s="43"/>
      <c r="AM138" s="43"/>
      <c r="AN138" s="43"/>
      <c r="AO138" s="43"/>
      <c r="AP138" s="43"/>
      <c r="AQ138" s="43"/>
      <c r="AR138" s="49"/>
      <c r="AS138" s="49"/>
      <c r="AT138" s="51"/>
      <c r="AU138" s="50"/>
    </row>
    <row r="139" spans="11:47" ht="13.5" customHeight="1" x14ac:dyDescent="0.15">
      <c r="K139" s="50"/>
      <c r="L139" s="50"/>
      <c r="M139" s="52"/>
      <c r="N139" s="50"/>
      <c r="O139" s="50"/>
      <c r="P139" s="50"/>
      <c r="Q139" s="50"/>
      <c r="R139" s="53"/>
      <c r="S139" s="52"/>
      <c r="T139" s="54"/>
      <c r="U139" s="53"/>
      <c r="V139" s="52"/>
      <c r="W139" s="54"/>
      <c r="X139" s="53"/>
      <c r="Y139" s="52"/>
      <c r="Z139" s="54"/>
      <c r="AA139" s="53"/>
      <c r="AB139" s="52"/>
      <c r="AC139" s="54"/>
      <c r="AD139" s="53"/>
      <c r="AE139" s="52"/>
      <c r="AF139" s="54"/>
      <c r="AG139" s="52"/>
      <c r="AH139" s="52"/>
      <c r="AI139" s="52"/>
      <c r="AL139" s="43"/>
      <c r="AM139" s="43"/>
      <c r="AN139" s="43"/>
      <c r="AO139" s="43"/>
      <c r="AP139" s="43"/>
      <c r="AQ139" s="43"/>
      <c r="AR139" s="49"/>
      <c r="AS139" s="49"/>
      <c r="AT139" s="51"/>
      <c r="AU139" s="50"/>
    </row>
    <row r="140" spans="11:47" ht="13.5" customHeight="1" x14ac:dyDescent="0.15">
      <c r="K140" s="50"/>
      <c r="L140" s="50"/>
      <c r="M140" s="52"/>
      <c r="N140" s="50"/>
      <c r="O140" s="50"/>
      <c r="P140" s="50"/>
      <c r="Q140" s="50"/>
      <c r="R140" s="53"/>
      <c r="S140" s="52"/>
      <c r="T140" s="54"/>
      <c r="U140" s="53"/>
      <c r="V140" s="52"/>
      <c r="W140" s="54"/>
      <c r="X140" s="53"/>
      <c r="Y140" s="52"/>
      <c r="Z140" s="54"/>
      <c r="AA140" s="53"/>
      <c r="AB140" s="52"/>
      <c r="AC140" s="54"/>
      <c r="AD140" s="53"/>
      <c r="AE140" s="52"/>
      <c r="AF140" s="54"/>
      <c r="AG140" s="52"/>
      <c r="AH140" s="52"/>
      <c r="AI140" s="52"/>
      <c r="AL140" s="43"/>
      <c r="AM140" s="43"/>
      <c r="AN140" s="43"/>
      <c r="AO140" s="43"/>
      <c r="AP140" s="43"/>
      <c r="AQ140" s="43"/>
      <c r="AR140" s="49"/>
      <c r="AS140" s="49"/>
      <c r="AT140" s="51"/>
      <c r="AU140" s="50"/>
    </row>
    <row r="141" spans="11:47" ht="13.5" customHeight="1" x14ac:dyDescent="0.15">
      <c r="K141" s="50"/>
      <c r="L141" s="50"/>
      <c r="M141" s="52"/>
      <c r="N141" s="50"/>
      <c r="O141" s="50"/>
      <c r="P141" s="50"/>
      <c r="Q141" s="50"/>
      <c r="R141" s="53"/>
      <c r="S141" s="52"/>
      <c r="T141" s="54"/>
      <c r="U141" s="53"/>
      <c r="V141" s="52"/>
      <c r="W141" s="54"/>
      <c r="X141" s="53"/>
      <c r="Y141" s="52"/>
      <c r="Z141" s="54"/>
      <c r="AA141" s="53"/>
      <c r="AB141" s="52"/>
      <c r="AC141" s="54"/>
      <c r="AD141" s="53"/>
      <c r="AE141" s="52"/>
      <c r="AF141" s="54"/>
      <c r="AG141" s="52"/>
      <c r="AH141" s="52"/>
      <c r="AI141" s="52"/>
      <c r="AL141" s="43"/>
      <c r="AM141" s="43"/>
      <c r="AN141" s="43"/>
      <c r="AO141" s="43"/>
      <c r="AP141" s="43"/>
      <c r="AQ141" s="43"/>
      <c r="AR141" s="49"/>
      <c r="AS141" s="49"/>
      <c r="AT141" s="51"/>
      <c r="AU141" s="50"/>
    </row>
    <row r="142" spans="11:47" ht="13.5" customHeight="1" x14ac:dyDescent="0.15">
      <c r="K142" s="50"/>
      <c r="L142" s="50"/>
      <c r="M142" s="52"/>
      <c r="N142" s="50"/>
      <c r="O142" s="50"/>
      <c r="P142" s="50"/>
      <c r="Q142" s="50"/>
      <c r="R142" s="53"/>
      <c r="S142" s="52"/>
      <c r="T142" s="54"/>
      <c r="U142" s="53"/>
      <c r="V142" s="52"/>
      <c r="W142" s="54"/>
      <c r="X142" s="53"/>
      <c r="Y142" s="52"/>
      <c r="Z142" s="54"/>
      <c r="AA142" s="53"/>
      <c r="AB142" s="52"/>
      <c r="AC142" s="54"/>
      <c r="AD142" s="53"/>
      <c r="AE142" s="52"/>
      <c r="AF142" s="54"/>
      <c r="AG142" s="52"/>
      <c r="AH142" s="52"/>
      <c r="AI142" s="52"/>
      <c r="AL142" s="43"/>
      <c r="AM142" s="43"/>
      <c r="AN142" s="43"/>
      <c r="AO142" s="43"/>
      <c r="AP142" s="43"/>
      <c r="AQ142" s="43"/>
      <c r="AR142" s="49"/>
      <c r="AS142" s="49"/>
      <c r="AT142" s="51"/>
      <c r="AU142" s="50"/>
    </row>
    <row r="143" spans="11:47" ht="13.5" customHeight="1" x14ac:dyDescent="0.15">
      <c r="K143" s="50"/>
      <c r="L143" s="50"/>
      <c r="M143" s="52"/>
      <c r="N143" s="50"/>
      <c r="O143" s="50"/>
      <c r="P143" s="50"/>
      <c r="Q143" s="50"/>
      <c r="R143" s="53"/>
      <c r="S143" s="52"/>
      <c r="T143" s="54"/>
      <c r="U143" s="53"/>
      <c r="V143" s="52"/>
      <c r="W143" s="54"/>
      <c r="X143" s="53"/>
      <c r="Y143" s="52"/>
      <c r="Z143" s="54"/>
      <c r="AA143" s="53"/>
      <c r="AB143" s="52"/>
      <c r="AC143" s="54"/>
      <c r="AD143" s="53"/>
      <c r="AE143" s="52"/>
      <c r="AF143" s="54"/>
      <c r="AG143" s="52"/>
      <c r="AH143" s="52"/>
      <c r="AI143" s="52"/>
      <c r="AL143" s="43"/>
      <c r="AM143" s="43"/>
      <c r="AN143" s="43"/>
      <c r="AO143" s="43"/>
      <c r="AP143" s="43"/>
      <c r="AQ143" s="43"/>
      <c r="AR143" s="49"/>
      <c r="AS143" s="49"/>
      <c r="AT143" s="51"/>
      <c r="AU143" s="50"/>
    </row>
    <row r="144" spans="11:47" ht="13.5" customHeight="1" x14ac:dyDescent="0.15">
      <c r="K144" s="50"/>
      <c r="L144" s="50"/>
      <c r="M144" s="52"/>
      <c r="N144" s="50"/>
      <c r="O144" s="50"/>
      <c r="P144" s="50"/>
      <c r="Q144" s="50"/>
      <c r="R144" s="53"/>
      <c r="S144" s="52"/>
      <c r="T144" s="54"/>
      <c r="U144" s="53"/>
      <c r="V144" s="52"/>
      <c r="W144" s="54"/>
      <c r="X144" s="53"/>
      <c r="Y144" s="52"/>
      <c r="Z144" s="54"/>
      <c r="AA144" s="53"/>
      <c r="AB144" s="52"/>
      <c r="AC144" s="54"/>
      <c r="AD144" s="53"/>
      <c r="AE144" s="52"/>
      <c r="AF144" s="54"/>
      <c r="AG144" s="52"/>
      <c r="AH144" s="52"/>
      <c r="AI144" s="52"/>
      <c r="AL144" s="43"/>
      <c r="AM144" s="43"/>
      <c r="AN144" s="43"/>
      <c r="AO144" s="43"/>
      <c r="AP144" s="43"/>
      <c r="AQ144" s="43"/>
      <c r="AR144" s="49"/>
      <c r="AS144" s="49"/>
      <c r="AT144" s="51"/>
      <c r="AU144" s="50"/>
    </row>
    <row r="145" spans="11:47" ht="13.5" customHeight="1" x14ac:dyDescent="0.15">
      <c r="K145" s="50"/>
      <c r="L145" s="50"/>
      <c r="M145" s="52"/>
      <c r="N145" s="50"/>
      <c r="O145" s="50"/>
      <c r="P145" s="50"/>
      <c r="Q145" s="50"/>
      <c r="R145" s="53"/>
      <c r="S145" s="52"/>
      <c r="T145" s="54"/>
      <c r="U145" s="53"/>
      <c r="V145" s="52"/>
      <c r="W145" s="54"/>
      <c r="X145" s="53"/>
      <c r="Y145" s="52"/>
      <c r="Z145" s="54"/>
      <c r="AA145" s="53"/>
      <c r="AB145" s="52"/>
      <c r="AC145" s="54"/>
      <c r="AD145" s="53"/>
      <c r="AE145" s="52"/>
      <c r="AF145" s="54"/>
      <c r="AG145" s="52"/>
      <c r="AH145" s="52"/>
      <c r="AI145" s="52"/>
      <c r="AL145" s="43"/>
      <c r="AM145" s="43"/>
      <c r="AN145" s="43"/>
      <c r="AO145" s="43"/>
      <c r="AP145" s="43"/>
      <c r="AQ145" s="43"/>
      <c r="AR145" s="49"/>
      <c r="AS145" s="49"/>
      <c r="AT145" s="51"/>
      <c r="AU145" s="50"/>
    </row>
    <row r="146" spans="11:47" ht="13.5" customHeight="1" x14ac:dyDescent="0.15">
      <c r="K146" s="50"/>
      <c r="L146" s="50"/>
      <c r="M146" s="52"/>
      <c r="N146" s="50"/>
      <c r="O146" s="50"/>
      <c r="P146" s="50"/>
      <c r="Q146" s="50"/>
      <c r="R146" s="53"/>
      <c r="S146" s="52"/>
      <c r="T146" s="54"/>
      <c r="U146" s="53"/>
      <c r="V146" s="52"/>
      <c r="W146" s="54"/>
      <c r="X146" s="53"/>
      <c r="Y146" s="52"/>
      <c r="Z146" s="54"/>
      <c r="AA146" s="53"/>
      <c r="AB146" s="52"/>
      <c r="AC146" s="54"/>
      <c r="AD146" s="53"/>
      <c r="AE146" s="52"/>
      <c r="AF146" s="54"/>
      <c r="AG146" s="52"/>
      <c r="AH146" s="52"/>
      <c r="AI146" s="52"/>
      <c r="AL146" s="43"/>
      <c r="AM146" s="43"/>
      <c r="AN146" s="43"/>
      <c r="AO146" s="43"/>
      <c r="AP146" s="43"/>
      <c r="AQ146" s="43"/>
      <c r="AR146" s="49"/>
      <c r="AS146" s="49"/>
      <c r="AT146" s="51"/>
      <c r="AU146" s="50"/>
    </row>
    <row r="147" spans="11:47" ht="13.5" customHeight="1" x14ac:dyDescent="0.15">
      <c r="K147" s="50"/>
      <c r="L147" s="50"/>
      <c r="M147" s="52"/>
      <c r="N147" s="50"/>
      <c r="O147" s="50"/>
      <c r="P147" s="50"/>
      <c r="Q147" s="50"/>
      <c r="R147" s="53"/>
      <c r="S147" s="52"/>
      <c r="T147" s="54"/>
      <c r="U147" s="53"/>
      <c r="V147" s="52"/>
      <c r="W147" s="54"/>
      <c r="X147" s="53"/>
      <c r="Y147" s="52"/>
      <c r="Z147" s="54"/>
      <c r="AA147" s="53"/>
      <c r="AB147" s="52"/>
      <c r="AC147" s="54"/>
      <c r="AD147" s="53"/>
      <c r="AE147" s="52"/>
      <c r="AF147" s="54"/>
      <c r="AG147" s="52"/>
      <c r="AH147" s="52"/>
      <c r="AI147" s="52"/>
      <c r="AL147" s="43"/>
      <c r="AM147" s="43"/>
      <c r="AN147" s="43"/>
      <c r="AO147" s="43"/>
      <c r="AP147" s="43"/>
      <c r="AQ147" s="43"/>
      <c r="AR147" s="49"/>
      <c r="AS147" s="49"/>
      <c r="AT147" s="51"/>
      <c r="AU147" s="50"/>
    </row>
    <row r="148" spans="11:47" ht="13.5" customHeight="1" x14ac:dyDescent="0.15">
      <c r="K148" s="50"/>
      <c r="L148" s="50"/>
      <c r="M148" s="52"/>
      <c r="N148" s="50"/>
      <c r="O148" s="50"/>
      <c r="P148" s="50"/>
      <c r="Q148" s="50"/>
      <c r="R148" s="53"/>
      <c r="S148" s="52"/>
      <c r="T148" s="54"/>
      <c r="U148" s="53"/>
      <c r="V148" s="52"/>
      <c r="W148" s="54"/>
      <c r="X148" s="53"/>
      <c r="Y148" s="52"/>
      <c r="Z148" s="54"/>
      <c r="AA148" s="53"/>
      <c r="AB148" s="52"/>
      <c r="AC148" s="54"/>
      <c r="AD148" s="53"/>
      <c r="AE148" s="52"/>
      <c r="AF148" s="54"/>
      <c r="AG148" s="52"/>
      <c r="AH148" s="52"/>
      <c r="AI148" s="52"/>
      <c r="AL148" s="43"/>
      <c r="AM148" s="43"/>
      <c r="AN148" s="43"/>
      <c r="AO148" s="43"/>
      <c r="AP148" s="43"/>
      <c r="AQ148" s="43"/>
      <c r="AR148" s="49"/>
      <c r="AS148" s="49"/>
      <c r="AT148" s="51"/>
      <c r="AU148" s="50"/>
    </row>
    <row r="149" spans="11:47" ht="13.5" customHeight="1" x14ac:dyDescent="0.15">
      <c r="K149" s="50"/>
      <c r="L149" s="50"/>
      <c r="M149" s="52"/>
      <c r="N149" s="50"/>
      <c r="O149" s="50"/>
      <c r="P149" s="50"/>
      <c r="Q149" s="50"/>
      <c r="R149" s="53"/>
      <c r="S149" s="52"/>
      <c r="T149" s="54"/>
      <c r="U149" s="53"/>
      <c r="V149" s="52"/>
      <c r="W149" s="54"/>
      <c r="X149" s="53"/>
      <c r="Y149" s="52"/>
      <c r="Z149" s="54"/>
      <c r="AA149" s="53"/>
      <c r="AB149" s="52"/>
      <c r="AC149" s="54"/>
      <c r="AD149" s="53"/>
      <c r="AE149" s="52"/>
      <c r="AF149" s="54"/>
      <c r="AG149" s="52"/>
      <c r="AH149" s="52"/>
      <c r="AI149" s="52"/>
      <c r="AL149" s="43"/>
      <c r="AM149" s="43"/>
      <c r="AN149" s="43"/>
      <c r="AO149" s="43"/>
      <c r="AP149" s="43"/>
      <c r="AQ149" s="43"/>
      <c r="AR149" s="49"/>
      <c r="AS149" s="49"/>
      <c r="AT149" s="51"/>
      <c r="AU149" s="50"/>
    </row>
    <row r="150" spans="11:47" ht="13.5" customHeight="1" x14ac:dyDescent="0.15">
      <c r="K150" s="50"/>
      <c r="L150" s="50"/>
      <c r="M150" s="52"/>
      <c r="N150" s="50"/>
      <c r="O150" s="50"/>
      <c r="P150" s="50"/>
      <c r="Q150" s="50"/>
      <c r="R150" s="53"/>
      <c r="S150" s="52"/>
      <c r="T150" s="54"/>
      <c r="U150" s="53"/>
      <c r="V150" s="52"/>
      <c r="W150" s="54"/>
      <c r="X150" s="53"/>
      <c r="Y150" s="52"/>
      <c r="Z150" s="54"/>
      <c r="AA150" s="53"/>
      <c r="AB150" s="52"/>
      <c r="AC150" s="54"/>
      <c r="AD150" s="53"/>
      <c r="AE150" s="52"/>
      <c r="AF150" s="54"/>
      <c r="AG150" s="52"/>
      <c r="AH150" s="52"/>
      <c r="AI150" s="52"/>
      <c r="AL150" s="43"/>
      <c r="AM150" s="43"/>
      <c r="AN150" s="43"/>
      <c r="AO150" s="43"/>
      <c r="AP150" s="43"/>
      <c r="AQ150" s="43"/>
      <c r="AR150" s="49"/>
      <c r="AS150" s="49"/>
      <c r="AT150" s="51"/>
      <c r="AU150" s="50"/>
    </row>
    <row r="151" spans="11:47" ht="13.5" customHeight="1" x14ac:dyDescent="0.15">
      <c r="K151" s="50"/>
      <c r="L151" s="50"/>
      <c r="M151" s="52"/>
      <c r="N151" s="50"/>
      <c r="O151" s="50"/>
      <c r="P151" s="50"/>
      <c r="Q151" s="50"/>
      <c r="R151" s="53"/>
      <c r="S151" s="52"/>
      <c r="T151" s="54"/>
      <c r="U151" s="53"/>
      <c r="V151" s="52"/>
      <c r="W151" s="54"/>
      <c r="X151" s="53"/>
      <c r="Y151" s="52"/>
      <c r="Z151" s="54"/>
      <c r="AA151" s="53"/>
      <c r="AB151" s="52"/>
      <c r="AC151" s="54"/>
      <c r="AD151" s="53"/>
      <c r="AE151" s="52"/>
      <c r="AF151" s="54"/>
      <c r="AG151" s="52"/>
      <c r="AH151" s="52"/>
      <c r="AI151" s="52"/>
      <c r="AL151" s="43"/>
      <c r="AM151" s="43"/>
      <c r="AN151" s="43"/>
      <c r="AO151" s="43"/>
      <c r="AP151" s="43"/>
      <c r="AQ151" s="43"/>
      <c r="AR151" s="49"/>
      <c r="AS151" s="49"/>
      <c r="AT151" s="51"/>
      <c r="AU151" s="50"/>
    </row>
    <row r="152" spans="11:47" ht="13.5" customHeight="1" x14ac:dyDescent="0.15">
      <c r="K152" s="50"/>
      <c r="L152" s="50"/>
      <c r="M152" s="52"/>
      <c r="N152" s="50"/>
      <c r="O152" s="50"/>
      <c r="P152" s="50"/>
      <c r="Q152" s="50"/>
      <c r="R152" s="53"/>
      <c r="S152" s="52"/>
      <c r="T152" s="54"/>
      <c r="U152" s="53"/>
      <c r="V152" s="52"/>
      <c r="W152" s="54"/>
      <c r="X152" s="53"/>
      <c r="Y152" s="52"/>
      <c r="Z152" s="54"/>
      <c r="AA152" s="53"/>
      <c r="AB152" s="52"/>
      <c r="AC152" s="54"/>
      <c r="AD152" s="53"/>
      <c r="AE152" s="52"/>
      <c r="AF152" s="54"/>
      <c r="AG152" s="52"/>
      <c r="AH152" s="52"/>
      <c r="AI152" s="52"/>
      <c r="AL152" s="43"/>
      <c r="AM152" s="43"/>
      <c r="AN152" s="43"/>
      <c r="AO152" s="43"/>
      <c r="AP152" s="43"/>
      <c r="AQ152" s="43"/>
      <c r="AR152" s="49"/>
      <c r="AS152" s="49"/>
      <c r="AT152" s="51"/>
      <c r="AU152" s="50"/>
    </row>
    <row r="153" spans="11:47" ht="13.5" customHeight="1" x14ac:dyDescent="0.15">
      <c r="K153" s="50"/>
      <c r="L153" s="50"/>
      <c r="M153" s="52"/>
      <c r="N153" s="50"/>
      <c r="O153" s="50"/>
      <c r="P153" s="50"/>
      <c r="Q153" s="50"/>
      <c r="R153" s="53"/>
      <c r="S153" s="52"/>
      <c r="T153" s="54"/>
      <c r="U153" s="53"/>
      <c r="V153" s="52"/>
      <c r="W153" s="54"/>
      <c r="X153" s="53"/>
      <c r="Y153" s="52"/>
      <c r="Z153" s="54"/>
      <c r="AA153" s="53"/>
      <c r="AB153" s="52"/>
      <c r="AC153" s="54"/>
      <c r="AD153" s="53"/>
      <c r="AE153" s="52"/>
      <c r="AF153" s="54"/>
      <c r="AG153" s="52"/>
      <c r="AH153" s="52"/>
      <c r="AI153" s="52"/>
      <c r="AL153" s="43"/>
      <c r="AM153" s="43"/>
      <c r="AN153" s="43"/>
      <c r="AO153" s="43"/>
      <c r="AP153" s="43"/>
      <c r="AQ153" s="43"/>
      <c r="AR153" s="49"/>
      <c r="AS153" s="49"/>
      <c r="AT153" s="51"/>
      <c r="AU153" s="50"/>
    </row>
    <row r="154" spans="11:47" ht="13.5" customHeight="1" x14ac:dyDescent="0.15">
      <c r="K154" s="50"/>
      <c r="L154" s="50"/>
      <c r="M154" s="52"/>
      <c r="N154" s="50"/>
      <c r="O154" s="50"/>
      <c r="P154" s="50"/>
      <c r="Q154" s="50"/>
      <c r="R154" s="53"/>
      <c r="S154" s="52"/>
      <c r="T154" s="54"/>
      <c r="U154" s="53"/>
      <c r="V154" s="52"/>
      <c r="W154" s="54"/>
      <c r="X154" s="53"/>
      <c r="Y154" s="52"/>
      <c r="Z154" s="54"/>
      <c r="AA154" s="53"/>
      <c r="AB154" s="52"/>
      <c r="AC154" s="54"/>
      <c r="AD154" s="53"/>
      <c r="AE154" s="52"/>
      <c r="AF154" s="54"/>
      <c r="AG154" s="52"/>
      <c r="AH154" s="52"/>
      <c r="AI154" s="52"/>
      <c r="AL154" s="43"/>
      <c r="AM154" s="43"/>
      <c r="AN154" s="43"/>
      <c r="AO154" s="43"/>
      <c r="AP154" s="43"/>
      <c r="AQ154" s="43"/>
      <c r="AR154" s="49"/>
      <c r="AS154" s="49"/>
      <c r="AT154" s="51"/>
      <c r="AU154" s="50"/>
    </row>
    <row r="155" spans="11:47" ht="13.5" customHeight="1" x14ac:dyDescent="0.15">
      <c r="K155" s="50"/>
      <c r="L155" s="50"/>
      <c r="M155" s="52"/>
      <c r="N155" s="50"/>
      <c r="O155" s="50"/>
      <c r="P155" s="50"/>
      <c r="Q155" s="50"/>
      <c r="R155" s="53"/>
      <c r="S155" s="52"/>
      <c r="T155" s="54"/>
      <c r="U155" s="53"/>
      <c r="V155" s="52"/>
      <c r="W155" s="54"/>
      <c r="X155" s="53"/>
      <c r="Y155" s="52"/>
      <c r="Z155" s="54"/>
      <c r="AA155" s="53"/>
      <c r="AB155" s="52"/>
      <c r="AC155" s="54"/>
      <c r="AD155" s="53"/>
      <c r="AE155" s="52"/>
      <c r="AF155" s="54"/>
      <c r="AG155" s="52"/>
      <c r="AH155" s="52"/>
      <c r="AI155" s="52"/>
      <c r="AL155" s="43"/>
      <c r="AM155" s="43"/>
      <c r="AN155" s="43"/>
      <c r="AO155" s="43"/>
      <c r="AP155" s="43"/>
      <c r="AQ155" s="43"/>
      <c r="AR155" s="49"/>
      <c r="AS155" s="49"/>
      <c r="AT155" s="51"/>
      <c r="AU155" s="50"/>
    </row>
    <row r="156" spans="11:47" ht="13.5" customHeight="1" x14ac:dyDescent="0.15">
      <c r="K156" s="50"/>
      <c r="L156" s="50"/>
      <c r="M156" s="52"/>
      <c r="N156" s="50"/>
      <c r="O156" s="50"/>
      <c r="P156" s="50"/>
      <c r="Q156" s="50"/>
      <c r="R156" s="53"/>
      <c r="S156" s="52"/>
      <c r="T156" s="54"/>
      <c r="U156" s="53"/>
      <c r="V156" s="52"/>
      <c r="W156" s="54"/>
      <c r="X156" s="53"/>
      <c r="Y156" s="52"/>
      <c r="Z156" s="54"/>
      <c r="AA156" s="53"/>
      <c r="AB156" s="52"/>
      <c r="AC156" s="54"/>
      <c r="AD156" s="53"/>
      <c r="AE156" s="52"/>
      <c r="AF156" s="54"/>
      <c r="AG156" s="52"/>
      <c r="AH156" s="52"/>
      <c r="AI156" s="52"/>
      <c r="AL156" s="43"/>
      <c r="AM156" s="43"/>
      <c r="AN156" s="43"/>
      <c r="AO156" s="43"/>
      <c r="AP156" s="43"/>
      <c r="AQ156" s="43"/>
      <c r="AR156" s="49"/>
      <c r="AS156" s="49"/>
      <c r="AT156" s="51"/>
      <c r="AU156" s="50"/>
    </row>
    <row r="157" spans="11:47" ht="13.5" customHeight="1" x14ac:dyDescent="0.15">
      <c r="K157" s="50"/>
      <c r="L157" s="50"/>
      <c r="M157" s="52"/>
      <c r="N157" s="50"/>
      <c r="O157" s="50"/>
      <c r="P157" s="50"/>
      <c r="Q157" s="50"/>
      <c r="R157" s="53"/>
      <c r="S157" s="52"/>
      <c r="T157" s="54"/>
      <c r="U157" s="53"/>
      <c r="V157" s="52"/>
      <c r="W157" s="54"/>
      <c r="X157" s="53"/>
      <c r="Y157" s="52"/>
      <c r="Z157" s="54"/>
      <c r="AA157" s="53"/>
      <c r="AB157" s="52"/>
      <c r="AC157" s="54"/>
      <c r="AD157" s="53"/>
      <c r="AE157" s="52"/>
      <c r="AF157" s="54"/>
      <c r="AG157" s="52"/>
      <c r="AH157" s="52"/>
      <c r="AI157" s="52"/>
      <c r="AL157" s="43"/>
      <c r="AM157" s="43"/>
      <c r="AN157" s="43"/>
      <c r="AO157" s="43"/>
      <c r="AP157" s="43"/>
      <c r="AQ157" s="43"/>
      <c r="AR157" s="49"/>
      <c r="AS157" s="49"/>
      <c r="AT157" s="51"/>
      <c r="AU157" s="50"/>
    </row>
    <row r="158" spans="11:47" ht="13.5" customHeight="1" x14ac:dyDescent="0.15">
      <c r="K158" s="50"/>
      <c r="L158" s="50"/>
      <c r="M158" s="52"/>
      <c r="N158" s="50"/>
      <c r="O158" s="50"/>
      <c r="P158" s="50"/>
      <c r="Q158" s="50"/>
      <c r="R158" s="53"/>
      <c r="S158" s="52"/>
      <c r="T158" s="54"/>
      <c r="U158" s="53"/>
      <c r="V158" s="52"/>
      <c r="W158" s="54"/>
      <c r="X158" s="53"/>
      <c r="Y158" s="52"/>
      <c r="Z158" s="54"/>
      <c r="AA158" s="53"/>
      <c r="AB158" s="52"/>
      <c r="AC158" s="54"/>
      <c r="AD158" s="53"/>
      <c r="AE158" s="52"/>
      <c r="AF158" s="54"/>
      <c r="AG158" s="52"/>
      <c r="AH158" s="52"/>
      <c r="AI158" s="52"/>
      <c r="AL158" s="43"/>
      <c r="AM158" s="43"/>
      <c r="AN158" s="43"/>
      <c r="AO158" s="43"/>
      <c r="AP158" s="43"/>
      <c r="AQ158" s="43"/>
      <c r="AR158" s="49"/>
      <c r="AS158" s="49"/>
      <c r="AT158" s="51"/>
      <c r="AU158" s="50"/>
    </row>
    <row r="159" spans="11:47" ht="13.5" customHeight="1" x14ac:dyDescent="0.15">
      <c r="K159" s="50"/>
      <c r="L159" s="50"/>
      <c r="M159" s="52"/>
      <c r="N159" s="50"/>
      <c r="O159" s="50"/>
      <c r="P159" s="50"/>
      <c r="Q159" s="50"/>
      <c r="R159" s="53"/>
      <c r="S159" s="52"/>
      <c r="T159" s="54"/>
      <c r="U159" s="53"/>
      <c r="V159" s="52"/>
      <c r="W159" s="54"/>
      <c r="X159" s="53"/>
      <c r="Y159" s="52"/>
      <c r="Z159" s="54"/>
      <c r="AA159" s="53"/>
      <c r="AB159" s="52"/>
      <c r="AC159" s="54"/>
      <c r="AD159" s="53"/>
      <c r="AE159" s="52"/>
      <c r="AF159" s="54"/>
      <c r="AG159" s="52"/>
      <c r="AH159" s="52"/>
      <c r="AI159" s="52"/>
      <c r="AL159" s="43"/>
      <c r="AM159" s="43"/>
      <c r="AN159" s="43"/>
      <c r="AO159" s="43"/>
      <c r="AP159" s="43"/>
      <c r="AQ159" s="43"/>
      <c r="AR159" s="49"/>
      <c r="AS159" s="49"/>
      <c r="AT159" s="51"/>
      <c r="AU159" s="50"/>
    </row>
    <row r="160" spans="11:47" ht="13.5" customHeight="1" x14ac:dyDescent="0.15">
      <c r="K160" s="50"/>
      <c r="L160" s="50"/>
      <c r="M160" s="52"/>
      <c r="N160" s="50"/>
      <c r="O160" s="50"/>
      <c r="P160" s="50"/>
      <c r="Q160" s="50"/>
      <c r="R160" s="53"/>
      <c r="S160" s="52"/>
      <c r="T160" s="54"/>
      <c r="U160" s="53"/>
      <c r="V160" s="52"/>
      <c r="W160" s="54"/>
      <c r="X160" s="53"/>
      <c r="Y160" s="52"/>
      <c r="Z160" s="54"/>
      <c r="AA160" s="53"/>
      <c r="AB160" s="52"/>
      <c r="AC160" s="54"/>
      <c r="AD160" s="53"/>
      <c r="AE160" s="52"/>
      <c r="AF160" s="54"/>
      <c r="AG160" s="52"/>
      <c r="AH160" s="52"/>
      <c r="AI160" s="52"/>
      <c r="AL160" s="43"/>
      <c r="AM160" s="43"/>
      <c r="AN160" s="43"/>
      <c r="AO160" s="43"/>
      <c r="AP160" s="43"/>
      <c r="AQ160" s="43"/>
      <c r="AR160" s="49"/>
      <c r="AS160" s="49"/>
      <c r="AT160" s="51"/>
      <c r="AU160" s="50"/>
    </row>
    <row r="161" spans="11:47" ht="13.5" customHeight="1" x14ac:dyDescent="0.15">
      <c r="K161" s="50"/>
      <c r="L161" s="50"/>
      <c r="M161" s="52"/>
      <c r="N161" s="50"/>
      <c r="O161" s="50"/>
      <c r="P161" s="50"/>
      <c r="Q161" s="50"/>
      <c r="R161" s="53"/>
      <c r="S161" s="52"/>
      <c r="T161" s="54"/>
      <c r="U161" s="53"/>
      <c r="V161" s="52"/>
      <c r="W161" s="54"/>
      <c r="X161" s="53"/>
      <c r="Y161" s="52"/>
      <c r="Z161" s="54"/>
      <c r="AA161" s="53"/>
      <c r="AB161" s="52"/>
      <c r="AC161" s="54"/>
      <c r="AD161" s="53"/>
      <c r="AE161" s="52"/>
      <c r="AF161" s="54"/>
      <c r="AG161" s="52"/>
      <c r="AH161" s="52"/>
      <c r="AI161" s="52"/>
      <c r="AL161" s="43"/>
      <c r="AM161" s="43"/>
      <c r="AN161" s="43"/>
      <c r="AO161" s="43"/>
      <c r="AP161" s="43"/>
      <c r="AQ161" s="43"/>
      <c r="AR161" s="49"/>
      <c r="AS161" s="49"/>
      <c r="AT161" s="51"/>
      <c r="AU161" s="50"/>
    </row>
    <row r="162" spans="11:47" ht="13.5" customHeight="1" x14ac:dyDescent="0.15">
      <c r="K162" s="50"/>
      <c r="L162" s="50"/>
      <c r="M162" s="52"/>
      <c r="N162" s="50"/>
      <c r="O162" s="50"/>
      <c r="P162" s="50"/>
      <c r="Q162" s="50"/>
      <c r="R162" s="53"/>
      <c r="S162" s="52"/>
      <c r="T162" s="54"/>
      <c r="U162" s="53"/>
      <c r="V162" s="52"/>
      <c r="W162" s="54"/>
      <c r="X162" s="53"/>
      <c r="Y162" s="52"/>
      <c r="Z162" s="54"/>
      <c r="AA162" s="53"/>
      <c r="AB162" s="52"/>
      <c r="AC162" s="54"/>
      <c r="AD162" s="53"/>
      <c r="AE162" s="52"/>
      <c r="AF162" s="54"/>
      <c r="AG162" s="52"/>
      <c r="AH162" s="52"/>
      <c r="AI162" s="52"/>
      <c r="AL162" s="43"/>
      <c r="AM162" s="43"/>
      <c r="AN162" s="43"/>
      <c r="AO162" s="43"/>
      <c r="AP162" s="43"/>
      <c r="AQ162" s="43"/>
      <c r="AR162" s="49"/>
      <c r="AS162" s="49"/>
      <c r="AT162" s="51"/>
      <c r="AU162" s="50"/>
    </row>
    <row r="163" spans="11:47" ht="13.5" customHeight="1" x14ac:dyDescent="0.15">
      <c r="K163" s="50"/>
      <c r="L163" s="50"/>
      <c r="M163" s="52"/>
      <c r="N163" s="50"/>
      <c r="O163" s="50"/>
      <c r="P163" s="50"/>
      <c r="Q163" s="50"/>
      <c r="R163" s="53"/>
      <c r="S163" s="52"/>
      <c r="T163" s="54"/>
      <c r="U163" s="53"/>
      <c r="V163" s="52"/>
      <c r="W163" s="54"/>
      <c r="X163" s="53"/>
      <c r="Y163" s="52"/>
      <c r="Z163" s="54"/>
      <c r="AA163" s="53"/>
      <c r="AB163" s="52"/>
      <c r="AC163" s="54"/>
      <c r="AD163" s="53"/>
      <c r="AE163" s="52"/>
      <c r="AF163" s="54"/>
      <c r="AG163" s="52"/>
      <c r="AH163" s="52"/>
      <c r="AI163" s="52"/>
      <c r="AL163" s="43"/>
      <c r="AM163" s="43"/>
      <c r="AN163" s="43"/>
      <c r="AO163" s="43"/>
      <c r="AP163" s="43"/>
      <c r="AQ163" s="43"/>
      <c r="AR163" s="49"/>
      <c r="AS163" s="49"/>
      <c r="AT163" s="51"/>
      <c r="AU163" s="50"/>
    </row>
    <row r="164" spans="11:47" ht="13.5" customHeight="1" x14ac:dyDescent="0.15">
      <c r="K164" s="50"/>
      <c r="L164" s="50"/>
      <c r="M164" s="52"/>
      <c r="N164" s="50"/>
      <c r="O164" s="50"/>
      <c r="P164" s="50"/>
      <c r="Q164" s="50"/>
      <c r="R164" s="53"/>
      <c r="S164" s="52"/>
      <c r="T164" s="54"/>
      <c r="U164" s="53"/>
      <c r="V164" s="52"/>
      <c r="W164" s="54"/>
      <c r="X164" s="53"/>
      <c r="Y164" s="52"/>
      <c r="Z164" s="54"/>
      <c r="AA164" s="53"/>
      <c r="AB164" s="52"/>
      <c r="AC164" s="54"/>
      <c r="AD164" s="53"/>
      <c r="AE164" s="52"/>
      <c r="AF164" s="54"/>
      <c r="AG164" s="52"/>
      <c r="AH164" s="52"/>
      <c r="AI164" s="52"/>
      <c r="AL164" s="43"/>
      <c r="AM164" s="43"/>
      <c r="AN164" s="43"/>
      <c r="AO164" s="43"/>
      <c r="AP164" s="43"/>
      <c r="AQ164" s="43"/>
      <c r="AR164" s="49"/>
      <c r="AS164" s="49"/>
      <c r="AT164" s="51"/>
      <c r="AU164" s="50"/>
    </row>
    <row r="165" spans="11:47" ht="13.5" customHeight="1" x14ac:dyDescent="0.15">
      <c r="K165" s="50"/>
      <c r="L165" s="50"/>
      <c r="M165" s="52"/>
      <c r="N165" s="50"/>
      <c r="O165" s="50"/>
      <c r="P165" s="50"/>
      <c r="Q165" s="50"/>
      <c r="R165" s="53"/>
      <c r="S165" s="52"/>
      <c r="T165" s="54"/>
      <c r="U165" s="53"/>
      <c r="V165" s="52"/>
      <c r="W165" s="54"/>
      <c r="X165" s="53"/>
      <c r="Y165" s="52"/>
      <c r="Z165" s="54"/>
      <c r="AA165" s="53"/>
      <c r="AB165" s="52"/>
      <c r="AC165" s="54"/>
      <c r="AD165" s="53"/>
      <c r="AE165" s="52"/>
      <c r="AF165" s="54"/>
      <c r="AG165" s="52"/>
      <c r="AH165" s="52"/>
      <c r="AI165" s="52"/>
      <c r="AL165" s="43"/>
      <c r="AM165" s="43"/>
      <c r="AN165" s="43"/>
      <c r="AO165" s="43"/>
      <c r="AP165" s="43"/>
      <c r="AQ165" s="43"/>
      <c r="AR165" s="49"/>
      <c r="AS165" s="49"/>
      <c r="AT165" s="51"/>
      <c r="AU165" s="50"/>
    </row>
    <row r="166" spans="11:47" ht="13.5" customHeight="1" x14ac:dyDescent="0.15">
      <c r="K166" s="50"/>
      <c r="L166" s="50"/>
      <c r="M166" s="52"/>
      <c r="N166" s="50"/>
      <c r="O166" s="50"/>
      <c r="P166" s="50"/>
      <c r="Q166" s="50"/>
      <c r="R166" s="53"/>
      <c r="S166" s="52"/>
      <c r="T166" s="54"/>
      <c r="U166" s="53"/>
      <c r="V166" s="52"/>
      <c r="W166" s="54"/>
      <c r="X166" s="53"/>
      <c r="Y166" s="52"/>
      <c r="Z166" s="54"/>
      <c r="AA166" s="53"/>
      <c r="AB166" s="52"/>
      <c r="AC166" s="54"/>
      <c r="AD166" s="53"/>
      <c r="AE166" s="52"/>
      <c r="AF166" s="54"/>
      <c r="AG166" s="52"/>
      <c r="AH166" s="52"/>
      <c r="AI166" s="52"/>
      <c r="AL166" s="43"/>
      <c r="AM166" s="43"/>
      <c r="AN166" s="43"/>
      <c r="AO166" s="43"/>
      <c r="AP166" s="43"/>
      <c r="AQ166" s="43"/>
      <c r="AR166" s="49"/>
      <c r="AS166" s="49"/>
      <c r="AT166" s="51"/>
      <c r="AU166" s="50"/>
    </row>
    <row r="167" spans="11:47" ht="13.5" customHeight="1" x14ac:dyDescent="0.15">
      <c r="K167" s="50"/>
      <c r="L167" s="50"/>
      <c r="M167" s="52"/>
      <c r="N167" s="50"/>
      <c r="O167" s="50"/>
      <c r="P167" s="50"/>
      <c r="Q167" s="50"/>
      <c r="R167" s="53"/>
      <c r="S167" s="52"/>
      <c r="T167" s="54"/>
      <c r="U167" s="53"/>
      <c r="V167" s="52"/>
      <c r="W167" s="54"/>
      <c r="X167" s="53"/>
      <c r="Y167" s="52"/>
      <c r="Z167" s="54"/>
      <c r="AA167" s="53"/>
      <c r="AB167" s="52"/>
      <c r="AC167" s="54"/>
      <c r="AD167" s="53"/>
      <c r="AE167" s="52"/>
      <c r="AF167" s="54"/>
      <c r="AG167" s="52"/>
      <c r="AH167" s="52"/>
      <c r="AI167" s="52"/>
      <c r="AL167" s="43"/>
      <c r="AM167" s="43"/>
      <c r="AN167" s="43"/>
      <c r="AO167" s="43"/>
      <c r="AP167" s="43"/>
      <c r="AQ167" s="43"/>
      <c r="AR167" s="49"/>
      <c r="AS167" s="49"/>
      <c r="AT167" s="51"/>
      <c r="AU167" s="50"/>
    </row>
    <row r="168" spans="11:47" ht="13.5" customHeight="1" x14ac:dyDescent="0.15">
      <c r="K168" s="50"/>
      <c r="L168" s="50"/>
      <c r="M168" s="52"/>
      <c r="N168" s="50"/>
      <c r="O168" s="50"/>
      <c r="P168" s="50"/>
      <c r="Q168" s="50"/>
      <c r="R168" s="53"/>
      <c r="S168" s="52"/>
      <c r="T168" s="54"/>
      <c r="U168" s="53"/>
      <c r="V168" s="52"/>
      <c r="W168" s="54"/>
      <c r="X168" s="53"/>
      <c r="Y168" s="52"/>
      <c r="Z168" s="54"/>
      <c r="AA168" s="53"/>
      <c r="AB168" s="52"/>
      <c r="AC168" s="54"/>
      <c r="AD168" s="53"/>
      <c r="AE168" s="52"/>
      <c r="AF168" s="54"/>
      <c r="AG168" s="52"/>
      <c r="AH168" s="52"/>
      <c r="AI168" s="52"/>
      <c r="AL168" s="43"/>
      <c r="AM168" s="43"/>
      <c r="AN168" s="43"/>
      <c r="AO168" s="43"/>
      <c r="AP168" s="43"/>
      <c r="AQ168" s="43"/>
      <c r="AR168" s="49"/>
      <c r="AS168" s="49"/>
      <c r="AT168" s="51"/>
      <c r="AU168" s="50"/>
    </row>
    <row r="169" spans="11:47" ht="13.5" customHeight="1" x14ac:dyDescent="0.15">
      <c r="K169" s="50"/>
      <c r="L169" s="50"/>
      <c r="M169" s="52"/>
      <c r="N169" s="50"/>
      <c r="O169" s="50"/>
      <c r="P169" s="50"/>
      <c r="Q169" s="50"/>
      <c r="R169" s="53"/>
      <c r="S169" s="52"/>
      <c r="T169" s="54"/>
      <c r="U169" s="53"/>
      <c r="V169" s="52"/>
      <c r="W169" s="54"/>
      <c r="X169" s="53"/>
      <c r="Y169" s="52"/>
      <c r="Z169" s="54"/>
      <c r="AA169" s="53"/>
      <c r="AB169" s="52"/>
      <c r="AC169" s="54"/>
      <c r="AD169" s="53"/>
      <c r="AE169" s="52"/>
      <c r="AF169" s="54"/>
      <c r="AG169" s="52"/>
      <c r="AH169" s="52"/>
      <c r="AI169" s="52"/>
      <c r="AL169" s="43"/>
      <c r="AM169" s="43"/>
      <c r="AN169" s="43"/>
      <c r="AO169" s="43"/>
      <c r="AP169" s="43"/>
      <c r="AQ169" s="43"/>
      <c r="AR169" s="49"/>
      <c r="AS169" s="49"/>
      <c r="AT169" s="51"/>
      <c r="AU169" s="50"/>
    </row>
    <row r="170" spans="11:47" ht="13.5" customHeight="1" x14ac:dyDescent="0.15">
      <c r="K170" s="50"/>
      <c r="L170" s="50"/>
      <c r="M170" s="52"/>
      <c r="N170" s="50"/>
      <c r="O170" s="50"/>
      <c r="P170" s="50"/>
      <c r="Q170" s="50"/>
      <c r="R170" s="53"/>
      <c r="S170" s="52"/>
      <c r="T170" s="54"/>
      <c r="U170" s="53"/>
      <c r="V170" s="52"/>
      <c r="W170" s="54"/>
      <c r="X170" s="53"/>
      <c r="Y170" s="52"/>
      <c r="Z170" s="54"/>
      <c r="AA170" s="53"/>
      <c r="AB170" s="52"/>
      <c r="AC170" s="54"/>
      <c r="AD170" s="53"/>
      <c r="AE170" s="52"/>
      <c r="AF170" s="54"/>
      <c r="AG170" s="52"/>
      <c r="AH170" s="52"/>
      <c r="AI170" s="52"/>
      <c r="AL170" s="43"/>
      <c r="AM170" s="43"/>
      <c r="AN170" s="43"/>
      <c r="AO170" s="43"/>
      <c r="AP170" s="43"/>
      <c r="AQ170" s="43"/>
      <c r="AR170" s="49"/>
      <c r="AS170" s="49"/>
      <c r="AT170" s="51"/>
      <c r="AU170" s="50"/>
    </row>
    <row r="171" spans="11:47" ht="13.5" customHeight="1" x14ac:dyDescent="0.15">
      <c r="K171" s="50"/>
      <c r="L171" s="50"/>
      <c r="M171" s="52"/>
      <c r="N171" s="50"/>
      <c r="O171" s="50"/>
      <c r="P171" s="50"/>
      <c r="Q171" s="50"/>
      <c r="R171" s="53"/>
      <c r="S171" s="52"/>
      <c r="T171" s="54"/>
      <c r="U171" s="53"/>
      <c r="V171" s="52"/>
      <c r="W171" s="54"/>
      <c r="X171" s="53"/>
      <c r="Y171" s="52"/>
      <c r="Z171" s="54"/>
      <c r="AA171" s="53"/>
      <c r="AB171" s="52"/>
      <c r="AC171" s="54"/>
      <c r="AD171" s="53"/>
      <c r="AE171" s="52"/>
      <c r="AF171" s="54"/>
      <c r="AG171" s="52"/>
      <c r="AH171" s="52"/>
      <c r="AI171" s="52"/>
      <c r="AL171" s="43"/>
      <c r="AM171" s="43"/>
      <c r="AN171" s="43"/>
      <c r="AO171" s="43"/>
      <c r="AP171" s="43"/>
      <c r="AQ171" s="43"/>
      <c r="AR171" s="49"/>
      <c r="AS171" s="49"/>
      <c r="AT171" s="51"/>
      <c r="AU171" s="50"/>
    </row>
    <row r="172" spans="11:47" ht="13.5" customHeight="1" x14ac:dyDescent="0.15">
      <c r="K172" s="50"/>
      <c r="L172" s="50"/>
      <c r="M172" s="52"/>
      <c r="N172" s="50"/>
      <c r="O172" s="50"/>
      <c r="P172" s="50"/>
      <c r="Q172" s="50"/>
      <c r="R172" s="53"/>
      <c r="S172" s="52"/>
      <c r="T172" s="54"/>
      <c r="U172" s="53"/>
      <c r="V172" s="52"/>
      <c r="W172" s="54"/>
      <c r="X172" s="53"/>
      <c r="Y172" s="52"/>
      <c r="Z172" s="54"/>
      <c r="AA172" s="53"/>
      <c r="AB172" s="52"/>
      <c r="AC172" s="54"/>
      <c r="AD172" s="53"/>
      <c r="AE172" s="52"/>
      <c r="AF172" s="54"/>
      <c r="AG172" s="52"/>
      <c r="AH172" s="52"/>
      <c r="AI172" s="52"/>
      <c r="AL172" s="43"/>
      <c r="AM172" s="43"/>
      <c r="AN172" s="43"/>
      <c r="AO172" s="43"/>
      <c r="AP172" s="43"/>
      <c r="AQ172" s="43"/>
      <c r="AR172" s="49"/>
      <c r="AS172" s="49"/>
      <c r="AT172" s="51"/>
      <c r="AU172" s="50"/>
    </row>
    <row r="173" spans="11:47" ht="13.5" customHeight="1" x14ac:dyDescent="0.15">
      <c r="K173" s="50"/>
      <c r="L173" s="50"/>
      <c r="M173" s="52"/>
      <c r="N173" s="50"/>
      <c r="O173" s="50"/>
      <c r="P173" s="50"/>
      <c r="Q173" s="50"/>
      <c r="R173" s="53"/>
      <c r="S173" s="52"/>
      <c r="T173" s="54"/>
      <c r="U173" s="53"/>
      <c r="V173" s="52"/>
      <c r="W173" s="54"/>
      <c r="X173" s="53"/>
      <c r="Y173" s="52"/>
      <c r="Z173" s="54"/>
      <c r="AA173" s="53"/>
      <c r="AB173" s="52"/>
      <c r="AC173" s="54"/>
      <c r="AD173" s="53"/>
      <c r="AE173" s="52"/>
      <c r="AF173" s="54"/>
      <c r="AG173" s="52"/>
      <c r="AH173" s="52"/>
      <c r="AI173" s="52"/>
      <c r="AL173" s="43"/>
      <c r="AM173" s="43"/>
      <c r="AN173" s="43"/>
      <c r="AO173" s="43"/>
      <c r="AP173" s="43"/>
      <c r="AQ173" s="43"/>
      <c r="AR173" s="49"/>
      <c r="AS173" s="49"/>
      <c r="AT173" s="51"/>
      <c r="AU173" s="50"/>
    </row>
    <row r="174" spans="11:47" ht="13.5" customHeight="1" x14ac:dyDescent="0.15">
      <c r="K174" s="50"/>
      <c r="L174" s="50"/>
      <c r="M174" s="52"/>
      <c r="N174" s="50"/>
      <c r="O174" s="50"/>
      <c r="P174" s="50"/>
      <c r="Q174" s="50"/>
      <c r="R174" s="53"/>
      <c r="S174" s="52"/>
      <c r="T174" s="54"/>
      <c r="U174" s="53"/>
      <c r="V174" s="52"/>
      <c r="W174" s="54"/>
      <c r="X174" s="53"/>
      <c r="Y174" s="52"/>
      <c r="Z174" s="54"/>
      <c r="AA174" s="53"/>
      <c r="AB174" s="52"/>
      <c r="AC174" s="54"/>
      <c r="AD174" s="53"/>
      <c r="AE174" s="52"/>
      <c r="AF174" s="54"/>
      <c r="AG174" s="52"/>
      <c r="AH174" s="52"/>
      <c r="AI174" s="52"/>
      <c r="AL174" s="43"/>
      <c r="AM174" s="43"/>
      <c r="AN174" s="43"/>
      <c r="AO174" s="43"/>
      <c r="AP174" s="43"/>
      <c r="AQ174" s="43"/>
      <c r="AR174" s="49"/>
      <c r="AS174" s="49"/>
      <c r="AT174" s="51"/>
      <c r="AU174" s="50"/>
    </row>
    <row r="175" spans="11:47" ht="13.5" customHeight="1" x14ac:dyDescent="0.15">
      <c r="K175" s="50"/>
      <c r="L175" s="50"/>
      <c r="M175" s="52"/>
      <c r="N175" s="50"/>
      <c r="O175" s="50"/>
      <c r="P175" s="50"/>
      <c r="Q175" s="50"/>
      <c r="R175" s="53"/>
      <c r="S175" s="52"/>
      <c r="T175" s="54"/>
      <c r="U175" s="53"/>
      <c r="V175" s="52"/>
      <c r="W175" s="54"/>
      <c r="X175" s="53"/>
      <c r="Y175" s="52"/>
      <c r="Z175" s="54"/>
      <c r="AA175" s="53"/>
      <c r="AB175" s="52"/>
      <c r="AC175" s="54"/>
      <c r="AD175" s="53"/>
      <c r="AE175" s="52"/>
      <c r="AF175" s="54"/>
      <c r="AG175" s="52"/>
      <c r="AH175" s="52"/>
      <c r="AI175" s="52"/>
      <c r="AM175" s="43"/>
      <c r="AN175" s="43"/>
      <c r="AO175" s="43"/>
      <c r="AP175" s="43"/>
      <c r="AQ175" s="43"/>
      <c r="AR175" s="49"/>
      <c r="AS175" s="49"/>
      <c r="AT175" s="51"/>
      <c r="AU175" s="50"/>
    </row>
    <row r="176" spans="11:47" ht="13.5" customHeight="1" x14ac:dyDescent="0.15">
      <c r="K176" s="50"/>
      <c r="L176" s="50"/>
      <c r="M176" s="52"/>
      <c r="N176" s="50"/>
      <c r="O176" s="50"/>
      <c r="P176" s="50"/>
      <c r="Q176" s="50"/>
      <c r="R176" s="53"/>
      <c r="S176" s="52"/>
      <c r="T176" s="54"/>
      <c r="U176" s="53"/>
      <c r="V176" s="52"/>
      <c r="W176" s="54"/>
      <c r="X176" s="53"/>
      <c r="Y176" s="52"/>
      <c r="Z176" s="54"/>
      <c r="AA176" s="53"/>
      <c r="AB176" s="52"/>
      <c r="AC176" s="54"/>
      <c r="AD176" s="53"/>
      <c r="AE176" s="52"/>
      <c r="AF176" s="54"/>
      <c r="AG176" s="52"/>
      <c r="AH176" s="52"/>
      <c r="AI176" s="52"/>
      <c r="AM176" s="43"/>
      <c r="AN176" s="43"/>
      <c r="AO176" s="43"/>
      <c r="AP176" s="43"/>
      <c r="AQ176" s="43"/>
      <c r="AR176" s="49"/>
      <c r="AS176" s="49"/>
      <c r="AT176" s="51"/>
      <c r="AU176" s="50"/>
    </row>
    <row r="177" spans="11:47" ht="13.5" customHeight="1" x14ac:dyDescent="0.15">
      <c r="K177" s="50"/>
      <c r="L177" s="50"/>
      <c r="M177" s="52"/>
      <c r="N177" s="50"/>
      <c r="O177" s="50"/>
      <c r="P177" s="50"/>
      <c r="Q177" s="50"/>
      <c r="R177" s="53"/>
      <c r="S177" s="52"/>
      <c r="T177" s="54"/>
      <c r="U177" s="53"/>
      <c r="V177" s="52"/>
      <c r="W177" s="54"/>
      <c r="X177" s="53"/>
      <c r="Y177" s="52"/>
      <c r="Z177" s="54"/>
      <c r="AA177" s="53"/>
      <c r="AB177" s="52"/>
      <c r="AC177" s="54"/>
      <c r="AD177" s="53"/>
      <c r="AE177" s="52"/>
      <c r="AF177" s="54"/>
      <c r="AG177" s="52"/>
      <c r="AH177" s="52"/>
      <c r="AI177" s="52"/>
      <c r="AM177" s="43"/>
      <c r="AN177" s="43"/>
      <c r="AO177" s="43"/>
      <c r="AP177" s="43"/>
      <c r="AQ177" s="43"/>
      <c r="AR177" s="49"/>
      <c r="AS177" s="49"/>
      <c r="AT177" s="51"/>
      <c r="AU177" s="50"/>
    </row>
    <row r="178" spans="11:47" ht="13.5" customHeight="1" x14ac:dyDescent="0.15">
      <c r="K178" s="50"/>
      <c r="L178" s="50"/>
      <c r="M178" s="52"/>
      <c r="N178" s="50"/>
      <c r="O178" s="50"/>
      <c r="P178" s="50"/>
      <c r="Q178" s="50"/>
      <c r="R178" s="53"/>
      <c r="S178" s="52"/>
      <c r="T178" s="54"/>
      <c r="U178" s="53"/>
      <c r="V178" s="52"/>
      <c r="W178" s="54"/>
      <c r="X178" s="53"/>
      <c r="Y178" s="52"/>
      <c r="Z178" s="54"/>
      <c r="AA178" s="53"/>
      <c r="AB178" s="52"/>
      <c r="AC178" s="54"/>
      <c r="AD178" s="53"/>
      <c r="AE178" s="52"/>
      <c r="AF178" s="54"/>
      <c r="AG178" s="52"/>
      <c r="AH178" s="52"/>
      <c r="AI178" s="52"/>
      <c r="AM178" s="43"/>
      <c r="AN178" s="43"/>
      <c r="AO178" s="43"/>
      <c r="AP178" s="43"/>
      <c r="AQ178" s="43"/>
      <c r="AR178" s="49"/>
      <c r="AS178" s="49"/>
      <c r="AT178" s="51"/>
      <c r="AU178" s="50"/>
    </row>
    <row r="179" spans="11:47" ht="13.5" customHeight="1" x14ac:dyDescent="0.15">
      <c r="K179" s="50"/>
      <c r="L179" s="50"/>
      <c r="M179" s="52"/>
      <c r="N179" s="50"/>
      <c r="O179" s="50"/>
      <c r="P179" s="50"/>
      <c r="Q179" s="50"/>
      <c r="R179" s="53"/>
      <c r="S179" s="52"/>
      <c r="T179" s="54"/>
      <c r="U179" s="53"/>
      <c r="V179" s="52"/>
      <c r="W179" s="54"/>
      <c r="X179" s="53"/>
      <c r="Y179" s="52"/>
      <c r="Z179" s="54"/>
      <c r="AA179" s="53"/>
      <c r="AB179" s="52"/>
      <c r="AC179" s="54"/>
      <c r="AD179" s="53"/>
      <c r="AE179" s="52"/>
      <c r="AF179" s="54"/>
      <c r="AG179" s="52"/>
      <c r="AH179" s="52"/>
      <c r="AI179" s="52"/>
      <c r="AM179" s="43"/>
      <c r="AN179" s="43"/>
      <c r="AO179" s="43"/>
      <c r="AP179" s="43"/>
      <c r="AQ179" s="43"/>
      <c r="AR179" s="49"/>
      <c r="AS179" s="49"/>
      <c r="AT179" s="51"/>
      <c r="AU179" s="50"/>
    </row>
    <row r="180" spans="11:47" ht="13.5" customHeight="1" x14ac:dyDescent="0.15">
      <c r="K180" s="50"/>
      <c r="L180" s="50"/>
      <c r="M180" s="52"/>
      <c r="N180" s="50"/>
      <c r="O180" s="50"/>
      <c r="P180" s="50"/>
      <c r="Q180" s="50"/>
      <c r="R180" s="53"/>
      <c r="S180" s="52"/>
      <c r="T180" s="54"/>
      <c r="U180" s="53"/>
      <c r="V180" s="52"/>
      <c r="W180" s="54"/>
      <c r="X180" s="53"/>
      <c r="Y180" s="52"/>
      <c r="Z180" s="54"/>
      <c r="AA180" s="53"/>
      <c r="AB180" s="52"/>
      <c r="AC180" s="54"/>
      <c r="AD180" s="53"/>
      <c r="AE180" s="52"/>
      <c r="AF180" s="54"/>
      <c r="AG180" s="52"/>
      <c r="AH180" s="52"/>
      <c r="AI180" s="52"/>
      <c r="AM180" s="43"/>
      <c r="AN180" s="43"/>
      <c r="AO180" s="43"/>
      <c r="AP180" s="43"/>
      <c r="AQ180" s="43"/>
      <c r="AR180" s="49"/>
      <c r="AS180" s="49"/>
      <c r="AT180" s="51"/>
      <c r="AU180" s="50"/>
    </row>
    <row r="181" spans="11:47" ht="13.5" customHeight="1" x14ac:dyDescent="0.15">
      <c r="K181" s="50"/>
      <c r="L181" s="50"/>
      <c r="M181" s="52"/>
      <c r="N181" s="50"/>
      <c r="O181" s="50"/>
      <c r="P181" s="50"/>
      <c r="Q181" s="50"/>
      <c r="R181" s="53"/>
      <c r="S181" s="52"/>
      <c r="T181" s="54"/>
      <c r="U181" s="53"/>
      <c r="V181" s="52"/>
      <c r="W181" s="54"/>
      <c r="X181" s="53"/>
      <c r="Y181" s="52"/>
      <c r="Z181" s="54"/>
      <c r="AA181" s="53"/>
      <c r="AB181" s="52"/>
      <c r="AC181" s="54"/>
      <c r="AD181" s="53"/>
      <c r="AE181" s="52"/>
      <c r="AF181" s="54"/>
      <c r="AG181" s="52"/>
      <c r="AH181" s="52"/>
      <c r="AI181" s="52"/>
      <c r="AM181" s="43"/>
      <c r="AN181" s="43"/>
      <c r="AO181" s="43"/>
      <c r="AP181" s="43"/>
      <c r="AQ181" s="43"/>
      <c r="AR181" s="49"/>
      <c r="AS181" s="49"/>
      <c r="AT181" s="51"/>
      <c r="AU181" s="50"/>
    </row>
    <row r="182" spans="11:47" ht="13.5" customHeight="1" x14ac:dyDescent="0.15">
      <c r="K182" s="50"/>
      <c r="L182" s="50"/>
      <c r="M182" s="52"/>
      <c r="N182" s="50"/>
      <c r="O182" s="50"/>
      <c r="P182" s="50"/>
      <c r="Q182" s="50"/>
      <c r="R182" s="53"/>
      <c r="S182" s="52"/>
      <c r="T182" s="54"/>
      <c r="U182" s="53"/>
      <c r="V182" s="52"/>
      <c r="W182" s="54"/>
      <c r="X182" s="53"/>
      <c r="Y182" s="52"/>
      <c r="Z182" s="54"/>
      <c r="AA182" s="53"/>
      <c r="AB182" s="52"/>
      <c r="AC182" s="54"/>
      <c r="AD182" s="53"/>
      <c r="AE182" s="52"/>
      <c r="AF182" s="54"/>
      <c r="AG182" s="52"/>
      <c r="AH182" s="52"/>
      <c r="AI182" s="52"/>
      <c r="AQ182" s="43"/>
      <c r="AR182" s="49"/>
      <c r="AT182" s="51"/>
      <c r="AU182" s="50"/>
    </row>
    <row r="183" spans="11:47" ht="13.5" customHeight="1" x14ac:dyDescent="0.15">
      <c r="K183" s="50"/>
      <c r="L183" s="50"/>
      <c r="M183" s="52"/>
      <c r="N183" s="50"/>
      <c r="O183" s="50"/>
      <c r="P183" s="50"/>
      <c r="Q183" s="50"/>
      <c r="R183" s="53"/>
      <c r="S183" s="52"/>
      <c r="T183" s="54"/>
      <c r="U183" s="53"/>
      <c r="V183" s="52"/>
      <c r="W183" s="54"/>
      <c r="X183" s="53"/>
      <c r="Y183" s="52"/>
      <c r="Z183" s="54"/>
      <c r="AA183" s="53"/>
      <c r="AB183" s="52"/>
      <c r="AC183" s="54"/>
      <c r="AD183" s="53"/>
      <c r="AE183" s="52"/>
      <c r="AF183" s="54"/>
      <c r="AG183" s="52"/>
      <c r="AH183" s="52"/>
      <c r="AI183" s="52"/>
      <c r="AQ183" s="43"/>
      <c r="AR183" s="49"/>
      <c r="AT183" s="51"/>
      <c r="AU183" s="50"/>
    </row>
    <row r="184" spans="11:47" ht="13.5" customHeight="1" x14ac:dyDescent="0.15">
      <c r="K184" s="50"/>
      <c r="L184" s="50"/>
      <c r="M184" s="52"/>
      <c r="N184" s="50"/>
      <c r="O184" s="50"/>
      <c r="P184" s="50"/>
      <c r="Q184" s="50"/>
      <c r="R184" s="53"/>
      <c r="S184" s="52"/>
      <c r="T184" s="54"/>
      <c r="U184" s="53"/>
      <c r="V184" s="52"/>
      <c r="W184" s="54"/>
      <c r="X184" s="53"/>
      <c r="Y184" s="52"/>
      <c r="Z184" s="54"/>
      <c r="AA184" s="53"/>
      <c r="AB184" s="52"/>
      <c r="AC184" s="54"/>
      <c r="AD184" s="53"/>
      <c r="AE184" s="52"/>
      <c r="AF184" s="54"/>
      <c r="AG184" s="52"/>
      <c r="AH184" s="52"/>
      <c r="AI184" s="52"/>
      <c r="AQ184" s="43"/>
      <c r="AR184" s="49"/>
      <c r="AT184" s="51"/>
      <c r="AU184" s="50"/>
    </row>
    <row r="185" spans="11:47" ht="13.5" customHeight="1" x14ac:dyDescent="0.15">
      <c r="K185" s="50"/>
      <c r="L185" s="50"/>
      <c r="M185" s="52"/>
      <c r="N185" s="50"/>
      <c r="O185" s="50"/>
      <c r="P185" s="50"/>
      <c r="Q185" s="50"/>
      <c r="R185" s="53"/>
      <c r="S185" s="52"/>
      <c r="T185" s="54"/>
      <c r="U185" s="53"/>
      <c r="V185" s="52"/>
      <c r="W185" s="54"/>
      <c r="X185" s="53"/>
      <c r="Y185" s="52"/>
      <c r="Z185" s="54"/>
      <c r="AA185" s="53"/>
      <c r="AB185" s="52"/>
      <c r="AC185" s="54"/>
      <c r="AD185" s="53"/>
      <c r="AE185" s="52"/>
      <c r="AF185" s="54"/>
      <c r="AG185" s="52"/>
      <c r="AH185" s="52"/>
      <c r="AI185" s="52"/>
      <c r="AT185" s="51"/>
      <c r="AU185" s="50"/>
    </row>
    <row r="186" spans="11:47" ht="13.5" customHeight="1" x14ac:dyDescent="0.15">
      <c r="K186" s="50"/>
      <c r="L186" s="50"/>
      <c r="M186" s="52"/>
      <c r="N186" s="50"/>
      <c r="O186" s="50"/>
      <c r="P186" s="50"/>
      <c r="Q186" s="50"/>
      <c r="R186" s="53"/>
      <c r="S186" s="52"/>
      <c r="T186" s="54"/>
      <c r="U186" s="53"/>
      <c r="V186" s="52"/>
      <c r="W186" s="54"/>
      <c r="X186" s="53"/>
      <c r="Y186" s="52"/>
      <c r="Z186" s="54"/>
      <c r="AA186" s="53"/>
      <c r="AB186" s="52"/>
      <c r="AC186" s="54"/>
      <c r="AD186" s="53"/>
      <c r="AE186" s="52"/>
      <c r="AF186" s="54"/>
      <c r="AG186" s="52"/>
      <c r="AH186" s="52"/>
      <c r="AI186" s="52"/>
      <c r="AT186" s="51"/>
      <c r="AU186" s="50"/>
    </row>
    <row r="187" spans="11:47" ht="13.5" customHeight="1" x14ac:dyDescent="0.15">
      <c r="K187" s="50"/>
      <c r="L187" s="50"/>
      <c r="M187" s="52"/>
      <c r="N187" s="50"/>
      <c r="O187" s="50"/>
      <c r="P187" s="50"/>
      <c r="Q187" s="50"/>
      <c r="R187" s="53"/>
      <c r="S187" s="52"/>
      <c r="T187" s="54"/>
      <c r="U187" s="53"/>
      <c r="V187" s="52"/>
      <c r="W187" s="54"/>
      <c r="X187" s="53"/>
      <c r="Y187" s="52"/>
      <c r="Z187" s="54"/>
      <c r="AA187" s="53"/>
      <c r="AB187" s="52"/>
      <c r="AC187" s="54"/>
      <c r="AD187" s="53"/>
      <c r="AE187" s="52"/>
      <c r="AF187" s="54"/>
      <c r="AG187" s="52"/>
      <c r="AH187" s="52"/>
      <c r="AI187" s="52"/>
      <c r="AT187" s="51"/>
      <c r="AU187" s="50"/>
    </row>
    <row r="188" spans="11:47" ht="13.5" customHeight="1" x14ac:dyDescent="0.15">
      <c r="K188" s="50"/>
      <c r="L188" s="50"/>
      <c r="M188" s="52"/>
      <c r="N188" s="50"/>
      <c r="O188" s="50"/>
      <c r="P188" s="50"/>
      <c r="Q188" s="50"/>
      <c r="R188" s="53"/>
      <c r="S188" s="52"/>
      <c r="T188" s="54"/>
      <c r="U188" s="53"/>
      <c r="V188" s="52"/>
      <c r="W188" s="54"/>
      <c r="X188" s="53"/>
      <c r="Y188" s="52"/>
      <c r="Z188" s="54"/>
      <c r="AA188" s="53"/>
      <c r="AB188" s="52"/>
      <c r="AC188" s="54"/>
      <c r="AD188" s="53"/>
      <c r="AE188" s="52"/>
      <c r="AF188" s="54"/>
      <c r="AG188" s="52"/>
      <c r="AH188" s="52"/>
      <c r="AI188" s="52"/>
      <c r="AT188" s="51"/>
      <c r="AU188" s="50"/>
    </row>
    <row r="189" spans="11:47" ht="13.5" customHeight="1" x14ac:dyDescent="0.15">
      <c r="K189" s="50"/>
      <c r="L189" s="50"/>
      <c r="M189" s="52"/>
      <c r="N189" s="50"/>
      <c r="O189" s="50"/>
      <c r="P189" s="50"/>
      <c r="Q189" s="50"/>
      <c r="R189" s="53"/>
      <c r="S189" s="52"/>
      <c r="T189" s="54"/>
      <c r="U189" s="53"/>
      <c r="V189" s="52"/>
      <c r="W189" s="54"/>
      <c r="X189" s="53"/>
      <c r="Y189" s="52"/>
      <c r="Z189" s="54"/>
      <c r="AA189" s="53"/>
      <c r="AB189" s="52"/>
      <c r="AC189" s="54"/>
      <c r="AD189" s="53"/>
      <c r="AE189" s="52"/>
      <c r="AF189" s="54"/>
      <c r="AG189" s="52"/>
      <c r="AH189" s="52"/>
      <c r="AI189" s="52"/>
      <c r="AT189" s="51"/>
      <c r="AU189" s="50"/>
    </row>
    <row r="190" spans="11:47" ht="13.5" customHeight="1" x14ac:dyDescent="0.15">
      <c r="AT190" s="51"/>
      <c r="AU190" s="50"/>
    </row>
    <row r="191" spans="11:47" ht="13.5" customHeight="1" x14ac:dyDescent="0.15">
      <c r="AT191" s="51"/>
      <c r="AU191" s="50"/>
    </row>
    <row r="192" spans="11:47" ht="13.5" customHeight="1" x14ac:dyDescent="0.15">
      <c r="AT192" s="51"/>
      <c r="AU192" s="50"/>
    </row>
    <row r="193" spans="46:47" ht="13.5" customHeight="1" x14ac:dyDescent="0.15">
      <c r="AT193" s="51"/>
      <c r="AU193" s="50"/>
    </row>
    <row r="194" spans="46:47" ht="13.5" customHeight="1" x14ac:dyDescent="0.15">
      <c r="AT194" s="51"/>
      <c r="AU194" s="50"/>
    </row>
    <row r="195" spans="46:47" ht="13.5" customHeight="1" x14ac:dyDescent="0.15">
      <c r="AT195" s="51"/>
      <c r="AU195" s="50"/>
    </row>
    <row r="196" spans="46:47" ht="13.5" customHeight="1" x14ac:dyDescent="0.15">
      <c r="AT196" s="51"/>
      <c r="AU196" s="50"/>
    </row>
    <row r="197" spans="46:47" ht="13.5" customHeight="1" x14ac:dyDescent="0.15">
      <c r="AT197" s="51"/>
      <c r="AU197" s="50"/>
    </row>
    <row r="198" spans="46:47" ht="13.5" customHeight="1" x14ac:dyDescent="0.15">
      <c r="AT198" s="51"/>
      <c r="AU198" s="50"/>
    </row>
    <row r="199" spans="46:47" ht="13.5" customHeight="1" x14ac:dyDescent="0.15">
      <c r="AT199" s="51"/>
      <c r="AU199" s="50"/>
    </row>
    <row r="200" spans="46:47" ht="13.5" customHeight="1" x14ac:dyDescent="0.15">
      <c r="AT200" s="51"/>
      <c r="AU200" s="50"/>
    </row>
    <row r="201" spans="46:47" ht="13.5" customHeight="1" x14ac:dyDescent="0.15">
      <c r="AT201" s="51"/>
      <c r="AU201" s="50"/>
    </row>
    <row r="202" spans="46:47" ht="13.5" customHeight="1" x14ac:dyDescent="0.15">
      <c r="AT202" s="51"/>
      <c r="AU202" s="50"/>
    </row>
    <row r="203" spans="46:47" ht="13.5" customHeight="1" x14ac:dyDescent="0.15">
      <c r="AT203" s="51"/>
      <c r="AU203" s="50"/>
    </row>
    <row r="204" spans="46:47" ht="13.5" customHeight="1" x14ac:dyDescent="0.15">
      <c r="AT204" s="51"/>
      <c r="AU204" s="50"/>
    </row>
    <row r="205" spans="46:47" ht="13.5" customHeight="1" x14ac:dyDescent="0.15">
      <c r="AT205" s="51"/>
      <c r="AU205" s="50"/>
    </row>
    <row r="206" spans="46:47" ht="13.5" customHeight="1" x14ac:dyDescent="0.15">
      <c r="AT206" s="51"/>
      <c r="AU206" s="50"/>
    </row>
    <row r="207" spans="46:47" ht="13.5" customHeight="1" x14ac:dyDescent="0.15">
      <c r="AT207" s="51"/>
      <c r="AU207" s="50"/>
    </row>
    <row r="208" spans="46:47" ht="13.5" customHeight="1" x14ac:dyDescent="0.15">
      <c r="AT208" s="51"/>
      <c r="AU208" s="50"/>
    </row>
    <row r="209" ht="13.5" customHeight="1" x14ac:dyDescent="0.15"/>
    <row r="210" ht="13.5" customHeight="1" x14ac:dyDescent="0.15"/>
    <row r="211" ht="13.5" customHeight="1" x14ac:dyDescent="0.15"/>
    <row r="212" ht="13.5" customHeight="1" x14ac:dyDescent="0.15"/>
    <row r="213" ht="13.5" customHeight="1" x14ac:dyDescent="0.15"/>
    <row r="214" ht="13.5" customHeight="1" x14ac:dyDescent="0.15"/>
    <row r="215" ht="13.5" customHeight="1" x14ac:dyDescent="0.15"/>
    <row r="216" ht="13.5" customHeight="1" x14ac:dyDescent="0.15"/>
    <row r="217" ht="13.5" customHeight="1" x14ac:dyDescent="0.15"/>
    <row r="218" ht="13.5" customHeight="1" x14ac:dyDescent="0.15"/>
    <row r="219" ht="13.5" customHeight="1" x14ac:dyDescent="0.15"/>
    <row r="220" ht="13.5" customHeight="1" x14ac:dyDescent="0.15"/>
    <row r="221" ht="13.5" customHeight="1" x14ac:dyDescent="0.15"/>
    <row r="222" ht="13.5" customHeight="1" x14ac:dyDescent="0.15"/>
    <row r="223" ht="13.5" customHeight="1" x14ac:dyDescent="0.15"/>
    <row r="224" ht="13.5" customHeight="1" x14ac:dyDescent="0.15"/>
    <row r="225" ht="13.5" customHeight="1" x14ac:dyDescent="0.15"/>
    <row r="226" ht="13.5" customHeight="1" x14ac:dyDescent="0.15"/>
    <row r="227" ht="13.5" customHeight="1" x14ac:dyDescent="0.15"/>
    <row r="228" ht="13.5" customHeight="1" x14ac:dyDescent="0.15"/>
    <row r="229" ht="13.5" customHeight="1" x14ac:dyDescent="0.15"/>
    <row r="230" ht="13.5" customHeight="1" x14ac:dyDescent="0.15"/>
    <row r="231" ht="13.5" customHeight="1" x14ac:dyDescent="0.15"/>
    <row r="232" ht="13.5" customHeight="1" x14ac:dyDescent="0.15"/>
    <row r="233" ht="13.5" customHeight="1" x14ac:dyDescent="0.15"/>
    <row r="234" ht="13.5" customHeight="1" x14ac:dyDescent="0.15"/>
    <row r="235" ht="13.5" customHeight="1" x14ac:dyDescent="0.15"/>
    <row r="236" ht="13.5" customHeight="1" x14ac:dyDescent="0.15"/>
    <row r="237" ht="13.5" customHeight="1" x14ac:dyDescent="0.15"/>
    <row r="238" ht="13.5" customHeight="1" x14ac:dyDescent="0.15"/>
    <row r="239" ht="13.5" customHeight="1" x14ac:dyDescent="0.15"/>
    <row r="240" ht="13.5" customHeight="1" x14ac:dyDescent="0.15"/>
    <row r="241" ht="13.5" customHeight="1" x14ac:dyDescent="0.15"/>
    <row r="242" ht="13.5" customHeight="1" x14ac:dyDescent="0.15"/>
    <row r="243" ht="13.5" customHeight="1" x14ac:dyDescent="0.15"/>
    <row r="244" ht="13.5" customHeight="1" x14ac:dyDescent="0.15"/>
    <row r="245" ht="13.5" customHeight="1" x14ac:dyDescent="0.15"/>
    <row r="246" ht="13.5" customHeight="1" x14ac:dyDescent="0.15"/>
    <row r="247" ht="13.5" customHeight="1" x14ac:dyDescent="0.15"/>
    <row r="248" ht="13.5" customHeight="1" x14ac:dyDescent="0.15"/>
    <row r="249" ht="13.5" customHeight="1" x14ac:dyDescent="0.15"/>
    <row r="250" ht="13.5" customHeight="1" x14ac:dyDescent="0.15"/>
    <row r="251" ht="13.5" customHeight="1" x14ac:dyDescent="0.15"/>
    <row r="252" ht="13.5" customHeight="1" x14ac:dyDescent="0.15"/>
    <row r="253" ht="13.5" customHeight="1" x14ac:dyDescent="0.15"/>
    <row r="254" ht="13.5" customHeight="1" x14ac:dyDescent="0.15"/>
    <row r="255" ht="13.5" customHeight="1" x14ac:dyDescent="0.15"/>
  </sheetData>
  <sheetProtection algorithmName="SHA-512" hashValue="qBiNLK991+ko8xHHx9ilAYC+GXTRc/vwrrAirZKIb6wi29LDKbtXCLBMU8WzBwiEKoNAj0TSx+rXnAtiEqMCLA==" saltValue="+J/6Fm7nchQrdZSbkSevEA==" spinCount="100000" sheet="1" selectLockedCells="1"/>
  <mergeCells count="15">
    <mergeCell ref="AT84:AU85"/>
    <mergeCell ref="AT53:AU54"/>
    <mergeCell ref="J7:L7"/>
    <mergeCell ref="M7:N7"/>
    <mergeCell ref="AT9:AU9"/>
    <mergeCell ref="R4:Z4"/>
    <mergeCell ref="L1:N1"/>
    <mergeCell ref="M6:N6"/>
    <mergeCell ref="E2:H2"/>
    <mergeCell ref="L2:N2"/>
    <mergeCell ref="M4:N4"/>
    <mergeCell ref="J6:L6"/>
    <mergeCell ref="J4:L4"/>
    <mergeCell ref="J5:L5"/>
    <mergeCell ref="M5:N5"/>
  </mergeCells>
  <phoneticPr fontId="13"/>
  <conditionalFormatting sqref="I6:I8 I10:I97">
    <cfRule type="expression" dxfId="47" priority="13" stopIfTrue="1">
      <formula>$M6=0</formula>
    </cfRule>
    <cfRule type="cellIs" dxfId="46" priority="14" stopIfTrue="1" operator="greaterThanOrEqual">
      <formula>2</formula>
    </cfRule>
  </conditionalFormatting>
  <conditionalFormatting sqref="J10:J97 M10:Q97">
    <cfRule type="cellIs" dxfId="45" priority="12" stopIfTrue="1" operator="equal">
      <formula>0</formula>
    </cfRule>
  </conditionalFormatting>
  <conditionalFormatting sqref="L1:L2 J10:Q97 T10:T97 W10:W97 Z10:Z97 AC10:AC97 AF10:AF97">
    <cfRule type="expression" dxfId="44" priority="10" stopIfTrue="1">
      <formula>$K1="女"</formula>
    </cfRule>
  </conditionalFormatting>
  <conditionalFormatting sqref="R10:R97">
    <cfRule type="expression" dxfId="43" priority="37" stopIfTrue="1">
      <formula>R10=""</formula>
    </cfRule>
    <cfRule type="expression" dxfId="42" priority="38" stopIfTrue="1">
      <formula>OR(ISERROR(M10),ISERROR(S10),COUNTIF($S10:$Y10,S10)&gt;1)</formula>
    </cfRule>
    <cfRule type="expression" dxfId="41" priority="39" stopIfTrue="1">
      <formula>$K10="女"</formula>
    </cfRule>
  </conditionalFormatting>
  <conditionalFormatting sqref="U10:U97">
    <cfRule type="expression" dxfId="40" priority="40" stopIfTrue="1">
      <formula>U10=""</formula>
    </cfRule>
    <cfRule type="expression" dxfId="39" priority="41" stopIfTrue="1">
      <formula>OR(ISERROR(M10),ISERROR(V10),COUNTIF($S10:$Y10,V10)&gt;1)</formula>
    </cfRule>
    <cfRule type="expression" dxfId="38" priority="42" stopIfTrue="1">
      <formula>$K10="女"</formula>
    </cfRule>
  </conditionalFormatting>
  <conditionalFormatting sqref="X10:X97">
    <cfRule type="expression" dxfId="37" priority="43" stopIfTrue="1">
      <formula>X10=""</formula>
    </cfRule>
    <cfRule type="expression" dxfId="36" priority="44" stopIfTrue="1">
      <formula>OR(ISERROR(M10),ISERROR(Y10),COUNTIF($S10:$Y10,Y10)&gt;1)</formula>
    </cfRule>
    <cfRule type="expression" dxfId="35" priority="45" stopIfTrue="1">
      <formula>$K10="女"</formula>
    </cfRule>
  </conditionalFormatting>
  <conditionalFormatting sqref="AA10:AA97">
    <cfRule type="expression" dxfId="34" priority="92" stopIfTrue="1">
      <formula>AA10=""</formula>
    </cfRule>
    <cfRule type="expression" dxfId="33" priority="93" stopIfTrue="1">
      <formula>OR(ISERROR(AB10),VLOOKUP(AA10,$AT$55:$AU$60,2,FALSE)&gt;6)</formula>
    </cfRule>
    <cfRule type="expression" dxfId="32" priority="94" stopIfTrue="1">
      <formula>$K10="女"</formula>
    </cfRule>
  </conditionalFormatting>
  <conditionalFormatting sqref="AD9">
    <cfRule type="expression" dxfId="31" priority="2" stopIfTrue="1">
      <formula>$O$2&gt;2</formula>
    </cfRule>
  </conditionalFormatting>
  <conditionalFormatting sqref="AD10:AD97">
    <cfRule type="expression" dxfId="30" priority="95" stopIfTrue="1">
      <formula>AD10=""</formula>
    </cfRule>
    <cfRule type="expression" dxfId="29" priority="96" stopIfTrue="1">
      <formula>OR(ISERROR(AE10),VLOOKUP(AD10,$AT$62:$AU$67,2,FALSE)&gt;6)</formula>
    </cfRule>
    <cfRule type="expression" dxfId="28" priority="97" stopIfTrue="1">
      <formula>$K10="女"</formula>
    </cfRule>
  </conditionalFormatting>
  <conditionalFormatting sqref="AF9">
    <cfRule type="expression" dxfId="27" priority="1" stopIfTrue="1">
      <formula>$O$2&gt;2</formula>
    </cfRule>
  </conditionalFormatting>
  <conditionalFormatting sqref="AG10:AI97">
    <cfRule type="expression" dxfId="26" priority="5" stopIfTrue="1">
      <formula>$L10=""</formula>
    </cfRule>
  </conditionalFormatting>
  <conditionalFormatting sqref="AT11:AT29 AT34:AT50 AU56 AU63 AU70 AU77">
    <cfRule type="cellIs" dxfId="25" priority="19" stopIfTrue="1" operator="equal">
      <formula>0</formula>
    </cfRule>
  </conditionalFormatting>
  <conditionalFormatting sqref="AT30">
    <cfRule type="expression" dxfId="24" priority="4" stopIfTrue="1">
      <formula>$O$2&gt;2</formula>
    </cfRule>
  </conditionalFormatting>
  <conditionalFormatting sqref="AT51">
    <cfRule type="expression" dxfId="23" priority="3" stopIfTrue="1">
      <formula>$O$2&gt;2</formula>
    </cfRule>
  </conditionalFormatting>
  <conditionalFormatting sqref="AU11:AU28 AU33:AU49">
    <cfRule type="cellIs" dxfId="22" priority="30" stopIfTrue="1" operator="greaterThan">
      <formula>$AM$2</formula>
    </cfRule>
  </conditionalFormatting>
  <conditionalFormatting sqref="AU11:AU30 AU33:AU51">
    <cfRule type="cellIs" dxfId="21" priority="31" stopIfTrue="1" operator="equal">
      <formula>0</formula>
    </cfRule>
  </conditionalFormatting>
  <conditionalFormatting sqref="AU29:AU30 AU50:AU51">
    <cfRule type="cellIs" dxfId="20" priority="33" stopIfTrue="1" operator="greaterThan">
      <formula>$AN$2</formula>
    </cfRule>
  </conditionalFormatting>
  <conditionalFormatting sqref="AU57:AU62 AU64:AU69 AU71:AU76 AU78:AU83">
    <cfRule type="cellIs" dxfId="19" priority="98" stopIfTrue="1" operator="equal">
      <formula>0</formula>
    </cfRule>
    <cfRule type="cellIs" dxfId="18" priority="99" stopIfTrue="1" operator="lessThan">
      <formula>4</formula>
    </cfRule>
    <cfRule type="cellIs" dxfId="17" priority="100" stopIfTrue="1" operator="greaterThan">
      <formula>6</formula>
    </cfRule>
  </conditionalFormatting>
  <dataValidations xWindow="243" yWindow="398" count="15">
    <dataValidation type="list" allowBlank="1" showInputMessage="1" showErrorMessage="1" promptTitle="種目の選択" prompt="リストから種目を選択します_x000a_赤は種目選択ミス(#N/A表示)か種目のダブリです" sqref="U10:U97 R10 X10:X97" xr:uid="{9E421515-F01E-47C7-B782-C07BA25DB9F7}">
      <formula1>INDIRECT($K10)</formula1>
    </dataValidation>
    <dataValidation type="list" allowBlank="1" showInputMessage="1" showErrorMessage="1" sqref="R11:R97" xr:uid="{B70A9592-31E2-4E6D-851D-A2D0A403AA80}">
      <formula1>INDIRECT($K11)</formula1>
    </dataValidation>
    <dataValidation allowBlank="1" showInputMessage="1" showErrorMessage="1" promptTitle="種目別出場者数表示" prompt="赤は制限をオーバーです" sqref="AU11:AU30 AU33:AU51" xr:uid="{F1DD631B-6297-49D2-AB06-E5DCD3F9198B}"/>
    <dataValidation allowBlank="1" showInputMessage="1" showErrorMessage="1" promptTitle="リレー出場者数表示" prompt="赤は３人以下または７人以上です" sqref="AU56:AU83" xr:uid="{2608E104-D218-41F7-B0BB-DB56A4D96DB1}"/>
    <dataValidation imeMode="halfAlpha" allowBlank="1" showInputMessage="1" showErrorMessage="1" promptTitle="記録の入力" prompt="記録は半角英数字で_x000a_例_x000a_3分20秒00→32000_x000a_" sqref="AF10:AF97 AH10:AH97" xr:uid="{B6FE03BF-A37F-4D30-9584-54B1CF06B9D1}"/>
    <dataValidation type="list" allowBlank="1" showInputMessage="1" showErrorMessage="1" promptTitle="リレー出場者の選択" prompt="男女各１チームのみ出場の場合は出場者にＡを選択します_x000a_小学生混合リレーも１チームの場合は出場者にＡを選択します_x000a_２チーム以上出場の場合はチームごとに記号を分けてください" sqref="AA10:AA97" xr:uid="{2CE29B3A-5237-43DF-A3D4-23E1E7E5F788}">
      <formula1>"Ａ,Ｂ,Ｃ,Ｄ,Ｅ,Ｆ"</formula1>
    </dataValidation>
    <dataValidation imeMode="disabled" allowBlank="1" showInputMessage="1" prompt="記録は半角英数字で_x000a_例_x000a_11秒11→11.11_x000a_1分58秒00→1.58.00_x000a_15m50→15m50_x000a_" sqref="W98:W189 Z98:Z189 Z9 W9 T9 T98:T189" xr:uid="{74BB6091-FB22-478C-97CB-E7228F983116}"/>
    <dataValidation imeMode="disabled" allowBlank="1" showInputMessage="1" promptTitle="記録の入力 " prompt="記録は半角英数字で_x000a_例_x000a_11秒11→1111_x000a_1分58秒02→15802_x000a_16分23秒3→162330_x000a_15m50→1550_x000a_" sqref="Z10:Z97 T10:T97 W10:W97" xr:uid="{FC542D49-B33F-4DC5-B196-AB48B7AEB733}"/>
    <dataValidation imeMode="halfAlpha" allowBlank="1" showInputMessage="1" showErrorMessage="1" promptTitle="記録の入力" prompt="記録は半角英数字で_x000a_例_x000a_41秒11→4111_x000a_" sqref="AC10:AC97" xr:uid="{A24B870F-DFD4-4C32-BF32-C74C21E58326}"/>
    <dataValidation allowBlank="1" showInputMessage="1" showErrorMessage="1" promptTitle="自動表示" prompt="#N/Aが表示された時はナンバーカード入力ミスです" sqref="M8:O8 P5:Q8 M10:Q97" xr:uid="{E70F5241-3522-4B9D-ABC2-496BD506FADB}"/>
    <dataValidation imeMode="disabled" allowBlank="1" showInputMessage="1" showErrorMessage="1" promptTitle="ナンバーカードの入力" prompt="半角数字を入力します_x000a_同じ競技者を２回以上入力するとNo.の左に赤で表示します_x000a_今回出場しない競技者は入力しないでください" sqref="L10:L97" xr:uid="{2618F2D7-5518-4AF1-A8C1-624F25CF294D}"/>
    <dataValidation type="list" allowBlank="1" showInputMessage="1" showErrorMessage="1" promptTitle="性別の選択" prompt="男女を選択します_x000a_ここが入らないと、すべてエラーになります_x000a_今回出場しない競技者は入力しないでください" sqref="K10:K97" xr:uid="{42D46542-994D-4D5E-A67A-F9B82543A30C}">
      <formula1>"男,女"</formula1>
    </dataValidation>
    <dataValidation allowBlank="1" showInputMessage="1" showErrorMessage="1" promptTitle="競技者のダブリ" prompt="赤の行に同じ競技者がダブッています。" sqref="I6:I8 I10:I97" xr:uid="{5820B6F2-5066-4306-8FE6-737F000AF628}"/>
    <dataValidation type="list" allowBlank="1" showInputMessage="1" showErrorMessage="1" sqref="L1:N1" xr:uid="{59325667-CA44-42C7-9E08-795E6259E03F}">
      <formula1>$AL$10:$AL$34</formula1>
    </dataValidation>
    <dataValidation type="list" allowBlank="1" showInputMessage="1" showErrorMessage="1" promptTitle="リレー出場者の選択　一般・高校の部のみ実施" prompt="男女各１チームのみ出場の場合は出場者にＡを選択します_x000a_２チーム以上出場の場合はチームごとに記号を分けてください" sqref="AD10:AD97" xr:uid="{3A9ACA0D-C0E2-4C33-B301-3A34BB34CEDC}">
      <formula1>"Ａ,Ｂ,Ｃ,Ｄ,Ｅ,Ｆ"</formula1>
    </dataValidation>
  </dataValidations>
  <printOptions horizontalCentered="1" verticalCentered="1"/>
  <pageMargins left="0.62992125984251968" right="0.62992125984251968" top="0.39370078740157483" bottom="0.39370078740157483" header="0.39370078740157483" footer="0.39370078740157483"/>
  <pageSetup paperSize="9" scale="99" orientation="portrait" horizontalDpi="360" verticalDpi="360" r:id="rId1"/>
  <headerFooter alignWithMargins="0">
    <oddHeader>&amp;RNo.&amp;P</oddHead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219CE-4DFA-48D7-B42E-76BC3502F5BD}">
  <dimension ref="A1:AR255"/>
  <sheetViews>
    <sheetView tabSelected="1" zoomScaleNormal="100" workbookViewId="0">
      <selection activeCell="AO23" sqref="AO23"/>
    </sheetView>
  </sheetViews>
  <sheetFormatPr defaultRowHeight="13.5" x14ac:dyDescent="0.15"/>
  <cols>
    <col min="1" max="3" width="2.625" style="235" customWidth="1"/>
    <col min="4" max="20" width="2.25" customWidth="1"/>
    <col min="21" max="34" width="4" customWidth="1"/>
    <col min="35" max="36" width="2.625" customWidth="1"/>
    <col min="37" max="39" width="2.25" customWidth="1"/>
    <col min="40" max="40" width="5.125" customWidth="1"/>
    <col min="41" max="44" width="8.625" style="74" customWidth="1"/>
  </cols>
  <sheetData>
    <row r="1" spans="4:44" ht="13.5" customHeight="1" x14ac:dyDescent="0.15">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row>
    <row r="2" spans="4:44" ht="13.5" customHeight="1" x14ac:dyDescent="0.4">
      <c r="D2" s="20"/>
      <c r="E2" s="20"/>
      <c r="F2" s="20"/>
      <c r="G2" s="20"/>
      <c r="H2" s="20"/>
      <c r="I2" s="20"/>
      <c r="J2" s="20"/>
      <c r="K2" s="20"/>
      <c r="L2" s="20"/>
      <c r="M2" s="20"/>
      <c r="N2" s="20"/>
      <c r="O2" s="20"/>
      <c r="P2" s="20"/>
      <c r="Q2" s="20"/>
      <c r="R2" s="20"/>
      <c r="S2" s="20"/>
      <c r="T2" s="20"/>
      <c r="U2" s="20"/>
      <c r="V2" s="20"/>
      <c r="W2" s="20"/>
      <c r="X2" s="20"/>
      <c r="Y2" s="20"/>
      <c r="Z2" s="209"/>
      <c r="AA2" s="20"/>
      <c r="AB2" s="20"/>
      <c r="AC2" s="20"/>
      <c r="AD2" s="20"/>
      <c r="AE2" s="20"/>
      <c r="AF2" s="20"/>
      <c r="AG2" s="20"/>
      <c r="AH2" s="20"/>
      <c r="AI2" s="20"/>
      <c r="AJ2" s="20"/>
      <c r="AK2" s="20"/>
      <c r="AL2" s="20"/>
    </row>
    <row r="3" spans="4:44" ht="13.5" customHeight="1" x14ac:dyDescent="0.15">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row>
    <row r="4" spans="4:44" ht="13.5" customHeight="1" x14ac:dyDescent="0.15">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row>
    <row r="5" spans="4:44" ht="13.5" customHeight="1" x14ac:dyDescent="0.15">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row>
    <row r="6" spans="4:44" ht="13.5" customHeight="1" x14ac:dyDescent="0.15">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row>
    <row r="7" spans="4:44" ht="13.5" customHeight="1" x14ac:dyDescent="0.15">
      <c r="D7" s="343" t="s">
        <v>168</v>
      </c>
      <c r="E7" s="343"/>
      <c r="F7" s="344"/>
      <c r="G7" s="345">
        <f>所属データ!C6</f>
        <v>0</v>
      </c>
      <c r="H7" s="346"/>
      <c r="I7" s="346"/>
      <c r="J7" s="346"/>
      <c r="K7" s="346"/>
      <c r="L7" s="347"/>
      <c r="M7" s="20"/>
      <c r="N7" s="20"/>
      <c r="O7" s="20"/>
      <c r="P7" s="20"/>
      <c r="Q7" s="20"/>
      <c r="R7" s="20"/>
      <c r="S7" s="20"/>
      <c r="T7" s="20"/>
      <c r="U7" s="20"/>
      <c r="V7" s="20"/>
      <c r="W7" s="20"/>
      <c r="X7" s="20"/>
      <c r="Y7" s="20"/>
      <c r="Z7" s="20"/>
      <c r="AA7" s="20"/>
      <c r="AB7" s="20"/>
      <c r="AC7" s="20"/>
      <c r="AD7" s="20"/>
      <c r="AE7" s="20"/>
      <c r="AF7" s="55"/>
    </row>
    <row r="8" spans="4:44" ht="13.5" customHeight="1" x14ac:dyDescent="0.15">
      <c r="D8" s="343"/>
      <c r="E8" s="343"/>
      <c r="F8" s="344"/>
      <c r="G8" s="348"/>
      <c r="H8" s="349"/>
      <c r="I8" s="349"/>
      <c r="J8" s="349"/>
      <c r="K8" s="349"/>
      <c r="L8" s="350"/>
      <c r="M8" s="20"/>
      <c r="N8" s="20"/>
      <c r="O8" s="20"/>
      <c r="P8" s="20"/>
      <c r="Q8" s="20"/>
      <c r="R8" s="20"/>
      <c r="S8" s="20"/>
      <c r="T8" s="20"/>
      <c r="U8" s="20"/>
      <c r="V8" s="20"/>
      <c r="W8" s="20"/>
      <c r="X8" s="20"/>
      <c r="Y8" s="20"/>
      <c r="Z8" s="20"/>
      <c r="AA8" s="20"/>
      <c r="AB8" s="20"/>
      <c r="AC8" s="20"/>
      <c r="AD8" s="20"/>
      <c r="AE8" s="20"/>
    </row>
    <row r="9" spans="4:44" ht="26.25" customHeight="1" x14ac:dyDescent="0.15">
      <c r="D9" s="20"/>
      <c r="E9" s="20"/>
      <c r="G9" s="353" t="str">
        <f>"大会名　　 "&amp;申込データ!$L$1</f>
        <v>大会名　　 西濃陸協ジュニア小学生陸上競技記録会</v>
      </c>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20"/>
      <c r="AK9" s="20"/>
      <c r="AL9" s="20"/>
    </row>
    <row r="10" spans="4:44" ht="13.5" customHeight="1" x14ac:dyDescent="0.2">
      <c r="D10" s="20"/>
      <c r="O10" s="122"/>
      <c r="P10" s="122"/>
      <c r="Q10" s="389" t="s">
        <v>115</v>
      </c>
      <c r="R10" s="389"/>
      <c r="S10" s="389"/>
      <c r="T10" s="389"/>
      <c r="U10" s="389"/>
      <c r="V10" s="389"/>
      <c r="W10" s="389"/>
      <c r="X10" s="389"/>
      <c r="Y10" s="389"/>
      <c r="Z10" s="389"/>
      <c r="AA10" s="389"/>
      <c r="AB10" s="389"/>
      <c r="AC10" s="122"/>
      <c r="AD10" s="122"/>
      <c r="AE10" s="20"/>
      <c r="AF10" s="20"/>
      <c r="AG10" s="20"/>
      <c r="AH10" s="20"/>
      <c r="AI10" s="20"/>
      <c r="AJ10" s="20"/>
      <c r="AK10" s="20"/>
      <c r="AL10" s="20"/>
    </row>
    <row r="11" spans="4:44" ht="13.5" customHeight="1" x14ac:dyDescent="0.15">
      <c r="Q11" s="389"/>
      <c r="R11" s="389"/>
      <c r="S11" s="389"/>
      <c r="T11" s="389"/>
      <c r="U11" s="389"/>
      <c r="V11" s="389"/>
      <c r="W11" s="389"/>
      <c r="X11" s="389"/>
      <c r="Y11" s="389"/>
      <c r="Z11" s="389"/>
      <c r="AA11" s="389"/>
      <c r="AB11" s="389"/>
      <c r="AE11" s="20"/>
      <c r="AF11" s="20"/>
      <c r="AG11" s="20"/>
      <c r="AH11" s="20"/>
      <c r="AI11" s="20"/>
      <c r="AJ11" s="20"/>
      <c r="AK11" s="20"/>
      <c r="AL11" s="20"/>
      <c r="AO11" s="387" t="s">
        <v>140</v>
      </c>
      <c r="AP11" s="174"/>
      <c r="AQ11" s="174" t="s">
        <v>145</v>
      </c>
      <c r="AR11" s="174" t="s">
        <v>182</v>
      </c>
    </row>
    <row r="12" spans="4:44" ht="13.5" customHeight="1" x14ac:dyDescent="0.2">
      <c r="D12" s="380" t="s">
        <v>116</v>
      </c>
      <c r="E12" s="380"/>
      <c r="F12" s="380"/>
      <c r="G12" s="380"/>
      <c r="H12" s="354" t="str">
        <f>所属データ!D6&amp;所属データ!E6</f>
        <v/>
      </c>
      <c r="I12" s="354"/>
      <c r="J12" s="354"/>
      <c r="K12" s="354"/>
      <c r="L12" s="354"/>
      <c r="M12" s="354"/>
      <c r="N12" s="354"/>
      <c r="O12" s="354"/>
      <c r="P12" s="354"/>
      <c r="Q12" s="354"/>
      <c r="R12" s="354"/>
      <c r="S12" s="354"/>
      <c r="T12" s="354"/>
      <c r="V12" s="357" t="str">
        <f>"☎"&amp;"　"&amp;所属データ!L6</f>
        <v>☎　</v>
      </c>
      <c r="W12" s="357"/>
      <c r="X12" s="357"/>
      <c r="Y12" s="357"/>
      <c r="Z12" s="357"/>
      <c r="AA12" s="357"/>
      <c r="AB12" s="357"/>
      <c r="AE12" s="274"/>
      <c r="AF12" s="351">
        <f>所属データ!N6</f>
        <v>0</v>
      </c>
      <c r="AG12" s="351"/>
      <c r="AH12" s="351"/>
      <c r="AI12" s="351"/>
      <c r="AJ12" s="351"/>
      <c r="AK12" s="380" t="s">
        <v>89</v>
      </c>
      <c r="AL12" s="380"/>
      <c r="AO12" s="387"/>
      <c r="AP12" s="174" t="s">
        <v>143</v>
      </c>
      <c r="AQ12" s="175">
        <f>SUM(申込データ!$AU$11:$AU$28)</f>
        <v>0</v>
      </c>
      <c r="AR12" s="176">
        <f>SUM(申込データ!$AU$29:$AU$30)</f>
        <v>0</v>
      </c>
    </row>
    <row r="13" spans="4:44" ht="13.5" customHeight="1" x14ac:dyDescent="0.15">
      <c r="D13" s="380"/>
      <c r="E13" s="380"/>
      <c r="F13" s="380"/>
      <c r="G13" s="380"/>
      <c r="H13" s="354"/>
      <c r="I13" s="354"/>
      <c r="J13" s="354"/>
      <c r="K13" s="354"/>
      <c r="L13" s="354"/>
      <c r="M13" s="354"/>
      <c r="N13" s="354"/>
      <c r="O13" s="354"/>
      <c r="P13" s="354"/>
      <c r="Q13" s="354"/>
      <c r="R13" s="354"/>
      <c r="S13" s="354"/>
      <c r="T13" s="354"/>
      <c r="V13" s="357"/>
      <c r="W13" s="357"/>
      <c r="X13" s="357"/>
      <c r="Y13" s="357"/>
      <c r="Z13" s="357"/>
      <c r="AA13" s="357"/>
      <c r="AB13" s="357"/>
      <c r="AD13" s="380" t="s">
        <v>117</v>
      </c>
      <c r="AE13" s="380"/>
      <c r="AF13" s="351"/>
      <c r="AG13" s="351"/>
      <c r="AH13" s="351"/>
      <c r="AI13" s="351"/>
      <c r="AJ13" s="351"/>
      <c r="AK13" s="380"/>
      <c r="AL13" s="380"/>
      <c r="AO13" s="387"/>
      <c r="AP13" s="174" t="s">
        <v>144</v>
      </c>
      <c r="AQ13" s="175">
        <f>SUM(申込データ!$AU$33:$AU$49)</f>
        <v>0</v>
      </c>
      <c r="AR13" s="176">
        <f>SUM(申込データ!$AU$50:$AU$51)</f>
        <v>0</v>
      </c>
    </row>
    <row r="14" spans="4:44" ht="13.5" customHeight="1" x14ac:dyDescent="0.2">
      <c r="D14" s="352" t="s">
        <v>118</v>
      </c>
      <c r="E14" s="352"/>
      <c r="F14" s="352"/>
      <c r="G14" s="352"/>
      <c r="H14" s="352"/>
      <c r="I14" s="352"/>
      <c r="J14" s="351">
        <f>申込データ!$M$4</f>
        <v>0</v>
      </c>
      <c r="K14" s="351"/>
      <c r="L14" s="351"/>
      <c r="M14" s="351"/>
      <c r="N14" s="351"/>
      <c r="O14" s="351"/>
      <c r="P14" s="351"/>
      <c r="Q14" s="351"/>
      <c r="R14" s="158"/>
      <c r="S14" s="380" t="s">
        <v>89</v>
      </c>
      <c r="T14" s="380"/>
      <c r="V14" s="380" t="s">
        <v>119</v>
      </c>
      <c r="W14" s="380"/>
      <c r="X14" s="380"/>
      <c r="Y14" s="380"/>
      <c r="AA14" s="356" t="s">
        <v>120</v>
      </c>
      <c r="AB14" s="356"/>
      <c r="AC14" s="356"/>
      <c r="AD14" s="358" t="str">
        <f>"☎"&amp;"   "&amp;申込データ!$M$5</f>
        <v xml:space="preserve">☎   </v>
      </c>
      <c r="AE14" s="358"/>
      <c r="AF14" s="358"/>
      <c r="AG14" s="358"/>
      <c r="AH14" s="358"/>
      <c r="AI14" s="358"/>
      <c r="AJ14" s="358"/>
      <c r="AL14" s="20"/>
      <c r="AO14" s="388" t="s">
        <v>142</v>
      </c>
      <c r="AP14" s="388"/>
      <c r="AQ14" s="190">
        <f>(AQ13+AQ12)*AQ16</f>
        <v>0</v>
      </c>
      <c r="AR14" s="190">
        <f>(AR13+AR12)/2*AR16</f>
        <v>0</v>
      </c>
    </row>
    <row r="15" spans="4:44" ht="13.5" customHeight="1" x14ac:dyDescent="0.2">
      <c r="D15" s="352"/>
      <c r="E15" s="352"/>
      <c r="F15" s="352"/>
      <c r="G15" s="352"/>
      <c r="H15" s="352"/>
      <c r="I15" s="352"/>
      <c r="J15" s="351"/>
      <c r="K15" s="351"/>
      <c r="L15" s="351"/>
      <c r="M15" s="351"/>
      <c r="N15" s="351"/>
      <c r="O15" s="351"/>
      <c r="P15" s="351"/>
      <c r="Q15" s="351"/>
      <c r="R15" s="158"/>
      <c r="S15" s="380"/>
      <c r="T15" s="380"/>
      <c r="V15" s="380"/>
      <c r="W15" s="380"/>
      <c r="X15" s="380"/>
      <c r="Y15" s="380"/>
      <c r="AA15" s="356"/>
      <c r="AB15" s="356"/>
      <c r="AC15" s="356"/>
      <c r="AD15" s="358"/>
      <c r="AE15" s="358"/>
      <c r="AF15" s="358"/>
      <c r="AG15" s="358"/>
      <c r="AH15" s="358"/>
      <c r="AI15" s="358"/>
      <c r="AJ15" s="358"/>
      <c r="AL15" s="20"/>
      <c r="AO15" s="388" t="s">
        <v>141</v>
      </c>
      <c r="AP15" s="388"/>
      <c r="AQ15" s="386">
        <f>AQ14+AR14</f>
        <v>0</v>
      </c>
      <c r="AR15" s="386"/>
    </row>
    <row r="16" spans="4:44" ht="13.5" customHeight="1" x14ac:dyDescent="0.15">
      <c r="D16" s="20"/>
      <c r="E16" s="20"/>
      <c r="K16" s="20"/>
      <c r="L16" s="20"/>
      <c r="M16" s="20"/>
      <c r="N16" s="20"/>
      <c r="O16" s="20"/>
      <c r="P16" s="20"/>
      <c r="Q16" s="20"/>
      <c r="R16" s="20"/>
      <c r="S16" s="20"/>
      <c r="AA16" s="356" t="s">
        <v>121</v>
      </c>
      <c r="AB16" s="356"/>
      <c r="AC16" s="356"/>
      <c r="AD16" s="358" t="str">
        <f>"☎"&amp;"   "&amp;申込データ!$M$6</f>
        <v xml:space="preserve">☎   </v>
      </c>
      <c r="AE16" s="358"/>
      <c r="AF16" s="358"/>
      <c r="AG16" s="358"/>
      <c r="AH16" s="358"/>
      <c r="AI16" s="358"/>
      <c r="AJ16" s="358"/>
      <c r="AK16" s="20"/>
      <c r="AL16" s="20"/>
      <c r="AQ16">
        <f>CHOOSE(申込データ!$O$2,1000,1000,800,600)</f>
        <v>600</v>
      </c>
      <c r="AR16" s="74">
        <f>CHOOSE(申込データ!$O$2,1000,1000,1000,1000)</f>
        <v>1000</v>
      </c>
    </row>
    <row r="17" spans="1:38" ht="13.5" customHeight="1" x14ac:dyDescent="0.15">
      <c r="D17" s="20"/>
      <c r="E17" s="20"/>
      <c r="F17" s="20"/>
      <c r="G17" s="20"/>
      <c r="H17" s="20"/>
      <c r="I17" s="20"/>
      <c r="J17" s="20"/>
      <c r="K17" s="20"/>
      <c r="L17" s="20"/>
      <c r="M17" s="20"/>
      <c r="N17" s="20"/>
      <c r="O17" s="20"/>
      <c r="P17" s="20"/>
      <c r="Q17" s="20"/>
      <c r="R17" s="20"/>
      <c r="S17" s="20"/>
      <c r="T17" s="20"/>
      <c r="U17" s="20"/>
      <c r="V17" s="20"/>
      <c r="W17" s="20"/>
      <c r="X17" s="20"/>
      <c r="Y17" s="20"/>
      <c r="Z17" s="20"/>
      <c r="AA17" s="356"/>
      <c r="AB17" s="356"/>
      <c r="AC17" s="356"/>
      <c r="AD17" s="358"/>
      <c r="AE17" s="358"/>
      <c r="AF17" s="358"/>
      <c r="AG17" s="358"/>
      <c r="AH17" s="358"/>
      <c r="AI17" s="358"/>
      <c r="AJ17" s="358"/>
      <c r="AK17" s="20"/>
      <c r="AL17" s="20"/>
    </row>
    <row r="18" spans="1:38" ht="13.5" customHeight="1" x14ac:dyDescent="0.15">
      <c r="D18" s="366" t="s">
        <v>183</v>
      </c>
      <c r="E18" s="367"/>
      <c r="F18" s="360" t="s">
        <v>184</v>
      </c>
      <c r="G18" s="361"/>
      <c r="H18" s="362"/>
      <c r="I18" s="366" t="s">
        <v>93</v>
      </c>
      <c r="J18" s="384"/>
      <c r="K18" s="384"/>
      <c r="L18" s="384"/>
      <c r="M18" s="384"/>
      <c r="N18" s="367"/>
      <c r="O18" s="370" t="s">
        <v>7</v>
      </c>
      <c r="P18" s="371"/>
      <c r="Q18" s="374" t="s">
        <v>135</v>
      </c>
      <c r="R18" s="375"/>
      <c r="S18" s="375"/>
      <c r="T18" s="376"/>
      <c r="U18" s="381" t="s">
        <v>139</v>
      </c>
      <c r="V18" s="382"/>
      <c r="W18" s="382"/>
      <c r="X18" s="382"/>
      <c r="Y18" s="382"/>
      <c r="Z18" s="382"/>
      <c r="AA18" s="382"/>
      <c r="AB18" s="382"/>
      <c r="AC18" s="382"/>
      <c r="AD18" s="382"/>
      <c r="AE18" s="382"/>
      <c r="AF18" s="382"/>
      <c r="AG18" s="382"/>
      <c r="AH18" s="382"/>
      <c r="AI18" s="382"/>
      <c r="AJ18" s="382"/>
      <c r="AK18" s="382"/>
      <c r="AL18" s="383"/>
    </row>
    <row r="19" spans="1:38" ht="13.5" customHeight="1" x14ac:dyDescent="0.15">
      <c r="D19" s="368"/>
      <c r="E19" s="369"/>
      <c r="F19" s="363"/>
      <c r="G19" s="364"/>
      <c r="H19" s="365"/>
      <c r="I19" s="368"/>
      <c r="J19" s="385"/>
      <c r="K19" s="385"/>
      <c r="L19" s="385"/>
      <c r="M19" s="385"/>
      <c r="N19" s="369"/>
      <c r="O19" s="372"/>
      <c r="P19" s="373"/>
      <c r="Q19" s="377"/>
      <c r="R19" s="378"/>
      <c r="S19" s="378"/>
      <c r="T19" s="379"/>
      <c r="U19" s="381">
        <v>1</v>
      </c>
      <c r="V19" s="382"/>
      <c r="W19" s="382"/>
      <c r="X19" s="382"/>
      <c r="Y19" s="383"/>
      <c r="Z19" s="359">
        <v>2</v>
      </c>
      <c r="AA19" s="359"/>
      <c r="AB19" s="359"/>
      <c r="AC19" s="359"/>
      <c r="AD19" s="359"/>
      <c r="AE19" s="355" t="s">
        <v>94</v>
      </c>
      <c r="AF19" s="355"/>
      <c r="AG19" s="355"/>
      <c r="AH19" s="355"/>
      <c r="AI19" s="355"/>
      <c r="AJ19" s="355"/>
      <c r="AK19" s="355"/>
      <c r="AL19" s="355"/>
    </row>
    <row r="20" spans="1:38" ht="13.5" customHeight="1" x14ac:dyDescent="0.15">
      <c r="A20" s="235" t="e">
        <f>VLOOKUP(1,申込データ!$G$10:$G$97,1,FALSE)</f>
        <v>#N/A</v>
      </c>
      <c r="B20" s="235" t="e">
        <f>IF(ISERROR(A20),VLOOKUP(1,申込データ!H10:$H$97,1,FALSE),0)</f>
        <v>#N/A</v>
      </c>
      <c r="C20" s="235">
        <v>1</v>
      </c>
      <c r="D20" s="319" t="e">
        <f>IF(ISERROR($A20),VLOOKUP(B20,Entf,3,FALSE),VLOOKUP(A20,Entm,4,FALSE))</f>
        <v>#N/A</v>
      </c>
      <c r="E20" s="320"/>
      <c r="F20" s="319" t="e">
        <f>IF(ISERROR($A20),VLOOKUP($D20,Entf,5,FALSE),VLOOKUP($D20,Entm,6,FALSE))</f>
        <v>#N/A</v>
      </c>
      <c r="G20" s="323"/>
      <c r="H20" s="320"/>
      <c r="I20" s="319" t="e">
        <f>IF(ISERROR($A20),VLOOKUP($D20,Entf,6,FALSE),VLOOKUP($D20,Entm,7,FALSE))</f>
        <v>#N/A</v>
      </c>
      <c r="J20" s="323"/>
      <c r="K20" s="323"/>
      <c r="L20" s="323"/>
      <c r="M20" s="323"/>
      <c r="N20" s="320"/>
      <c r="O20" s="319" t="e">
        <f>IF(ISERROR($A20),VLOOKUP(B20,Entf,4,FALSE),VLOOKUP(1,Entm,5,FALSE))</f>
        <v>#N/A</v>
      </c>
      <c r="P20" s="320"/>
      <c r="Q20" s="340" t="e">
        <f>IF(ISERROR($A20),VLOOKUP($D20,Entf,26,FALSE),VLOOKUP($D20,Entm,27,FALSE))</f>
        <v>#N/A</v>
      </c>
      <c r="R20" s="341"/>
      <c r="S20" s="341"/>
      <c r="T20" s="342"/>
      <c r="U20" s="316" t="e">
        <f>IF(ISERROR($A20),VLOOKUP($D20,Entf,11,FALSE),VLOOKUP($D20,Entm,12,FALSE))</f>
        <v>#N/A</v>
      </c>
      <c r="V20" s="317"/>
      <c r="W20" s="317"/>
      <c r="X20" s="317"/>
      <c r="Y20" s="318"/>
      <c r="Z20" s="316" t="e">
        <f>IF(ISERROR($A20),VLOOKUP($D20,Entf,14,FALSE),VLOOKUP($D20,Entm,15,FALSE))</f>
        <v>#N/A</v>
      </c>
      <c r="AA20" s="317"/>
      <c r="AB20" s="317"/>
      <c r="AC20" s="317"/>
      <c r="AD20" s="318"/>
      <c r="AE20" s="325" t="e">
        <f>IF(ISERROR($A20),VLOOKUP($D20,Entf,20,FALSE),VLOOKUP($D20,Entm,21,FALSE))</f>
        <v>#N/A</v>
      </c>
      <c r="AF20" s="326"/>
      <c r="AG20" s="326"/>
      <c r="AH20" s="327"/>
      <c r="AI20" s="325" t="e">
        <f>IF(ISERROR($A20),VLOOKUP($D20,Entf,23,FALSE),VLOOKUP($D20,Entm,24,FALSE))</f>
        <v>#N/A</v>
      </c>
      <c r="AJ20" s="326"/>
      <c r="AK20" s="326"/>
      <c r="AL20" s="327"/>
    </row>
    <row r="21" spans="1:38" ht="13.5" customHeight="1" x14ac:dyDescent="0.15">
      <c r="D21" s="321"/>
      <c r="E21" s="322"/>
      <c r="F21" s="321"/>
      <c r="G21" s="324"/>
      <c r="H21" s="322"/>
      <c r="I21" s="328" t="e">
        <f>IF(ISERROR($A20),VLOOKUP($D20,Entf,7,FALSE),VLOOKUP($D20,Entm,8,FALSE))</f>
        <v>#N/A</v>
      </c>
      <c r="J21" s="329"/>
      <c r="K21" s="329"/>
      <c r="L21" s="329"/>
      <c r="M21" s="329"/>
      <c r="N21" s="330"/>
      <c r="O21" s="321"/>
      <c r="P21" s="322"/>
      <c r="Q21" s="331" t="e">
        <f>IF(ISERROR($A20),VLOOKUP($D20,Entf,9,FALSE),VLOOKUP($D20,Entm,10,FALSE))</f>
        <v>#N/A</v>
      </c>
      <c r="R21" s="332"/>
      <c r="S21" s="332"/>
      <c r="T21" s="333"/>
      <c r="U21" s="334" t="e">
        <f>IF(ISERROR($A20),VLOOKUP($D20,Entf,13,FALSE),VLOOKUP($D20,Entm,14,FALSE))</f>
        <v>#N/A</v>
      </c>
      <c r="V21" s="335"/>
      <c r="W21" s="335"/>
      <c r="X21" s="335"/>
      <c r="Y21" s="336"/>
      <c r="Z21" s="334" t="e">
        <f>IF(ISERROR($A20),VLOOKUP($D20,Entf,16,FALSE),VLOOKUP($D20,Entm,17,FALSE))</f>
        <v>#N/A</v>
      </c>
      <c r="AA21" s="335"/>
      <c r="AB21" s="335"/>
      <c r="AC21" s="335"/>
      <c r="AD21" s="336"/>
      <c r="AE21" s="337" t="e">
        <f>IF(ISERROR($A20),VLOOKUP($D20,Entf,22,FALSE),VLOOKUP($D20,Entm,23,FALSE))</f>
        <v>#N/A</v>
      </c>
      <c r="AF21" s="338"/>
      <c r="AG21" s="338"/>
      <c r="AH21" s="339"/>
      <c r="AI21" s="337" t="e">
        <f>IF(ISERROR($A20),VLOOKUP($D20,Entf,25,FALSE),VLOOKUP($D20,Entm,26,FALSE))</f>
        <v>#N/A</v>
      </c>
      <c r="AJ21" s="338"/>
      <c r="AK21" s="338"/>
      <c r="AL21" s="339"/>
    </row>
    <row r="22" spans="1:38" ht="13.5" customHeight="1" x14ac:dyDescent="0.15">
      <c r="A22" s="235" t="e">
        <f>VLOOKUP(1+A20,申込データ!$G$10:$G$97,1,FALSE)</f>
        <v>#N/A</v>
      </c>
      <c r="B22" s="235" t="e">
        <f>IF(ISERROR(A22),VLOOKUP(1+B20,申込データ!$H$10:$H$97,1,FALSE),0)</f>
        <v>#N/A</v>
      </c>
      <c r="C22" s="235">
        <v>2</v>
      </c>
      <c r="D22" s="319" t="e">
        <f>IF(ISERROR($A22),VLOOKUP(B22,Entf,3,FALSE),VLOOKUP(A22,Entm,4,FALSE))</f>
        <v>#N/A</v>
      </c>
      <c r="E22" s="320"/>
      <c r="F22" s="319" t="e">
        <f>IF(ISERROR($A22),VLOOKUP($D22,Entf,5,FALSE),VLOOKUP($D22,Entm,6,FALSE))</f>
        <v>#N/A</v>
      </c>
      <c r="G22" s="323"/>
      <c r="H22" s="320"/>
      <c r="I22" s="319" t="e">
        <f>IF(ISERROR($A22),VLOOKUP($D22,Entf,6,FALSE),VLOOKUP($D22,Entm,7,FALSE))</f>
        <v>#N/A</v>
      </c>
      <c r="J22" s="323"/>
      <c r="K22" s="323"/>
      <c r="L22" s="323"/>
      <c r="M22" s="323"/>
      <c r="N22" s="320"/>
      <c r="O22" s="319" t="str">
        <f>IF(ISERROR(A22),IF(ISERROR(B22),"","女"),"男")</f>
        <v/>
      </c>
      <c r="P22" s="320"/>
      <c r="Q22" s="340" t="e">
        <f>IF(ISERROR($A22),VLOOKUP($D22,Entf,26,FALSE),VLOOKUP($D22,Entm,27,FALSE))</f>
        <v>#N/A</v>
      </c>
      <c r="R22" s="341"/>
      <c r="S22" s="341"/>
      <c r="T22" s="342"/>
      <c r="U22" s="316" t="e">
        <f>IF(ISERROR($A22),VLOOKUP($D22,Entf,11,FALSE),VLOOKUP($D22,Entm,12,FALSE))</f>
        <v>#N/A</v>
      </c>
      <c r="V22" s="317"/>
      <c r="W22" s="317"/>
      <c r="X22" s="317"/>
      <c r="Y22" s="318"/>
      <c r="Z22" s="316" t="e">
        <f>IF(ISERROR($A22),VLOOKUP($D22,Entf,14,FALSE),VLOOKUP($D22,Entm,15,FALSE))</f>
        <v>#N/A</v>
      </c>
      <c r="AA22" s="317"/>
      <c r="AB22" s="317"/>
      <c r="AC22" s="317"/>
      <c r="AD22" s="318"/>
      <c r="AE22" s="325" t="e">
        <f>IF(ISERROR($A22),VLOOKUP($D22,Entf,20,FALSE),VLOOKUP($D22,Entm,21,FALSE))</f>
        <v>#N/A</v>
      </c>
      <c r="AF22" s="326"/>
      <c r="AG22" s="326"/>
      <c r="AH22" s="327"/>
      <c r="AI22" s="325" t="e">
        <f>IF(ISERROR($A22),VLOOKUP($D22,Entf,23,FALSE),VLOOKUP($D22,Entm,24,FALSE))</f>
        <v>#N/A</v>
      </c>
      <c r="AJ22" s="326"/>
      <c r="AK22" s="326"/>
      <c r="AL22" s="327"/>
    </row>
    <row r="23" spans="1:38" ht="13.5" customHeight="1" x14ac:dyDescent="0.15">
      <c r="D23" s="321"/>
      <c r="E23" s="322"/>
      <c r="F23" s="321"/>
      <c r="G23" s="324"/>
      <c r="H23" s="322"/>
      <c r="I23" s="328" t="e">
        <f>IF(ISERROR($A22),VLOOKUP($D22,Entf,7,FALSE),VLOOKUP($D22,Entm,8,FALSE))</f>
        <v>#N/A</v>
      </c>
      <c r="J23" s="329"/>
      <c r="K23" s="329"/>
      <c r="L23" s="329"/>
      <c r="M23" s="329"/>
      <c r="N23" s="330"/>
      <c r="O23" s="321"/>
      <c r="P23" s="322"/>
      <c r="Q23" s="331" t="e">
        <f>IF(ISERROR($A22),VLOOKUP($D22,Entf,9,FALSE),VLOOKUP($D22,Entm,10,FALSE))</f>
        <v>#N/A</v>
      </c>
      <c r="R23" s="332"/>
      <c r="S23" s="332"/>
      <c r="T23" s="333"/>
      <c r="U23" s="334" t="e">
        <f>IF(ISERROR($A22),VLOOKUP($D22,Entf,13,FALSE),VLOOKUP($D22,Entm,14,FALSE))</f>
        <v>#N/A</v>
      </c>
      <c r="V23" s="335"/>
      <c r="W23" s="335"/>
      <c r="X23" s="335"/>
      <c r="Y23" s="336"/>
      <c r="Z23" s="334" t="e">
        <f>IF(ISERROR($A22),VLOOKUP($D22,Entf,16,FALSE),VLOOKUP($D22,Entm,17,FALSE))</f>
        <v>#N/A</v>
      </c>
      <c r="AA23" s="335"/>
      <c r="AB23" s="335"/>
      <c r="AC23" s="335"/>
      <c r="AD23" s="336"/>
      <c r="AE23" s="337" t="e">
        <f>IF(ISERROR($A22),VLOOKUP($D22,Entf,22,FALSE),VLOOKUP($D22,Entm,23,FALSE))</f>
        <v>#N/A</v>
      </c>
      <c r="AF23" s="338"/>
      <c r="AG23" s="338"/>
      <c r="AH23" s="339"/>
      <c r="AI23" s="337" t="e">
        <f>IF(ISERROR($A22),VLOOKUP($D22,Entf,25,FALSE),VLOOKUP($D22,Entm,26,FALSE))</f>
        <v>#N/A</v>
      </c>
      <c r="AJ23" s="338"/>
      <c r="AK23" s="338"/>
      <c r="AL23" s="339"/>
    </row>
    <row r="24" spans="1:38" ht="13.5" customHeight="1" x14ac:dyDescent="0.15">
      <c r="A24" s="235" t="e">
        <f>VLOOKUP(1+A22,申込データ!$G$10:$G$97,1,FALSE)</f>
        <v>#N/A</v>
      </c>
      <c r="B24" s="235" t="e">
        <f>IF(ISERROR(A24),VLOOKUP(1+B22,申込データ!$H$10:$H$97,1,FALSE),0)</f>
        <v>#N/A</v>
      </c>
      <c r="C24" s="235">
        <v>3</v>
      </c>
      <c r="D24" s="319" t="e">
        <f>IF(ISERROR($A24),VLOOKUP(B24,Entf,3,FALSE),VLOOKUP(A24,Entm,4,FALSE))</f>
        <v>#N/A</v>
      </c>
      <c r="E24" s="320"/>
      <c r="F24" s="319" t="e">
        <f>IF(ISERROR($A24),VLOOKUP($D24,Entf,5,FALSE),VLOOKUP($D24,Entm,6,FALSE))</f>
        <v>#N/A</v>
      </c>
      <c r="G24" s="323"/>
      <c r="H24" s="320"/>
      <c r="I24" s="319" t="e">
        <f>IF(ISERROR($A24),VLOOKUP($D24,Entf,6,FALSE),VLOOKUP($D24,Entm,7,FALSE))</f>
        <v>#N/A</v>
      </c>
      <c r="J24" s="323"/>
      <c r="K24" s="323"/>
      <c r="L24" s="323"/>
      <c r="M24" s="323"/>
      <c r="N24" s="320"/>
      <c r="O24" s="319" t="str">
        <f>IF(ISERROR(A24),IF(ISERROR(B24),"","女"),"男")</f>
        <v/>
      </c>
      <c r="P24" s="320"/>
      <c r="Q24" s="340" t="e">
        <f>IF(ISERROR($A24),VLOOKUP($D24,Entf,26,FALSE),VLOOKUP($D24,Entm,27,FALSE))</f>
        <v>#N/A</v>
      </c>
      <c r="R24" s="341"/>
      <c r="S24" s="341"/>
      <c r="T24" s="342"/>
      <c r="U24" s="316" t="e">
        <f>IF(ISERROR($A24),VLOOKUP($D24,Entf,11,FALSE),VLOOKUP($D24,Entm,12,FALSE))</f>
        <v>#N/A</v>
      </c>
      <c r="V24" s="317"/>
      <c r="W24" s="317"/>
      <c r="X24" s="317"/>
      <c r="Y24" s="318"/>
      <c r="Z24" s="316" t="e">
        <f>IF(ISERROR($A24),VLOOKUP($D24,Entf,14,FALSE),VLOOKUP($D24,Entm,15,FALSE))</f>
        <v>#N/A</v>
      </c>
      <c r="AA24" s="317"/>
      <c r="AB24" s="317"/>
      <c r="AC24" s="317"/>
      <c r="AD24" s="318"/>
      <c r="AE24" s="325" t="e">
        <f>IF(ISERROR($A24),VLOOKUP($D24,Entf,20,FALSE),VLOOKUP($D24,Entm,21,FALSE))</f>
        <v>#N/A</v>
      </c>
      <c r="AF24" s="326"/>
      <c r="AG24" s="326"/>
      <c r="AH24" s="327"/>
      <c r="AI24" s="325" t="e">
        <f>IF(ISERROR($A24),VLOOKUP($D24,Entf,23,FALSE),VLOOKUP($D24,Entm,24,FALSE))</f>
        <v>#N/A</v>
      </c>
      <c r="AJ24" s="326"/>
      <c r="AK24" s="326"/>
      <c r="AL24" s="327"/>
    </row>
    <row r="25" spans="1:38" ht="13.5" customHeight="1" x14ac:dyDescent="0.15">
      <c r="D25" s="321"/>
      <c r="E25" s="322"/>
      <c r="F25" s="321"/>
      <c r="G25" s="324"/>
      <c r="H25" s="322"/>
      <c r="I25" s="328" t="e">
        <f>IF(ISERROR($A24),VLOOKUP($D24,Entf,7,FALSE),VLOOKUP($D24,Entm,8,FALSE))</f>
        <v>#N/A</v>
      </c>
      <c r="J25" s="329"/>
      <c r="K25" s="329"/>
      <c r="L25" s="329"/>
      <c r="M25" s="329"/>
      <c r="N25" s="330"/>
      <c r="O25" s="321"/>
      <c r="P25" s="322"/>
      <c r="Q25" s="331" t="e">
        <f>IF(ISERROR($A24),VLOOKUP($D24,Entf,9,FALSE),VLOOKUP($D24,Entm,10,FALSE))</f>
        <v>#N/A</v>
      </c>
      <c r="R25" s="332"/>
      <c r="S25" s="332"/>
      <c r="T25" s="333"/>
      <c r="U25" s="334" t="e">
        <f>IF(ISERROR($A24),VLOOKUP($D24,Entf,13,FALSE),VLOOKUP($D24,Entm,14,FALSE))</f>
        <v>#N/A</v>
      </c>
      <c r="V25" s="335"/>
      <c r="W25" s="335"/>
      <c r="X25" s="335"/>
      <c r="Y25" s="336"/>
      <c r="Z25" s="334" t="e">
        <f>IF(ISERROR($A24),VLOOKUP($D24,Entf,16,FALSE),VLOOKUP($D24,Entm,17,FALSE))</f>
        <v>#N/A</v>
      </c>
      <c r="AA25" s="335"/>
      <c r="AB25" s="335"/>
      <c r="AC25" s="335"/>
      <c r="AD25" s="336"/>
      <c r="AE25" s="337" t="e">
        <f>IF(ISERROR($A24),VLOOKUP($D24,Entf,22,FALSE),VLOOKUP($D24,Entm,23,FALSE))</f>
        <v>#N/A</v>
      </c>
      <c r="AF25" s="338"/>
      <c r="AG25" s="338"/>
      <c r="AH25" s="339"/>
      <c r="AI25" s="337" t="e">
        <f>IF(ISERROR($A24),VLOOKUP($D24,Entf,25,FALSE),VLOOKUP($D24,Entm,26,FALSE))</f>
        <v>#N/A</v>
      </c>
      <c r="AJ25" s="338"/>
      <c r="AK25" s="338"/>
      <c r="AL25" s="339"/>
    </row>
    <row r="26" spans="1:38" ht="13.5" customHeight="1" x14ac:dyDescent="0.15">
      <c r="A26" s="235" t="e">
        <f>VLOOKUP(1+A24,申込データ!$G$10:$G$97,1,FALSE)</f>
        <v>#N/A</v>
      </c>
      <c r="B26" s="235" t="e">
        <f>IF(ISERROR(A26),VLOOKUP(1+B24,申込データ!$H$10:$H$97,1,FALSE),0)</f>
        <v>#N/A</v>
      </c>
      <c r="C26" s="235">
        <v>4</v>
      </c>
      <c r="D26" s="319" t="e">
        <f>IF(ISERROR($A26),VLOOKUP(B26,Entf,3,FALSE),VLOOKUP(A26,Entm,4,FALSE))</f>
        <v>#N/A</v>
      </c>
      <c r="E26" s="320"/>
      <c r="F26" s="319" t="e">
        <f>IF(ISERROR($A26),VLOOKUP($D26,Entf,5,FALSE),VLOOKUP($D26,Entm,6,FALSE))</f>
        <v>#N/A</v>
      </c>
      <c r="G26" s="323"/>
      <c r="H26" s="320"/>
      <c r="I26" s="319" t="e">
        <f>IF(ISERROR($A26),VLOOKUP($D26,Entf,6,FALSE),VLOOKUP($D26,Entm,7,FALSE))</f>
        <v>#N/A</v>
      </c>
      <c r="J26" s="323"/>
      <c r="K26" s="323"/>
      <c r="L26" s="323"/>
      <c r="M26" s="323"/>
      <c r="N26" s="320"/>
      <c r="O26" s="319" t="str">
        <f>IF(ISERROR(A26),IF(ISERROR(B26),"","女"),"男")</f>
        <v/>
      </c>
      <c r="P26" s="320"/>
      <c r="Q26" s="340" t="e">
        <f>IF(ISERROR($A26),VLOOKUP($D26,Entf,26,FALSE),VLOOKUP($D26,Entm,27,FALSE))</f>
        <v>#N/A</v>
      </c>
      <c r="R26" s="341"/>
      <c r="S26" s="341"/>
      <c r="T26" s="342"/>
      <c r="U26" s="316" t="e">
        <f>IF(ISERROR($A26),VLOOKUP($D26,Entf,11,FALSE),VLOOKUP($D26,Entm,12,FALSE))</f>
        <v>#N/A</v>
      </c>
      <c r="V26" s="317"/>
      <c r="W26" s="317"/>
      <c r="X26" s="317"/>
      <c r="Y26" s="318"/>
      <c r="Z26" s="316" t="e">
        <f>IF(ISERROR($A26),VLOOKUP($D26,Entf,14,FALSE),VLOOKUP($D26,Entm,15,FALSE))</f>
        <v>#N/A</v>
      </c>
      <c r="AA26" s="317"/>
      <c r="AB26" s="317"/>
      <c r="AC26" s="317"/>
      <c r="AD26" s="318"/>
      <c r="AE26" s="325" t="e">
        <f>IF(ISERROR($A26),VLOOKUP($D26,Entf,20,FALSE),VLOOKUP($D26,Entm,21,FALSE))</f>
        <v>#N/A</v>
      </c>
      <c r="AF26" s="326"/>
      <c r="AG26" s="326"/>
      <c r="AH26" s="327"/>
      <c r="AI26" s="325" t="e">
        <f>IF(ISERROR($A26),VLOOKUP($D26,Entf,23,FALSE),VLOOKUP($D26,Entm,24,FALSE))</f>
        <v>#N/A</v>
      </c>
      <c r="AJ26" s="326"/>
      <c r="AK26" s="326"/>
      <c r="AL26" s="327"/>
    </row>
    <row r="27" spans="1:38" ht="13.5" customHeight="1" x14ac:dyDescent="0.15">
      <c r="D27" s="321"/>
      <c r="E27" s="322"/>
      <c r="F27" s="321"/>
      <c r="G27" s="324"/>
      <c r="H27" s="322"/>
      <c r="I27" s="328" t="e">
        <f>IF(ISERROR($A26),VLOOKUP($D26,Entf,7,FALSE),VLOOKUP($D26,Entm,8,FALSE))</f>
        <v>#N/A</v>
      </c>
      <c r="J27" s="329"/>
      <c r="K27" s="329"/>
      <c r="L27" s="329"/>
      <c r="M27" s="329"/>
      <c r="N27" s="330"/>
      <c r="O27" s="321"/>
      <c r="P27" s="322"/>
      <c r="Q27" s="331" t="e">
        <f>IF(ISERROR($A26),VLOOKUP($D26,Entf,9,FALSE),VLOOKUP($D26,Entm,10,FALSE))</f>
        <v>#N/A</v>
      </c>
      <c r="R27" s="332"/>
      <c r="S27" s="332"/>
      <c r="T27" s="333"/>
      <c r="U27" s="334" t="e">
        <f>IF(ISERROR($A26),VLOOKUP($D26,Entf,13,FALSE),VLOOKUP($D26,Entm,14,FALSE))</f>
        <v>#N/A</v>
      </c>
      <c r="V27" s="335"/>
      <c r="W27" s="335"/>
      <c r="X27" s="335"/>
      <c r="Y27" s="336"/>
      <c r="Z27" s="334" t="e">
        <f>IF(ISERROR($A26),VLOOKUP($D26,Entf,16,FALSE),VLOOKUP($D26,Entm,17,FALSE))</f>
        <v>#N/A</v>
      </c>
      <c r="AA27" s="335"/>
      <c r="AB27" s="335"/>
      <c r="AC27" s="335"/>
      <c r="AD27" s="336"/>
      <c r="AE27" s="337" t="e">
        <f>IF(ISERROR($A26),VLOOKUP($D26,Entf,22,FALSE),VLOOKUP($D26,Entm,23,FALSE))</f>
        <v>#N/A</v>
      </c>
      <c r="AF27" s="338"/>
      <c r="AG27" s="338"/>
      <c r="AH27" s="339"/>
      <c r="AI27" s="337" t="e">
        <f>IF(ISERROR($A26),VLOOKUP($D26,Entf,25,FALSE),VLOOKUP($D26,Entm,26,FALSE))</f>
        <v>#N/A</v>
      </c>
      <c r="AJ27" s="338"/>
      <c r="AK27" s="338"/>
      <c r="AL27" s="339"/>
    </row>
    <row r="28" spans="1:38" ht="13.5" customHeight="1" x14ac:dyDescent="0.15">
      <c r="A28" s="235" t="e">
        <f>VLOOKUP(1+A26,申込データ!$G$10:$G$97,1,FALSE)</f>
        <v>#N/A</v>
      </c>
      <c r="B28" s="235" t="e">
        <f>IF(ISERROR(A28),VLOOKUP(1+B26,申込データ!$H$10:$H$97,1,FALSE),0)</f>
        <v>#N/A</v>
      </c>
      <c r="C28" s="235">
        <v>5</v>
      </c>
      <c r="D28" s="319" t="e">
        <f>IF(ISERROR($A28),VLOOKUP(B28,Entf,3,FALSE),VLOOKUP(A28,Entm,4,FALSE))</f>
        <v>#N/A</v>
      </c>
      <c r="E28" s="320"/>
      <c r="F28" s="319" t="e">
        <f>IF(ISERROR($A28),VLOOKUP($D28,Entf,5,FALSE),VLOOKUP($D28,Entm,6,FALSE))</f>
        <v>#N/A</v>
      </c>
      <c r="G28" s="323"/>
      <c r="H28" s="320"/>
      <c r="I28" s="319" t="e">
        <f>IF(ISERROR($A28),VLOOKUP($D28,Entf,6,FALSE),VLOOKUP($D28,Entm,7,FALSE))</f>
        <v>#N/A</v>
      </c>
      <c r="J28" s="323"/>
      <c r="K28" s="323"/>
      <c r="L28" s="323"/>
      <c r="M28" s="323"/>
      <c r="N28" s="320"/>
      <c r="O28" s="319" t="str">
        <f>IF(ISERROR(A28),IF(ISERROR(B28),"","女"),"男")</f>
        <v/>
      </c>
      <c r="P28" s="320"/>
      <c r="Q28" s="340" t="e">
        <f>IF(ISERROR($A28),VLOOKUP($D28,Entf,26,FALSE),VLOOKUP($D28,Entm,27,FALSE))</f>
        <v>#N/A</v>
      </c>
      <c r="R28" s="341"/>
      <c r="S28" s="341"/>
      <c r="T28" s="342"/>
      <c r="U28" s="316" t="e">
        <f>IF(ISERROR($A28),VLOOKUP($D28,Entf,11,FALSE),VLOOKUP($D28,Entm,12,FALSE))</f>
        <v>#N/A</v>
      </c>
      <c r="V28" s="317"/>
      <c r="W28" s="317"/>
      <c r="X28" s="317"/>
      <c r="Y28" s="318"/>
      <c r="Z28" s="316" t="e">
        <f>IF(ISERROR($A28),VLOOKUP($D28,Entf,14,FALSE),VLOOKUP($D28,Entm,15,FALSE))</f>
        <v>#N/A</v>
      </c>
      <c r="AA28" s="317"/>
      <c r="AB28" s="317"/>
      <c r="AC28" s="317"/>
      <c r="AD28" s="318"/>
      <c r="AE28" s="325" t="e">
        <f>IF(ISERROR($A28),VLOOKUP($D28,Entf,20,FALSE),VLOOKUP($D28,Entm,21,FALSE))</f>
        <v>#N/A</v>
      </c>
      <c r="AF28" s="326"/>
      <c r="AG28" s="326"/>
      <c r="AH28" s="327"/>
      <c r="AI28" s="325" t="e">
        <f>IF(ISERROR($A28),VLOOKUP($D28,Entf,23,FALSE),VLOOKUP($D28,Entm,24,FALSE))</f>
        <v>#N/A</v>
      </c>
      <c r="AJ28" s="326"/>
      <c r="AK28" s="326"/>
      <c r="AL28" s="327"/>
    </row>
    <row r="29" spans="1:38" ht="13.5" customHeight="1" x14ac:dyDescent="0.15">
      <c r="D29" s="321"/>
      <c r="E29" s="322"/>
      <c r="F29" s="321"/>
      <c r="G29" s="324"/>
      <c r="H29" s="322"/>
      <c r="I29" s="328" t="e">
        <f>IF(ISERROR($A28),VLOOKUP($D28,Entf,7,FALSE),VLOOKUP($D28,Entm,8,FALSE))</f>
        <v>#N/A</v>
      </c>
      <c r="J29" s="329"/>
      <c r="K29" s="329"/>
      <c r="L29" s="329"/>
      <c r="M29" s="329"/>
      <c r="N29" s="330"/>
      <c r="O29" s="321"/>
      <c r="P29" s="322"/>
      <c r="Q29" s="331" t="e">
        <f>IF(ISERROR($A28),VLOOKUP($D28,Entf,9,FALSE),VLOOKUP($D28,Entm,10,FALSE))</f>
        <v>#N/A</v>
      </c>
      <c r="R29" s="332"/>
      <c r="S29" s="332"/>
      <c r="T29" s="333"/>
      <c r="U29" s="334" t="e">
        <f>IF(ISERROR($A28),VLOOKUP($D28,Entf,13,FALSE),VLOOKUP($D28,Entm,14,FALSE))</f>
        <v>#N/A</v>
      </c>
      <c r="V29" s="335"/>
      <c r="W29" s="335"/>
      <c r="X29" s="335"/>
      <c r="Y29" s="336"/>
      <c r="Z29" s="334" t="e">
        <f>IF(ISERROR($A28),VLOOKUP($D28,Entf,16,FALSE),VLOOKUP($D28,Entm,17,FALSE))</f>
        <v>#N/A</v>
      </c>
      <c r="AA29" s="335"/>
      <c r="AB29" s="335"/>
      <c r="AC29" s="335"/>
      <c r="AD29" s="336"/>
      <c r="AE29" s="337" t="e">
        <f>IF(ISERROR($A28),VLOOKUP($D28,Entf,22,FALSE),VLOOKUP($D28,Entm,23,FALSE))</f>
        <v>#N/A</v>
      </c>
      <c r="AF29" s="338"/>
      <c r="AG29" s="338"/>
      <c r="AH29" s="339"/>
      <c r="AI29" s="337" t="e">
        <f>IF(ISERROR($A28),VLOOKUP($D28,Entf,25,FALSE),VLOOKUP($D28,Entm,26,FALSE))</f>
        <v>#N/A</v>
      </c>
      <c r="AJ29" s="338"/>
      <c r="AK29" s="338"/>
      <c r="AL29" s="339"/>
    </row>
    <row r="30" spans="1:38" ht="13.5" customHeight="1" x14ac:dyDescent="0.15">
      <c r="A30" s="235" t="e">
        <f>VLOOKUP(1+A28,申込データ!$G$10:$G$97,1,FALSE)</f>
        <v>#N/A</v>
      </c>
      <c r="B30" s="235" t="e">
        <f>IF(ISERROR(A30),VLOOKUP(1+B28,申込データ!$H$10:$H$97,1,FALSE),0)</f>
        <v>#N/A</v>
      </c>
      <c r="C30" s="235">
        <v>6</v>
      </c>
      <c r="D30" s="319" t="e">
        <f>IF(ISERROR($A30),VLOOKUP(B30,Entf,3,FALSE),VLOOKUP(A30,Entm,4,FALSE))</f>
        <v>#N/A</v>
      </c>
      <c r="E30" s="320"/>
      <c r="F30" s="319" t="e">
        <f>IF(ISERROR($A30),VLOOKUP($D30,Entf,5,FALSE),VLOOKUP($D30,Entm,6,FALSE))</f>
        <v>#N/A</v>
      </c>
      <c r="G30" s="323"/>
      <c r="H30" s="320"/>
      <c r="I30" s="319" t="e">
        <f>IF(ISERROR($A30),VLOOKUP($D30,Entf,6,FALSE),VLOOKUP($D30,Entm,7,FALSE))</f>
        <v>#N/A</v>
      </c>
      <c r="J30" s="323"/>
      <c r="K30" s="323"/>
      <c r="L30" s="323"/>
      <c r="M30" s="323"/>
      <c r="N30" s="320"/>
      <c r="O30" s="319" t="str">
        <f>IF(ISERROR(A30),IF(ISERROR(B30),"","女"),"男")</f>
        <v/>
      </c>
      <c r="P30" s="320"/>
      <c r="Q30" s="340" t="e">
        <f>IF(ISERROR($A30),VLOOKUP($D30,Entf,26,FALSE),VLOOKUP($D30,Entm,27,FALSE))</f>
        <v>#N/A</v>
      </c>
      <c r="R30" s="341"/>
      <c r="S30" s="341"/>
      <c r="T30" s="342"/>
      <c r="U30" s="316" t="e">
        <f>IF(ISERROR($A30),VLOOKUP($D30,Entf,11,FALSE),VLOOKUP($D30,Entm,12,FALSE))</f>
        <v>#N/A</v>
      </c>
      <c r="V30" s="317"/>
      <c r="W30" s="317"/>
      <c r="X30" s="317"/>
      <c r="Y30" s="318"/>
      <c r="Z30" s="316" t="e">
        <f>IF(ISERROR($A30),VLOOKUP($D30,Entf,14,FALSE),VLOOKUP($D30,Entm,15,FALSE))</f>
        <v>#N/A</v>
      </c>
      <c r="AA30" s="317"/>
      <c r="AB30" s="317"/>
      <c r="AC30" s="317"/>
      <c r="AD30" s="318"/>
      <c r="AE30" s="325" t="e">
        <f>IF(ISERROR($A30),VLOOKUP($D30,Entf,20,FALSE),VLOOKUP($D30,Entm,21,FALSE))</f>
        <v>#N/A</v>
      </c>
      <c r="AF30" s="326"/>
      <c r="AG30" s="326"/>
      <c r="AH30" s="327"/>
      <c r="AI30" s="325" t="e">
        <f>IF(ISERROR($A30),VLOOKUP($D30,Entf,23,FALSE),VLOOKUP($D30,Entm,24,FALSE))</f>
        <v>#N/A</v>
      </c>
      <c r="AJ30" s="326"/>
      <c r="AK30" s="326"/>
      <c r="AL30" s="327"/>
    </row>
    <row r="31" spans="1:38" ht="13.5" customHeight="1" x14ac:dyDescent="0.15">
      <c r="D31" s="321"/>
      <c r="E31" s="322"/>
      <c r="F31" s="321"/>
      <c r="G31" s="324"/>
      <c r="H31" s="322"/>
      <c r="I31" s="328" t="e">
        <f>IF(ISERROR($A30),VLOOKUP($D30,Entf,7,FALSE),VLOOKUP($D30,Entm,8,FALSE))</f>
        <v>#N/A</v>
      </c>
      <c r="J31" s="329"/>
      <c r="K31" s="329"/>
      <c r="L31" s="329"/>
      <c r="M31" s="329"/>
      <c r="N31" s="330"/>
      <c r="O31" s="321"/>
      <c r="P31" s="322"/>
      <c r="Q31" s="331" t="e">
        <f>IF(ISERROR($A30),VLOOKUP($D30,Entf,9,FALSE),VLOOKUP($D30,Entm,10,FALSE))</f>
        <v>#N/A</v>
      </c>
      <c r="R31" s="332"/>
      <c r="S31" s="332"/>
      <c r="T31" s="333"/>
      <c r="U31" s="334" t="e">
        <f>IF(ISERROR($A30),VLOOKUP($D30,Entf,13,FALSE),VLOOKUP($D30,Entm,14,FALSE))</f>
        <v>#N/A</v>
      </c>
      <c r="V31" s="335"/>
      <c r="W31" s="335"/>
      <c r="X31" s="335"/>
      <c r="Y31" s="336"/>
      <c r="Z31" s="334" t="e">
        <f>IF(ISERROR($A30),VLOOKUP($D30,Entf,16,FALSE),VLOOKUP($D30,Entm,17,FALSE))</f>
        <v>#N/A</v>
      </c>
      <c r="AA31" s="335"/>
      <c r="AB31" s="335"/>
      <c r="AC31" s="335"/>
      <c r="AD31" s="336"/>
      <c r="AE31" s="337" t="e">
        <f>IF(ISERROR($A30),VLOOKUP($D30,Entf,22,FALSE),VLOOKUP($D30,Entm,23,FALSE))</f>
        <v>#N/A</v>
      </c>
      <c r="AF31" s="338"/>
      <c r="AG31" s="338"/>
      <c r="AH31" s="339"/>
      <c r="AI31" s="337" t="e">
        <f>IF(ISERROR($A30),VLOOKUP($D30,Entf,25,FALSE),VLOOKUP($D30,Entm,26,FALSE))</f>
        <v>#N/A</v>
      </c>
      <c r="AJ31" s="338"/>
      <c r="AK31" s="338"/>
      <c r="AL31" s="339"/>
    </row>
    <row r="32" spans="1:38" ht="13.5" customHeight="1" x14ac:dyDescent="0.15">
      <c r="A32" s="235" t="e">
        <f>VLOOKUP(1+A30,申込データ!$G$10:$G$97,1,FALSE)</f>
        <v>#N/A</v>
      </c>
      <c r="B32" s="235" t="e">
        <f>IF(ISERROR(A32),VLOOKUP(1+B30,申込データ!$H$10:$H$97,1,FALSE),0)</f>
        <v>#N/A</v>
      </c>
      <c r="C32" s="235">
        <v>7</v>
      </c>
      <c r="D32" s="319" t="e">
        <f>IF(ISERROR($A32),VLOOKUP(B32,Entf,3,FALSE),VLOOKUP(A32,Entm,4,FALSE))</f>
        <v>#N/A</v>
      </c>
      <c r="E32" s="320"/>
      <c r="F32" s="319" t="e">
        <f>IF(ISERROR($A32),VLOOKUP($D32,Entf,5,FALSE),VLOOKUP($D32,Entm,6,FALSE))</f>
        <v>#N/A</v>
      </c>
      <c r="G32" s="323"/>
      <c r="H32" s="320"/>
      <c r="I32" s="319" t="e">
        <f>IF(ISERROR($A32),VLOOKUP($D32,Entf,6,FALSE),VLOOKUP($D32,Entm,7,FALSE))</f>
        <v>#N/A</v>
      </c>
      <c r="J32" s="323"/>
      <c r="K32" s="323"/>
      <c r="L32" s="323"/>
      <c r="M32" s="323"/>
      <c r="N32" s="320"/>
      <c r="O32" s="319" t="str">
        <f>IF(ISERROR(A32),IF(ISERROR(B32),"","女"),"男")</f>
        <v/>
      </c>
      <c r="P32" s="320"/>
      <c r="Q32" s="340" t="e">
        <f>IF(ISERROR($A32),VLOOKUP($D32,Entf,26,FALSE),VLOOKUP($D32,Entm,27,FALSE))</f>
        <v>#N/A</v>
      </c>
      <c r="R32" s="341"/>
      <c r="S32" s="341"/>
      <c r="T32" s="342"/>
      <c r="U32" s="316" t="e">
        <f>IF(ISERROR($A32),VLOOKUP($D32,Entf,11,FALSE),VLOOKUP($D32,Entm,12,FALSE))</f>
        <v>#N/A</v>
      </c>
      <c r="V32" s="317"/>
      <c r="W32" s="317"/>
      <c r="X32" s="317"/>
      <c r="Y32" s="318"/>
      <c r="Z32" s="316" t="e">
        <f>IF(ISERROR($A32),VLOOKUP($D32,Entf,14,FALSE),VLOOKUP($D32,Entm,15,FALSE))</f>
        <v>#N/A</v>
      </c>
      <c r="AA32" s="317"/>
      <c r="AB32" s="317"/>
      <c r="AC32" s="317"/>
      <c r="AD32" s="318"/>
      <c r="AE32" s="325" t="e">
        <f>IF(ISERROR($A32),VLOOKUP($D32,Entf,20,FALSE),VLOOKUP($D32,Entm,21,FALSE))</f>
        <v>#N/A</v>
      </c>
      <c r="AF32" s="326"/>
      <c r="AG32" s="326"/>
      <c r="AH32" s="327"/>
      <c r="AI32" s="325" t="e">
        <f>IF(ISERROR($A32),VLOOKUP($D32,Entf,23,FALSE),VLOOKUP($D32,Entm,24,FALSE))</f>
        <v>#N/A</v>
      </c>
      <c r="AJ32" s="326"/>
      <c r="AK32" s="326"/>
      <c r="AL32" s="327"/>
    </row>
    <row r="33" spans="1:38" ht="13.5" customHeight="1" x14ac:dyDescent="0.15">
      <c r="D33" s="321"/>
      <c r="E33" s="322"/>
      <c r="F33" s="321"/>
      <c r="G33" s="324"/>
      <c r="H33" s="322"/>
      <c r="I33" s="328" t="e">
        <f>IF(ISERROR($A32),VLOOKUP($D32,Entf,7,FALSE),VLOOKUP($D32,Entm,8,FALSE))</f>
        <v>#N/A</v>
      </c>
      <c r="J33" s="329"/>
      <c r="K33" s="329"/>
      <c r="L33" s="329"/>
      <c r="M33" s="329"/>
      <c r="N33" s="330"/>
      <c r="O33" s="321"/>
      <c r="P33" s="322"/>
      <c r="Q33" s="331" t="e">
        <f>IF(ISERROR($A32),VLOOKUP($D32,Entf,9,FALSE),VLOOKUP($D32,Entm,10,FALSE))</f>
        <v>#N/A</v>
      </c>
      <c r="R33" s="332"/>
      <c r="S33" s="332"/>
      <c r="T33" s="333"/>
      <c r="U33" s="334" t="e">
        <f>IF(ISERROR($A32),VLOOKUP($D32,Entf,13,FALSE),VLOOKUP($D32,Entm,14,FALSE))</f>
        <v>#N/A</v>
      </c>
      <c r="V33" s="335"/>
      <c r="W33" s="335"/>
      <c r="X33" s="335"/>
      <c r="Y33" s="336"/>
      <c r="Z33" s="334" t="e">
        <f>IF(ISERROR($A32),VLOOKUP($D32,Entf,16,FALSE),VLOOKUP($D32,Entm,17,FALSE))</f>
        <v>#N/A</v>
      </c>
      <c r="AA33" s="335"/>
      <c r="AB33" s="335"/>
      <c r="AC33" s="335"/>
      <c r="AD33" s="336"/>
      <c r="AE33" s="337" t="e">
        <f>IF(ISERROR($A32),VLOOKUP($D32,Entf,22,FALSE),VLOOKUP($D32,Entm,23,FALSE))</f>
        <v>#N/A</v>
      </c>
      <c r="AF33" s="338"/>
      <c r="AG33" s="338"/>
      <c r="AH33" s="339"/>
      <c r="AI33" s="337" t="e">
        <f>IF(ISERROR($A32),VLOOKUP($D32,Entf,25,FALSE),VLOOKUP($D32,Entm,26,FALSE))</f>
        <v>#N/A</v>
      </c>
      <c r="AJ33" s="338"/>
      <c r="AK33" s="338"/>
      <c r="AL33" s="339"/>
    </row>
    <row r="34" spans="1:38" ht="13.5" customHeight="1" x14ac:dyDescent="0.15">
      <c r="A34" s="235" t="e">
        <f>VLOOKUP(1+A32,申込データ!$G$10:$G$97,1,FALSE)</f>
        <v>#N/A</v>
      </c>
      <c r="B34" s="235" t="e">
        <f>IF(ISERROR(A34),VLOOKUP(1+B32,申込データ!$H$10:$H$97,1,FALSE),0)</f>
        <v>#N/A</v>
      </c>
      <c r="C34" s="235">
        <v>8</v>
      </c>
      <c r="D34" s="319" t="e">
        <f>IF(ISERROR($A34),VLOOKUP(B34,Entf,3,FALSE),VLOOKUP(A34,Entm,4,FALSE))</f>
        <v>#N/A</v>
      </c>
      <c r="E34" s="320"/>
      <c r="F34" s="319" t="e">
        <f>IF(ISERROR($A34),VLOOKUP($D34,Entf,5,FALSE),VLOOKUP($D34,Entm,6,FALSE))</f>
        <v>#N/A</v>
      </c>
      <c r="G34" s="323"/>
      <c r="H34" s="320"/>
      <c r="I34" s="319" t="e">
        <f>IF(ISERROR($A34),VLOOKUP($D34,Entf,6,FALSE),VLOOKUP($D34,Entm,7,FALSE))</f>
        <v>#N/A</v>
      </c>
      <c r="J34" s="323"/>
      <c r="K34" s="323"/>
      <c r="L34" s="323"/>
      <c r="M34" s="323"/>
      <c r="N34" s="320"/>
      <c r="O34" s="319" t="str">
        <f>IF(ISERROR(A34),IF(ISERROR(B34),"","女"),"男")</f>
        <v/>
      </c>
      <c r="P34" s="320"/>
      <c r="Q34" s="340" t="e">
        <f>IF(ISERROR($A34),VLOOKUP($D34,Entf,26,FALSE),VLOOKUP($D34,Entm,27,FALSE))</f>
        <v>#N/A</v>
      </c>
      <c r="R34" s="341"/>
      <c r="S34" s="341"/>
      <c r="T34" s="342"/>
      <c r="U34" s="316" t="e">
        <f>IF(ISERROR($A34),VLOOKUP($D34,Entf,11,FALSE),VLOOKUP($D34,Entm,12,FALSE))</f>
        <v>#N/A</v>
      </c>
      <c r="V34" s="317"/>
      <c r="W34" s="317"/>
      <c r="X34" s="317"/>
      <c r="Y34" s="318"/>
      <c r="Z34" s="316" t="e">
        <f>IF(ISERROR($A34),VLOOKUP($D34,Entf,14,FALSE),VLOOKUP($D34,Entm,15,FALSE))</f>
        <v>#N/A</v>
      </c>
      <c r="AA34" s="317"/>
      <c r="AB34" s="317"/>
      <c r="AC34" s="317"/>
      <c r="AD34" s="318"/>
      <c r="AE34" s="325" t="e">
        <f>IF(ISERROR($A34),VLOOKUP($D34,Entf,20,FALSE),VLOOKUP($D34,Entm,21,FALSE))</f>
        <v>#N/A</v>
      </c>
      <c r="AF34" s="326"/>
      <c r="AG34" s="326"/>
      <c r="AH34" s="327"/>
      <c r="AI34" s="325" t="e">
        <f>IF(ISERROR($A34),VLOOKUP($D34,Entf,23,FALSE),VLOOKUP($D34,Entm,24,FALSE))</f>
        <v>#N/A</v>
      </c>
      <c r="AJ34" s="326"/>
      <c r="AK34" s="326"/>
      <c r="AL34" s="327"/>
    </row>
    <row r="35" spans="1:38" ht="13.5" customHeight="1" x14ac:dyDescent="0.15">
      <c r="D35" s="321"/>
      <c r="E35" s="322"/>
      <c r="F35" s="321"/>
      <c r="G35" s="324"/>
      <c r="H35" s="322"/>
      <c r="I35" s="328" t="e">
        <f>IF(ISERROR($A34),VLOOKUP($D34,Entf,7,FALSE),VLOOKUP($D34,Entm,8,FALSE))</f>
        <v>#N/A</v>
      </c>
      <c r="J35" s="329"/>
      <c r="K35" s="329"/>
      <c r="L35" s="329"/>
      <c r="M35" s="329"/>
      <c r="N35" s="330"/>
      <c r="O35" s="321"/>
      <c r="P35" s="322"/>
      <c r="Q35" s="331" t="e">
        <f>IF(ISERROR($A34),VLOOKUP($D34,Entf,9,FALSE),VLOOKUP($D34,Entm,10,FALSE))</f>
        <v>#N/A</v>
      </c>
      <c r="R35" s="332"/>
      <c r="S35" s="332"/>
      <c r="T35" s="333"/>
      <c r="U35" s="334" t="e">
        <f>IF(ISERROR($A34),VLOOKUP($D34,Entf,13,FALSE),VLOOKUP($D34,Entm,14,FALSE))</f>
        <v>#N/A</v>
      </c>
      <c r="V35" s="335"/>
      <c r="W35" s="335"/>
      <c r="X35" s="335"/>
      <c r="Y35" s="336"/>
      <c r="Z35" s="334" t="e">
        <f>IF(ISERROR($A34),VLOOKUP($D34,Entf,16,FALSE),VLOOKUP($D34,Entm,17,FALSE))</f>
        <v>#N/A</v>
      </c>
      <c r="AA35" s="335"/>
      <c r="AB35" s="335"/>
      <c r="AC35" s="335"/>
      <c r="AD35" s="336"/>
      <c r="AE35" s="337" t="e">
        <f>IF(ISERROR($A34),VLOOKUP($D34,Entf,22,FALSE),VLOOKUP($D34,Entm,23,FALSE))</f>
        <v>#N/A</v>
      </c>
      <c r="AF35" s="338"/>
      <c r="AG35" s="338"/>
      <c r="AH35" s="339"/>
      <c r="AI35" s="337" t="e">
        <f>IF(ISERROR($A34),VLOOKUP($D34,Entf,25,FALSE),VLOOKUP($D34,Entm,26,FALSE))</f>
        <v>#N/A</v>
      </c>
      <c r="AJ35" s="338"/>
      <c r="AK35" s="338"/>
      <c r="AL35" s="339"/>
    </row>
    <row r="36" spans="1:38" ht="13.5" customHeight="1" x14ac:dyDescent="0.15">
      <c r="A36" s="235" t="e">
        <f>VLOOKUP(1+A34,申込データ!$G$10:$G$97,1,FALSE)</f>
        <v>#N/A</v>
      </c>
      <c r="B36" s="235" t="e">
        <f>IF(ISERROR(A36),VLOOKUP(1+B34,申込データ!$H$10:$H$97,1,FALSE),0)</f>
        <v>#N/A</v>
      </c>
      <c r="C36" s="235">
        <v>9</v>
      </c>
      <c r="D36" s="319" t="e">
        <f>IF(ISERROR($A36),VLOOKUP(B36,Entf,3,FALSE),VLOOKUP(A36,Entm,4,FALSE))</f>
        <v>#N/A</v>
      </c>
      <c r="E36" s="320"/>
      <c r="F36" s="319" t="e">
        <f>IF(ISERROR($A36),VLOOKUP($D36,Entf,5,FALSE),VLOOKUP($D36,Entm,6,FALSE))</f>
        <v>#N/A</v>
      </c>
      <c r="G36" s="323"/>
      <c r="H36" s="320"/>
      <c r="I36" s="319" t="e">
        <f>IF(ISERROR($A36),VLOOKUP($D36,Entf,6,FALSE),VLOOKUP($D36,Entm,7,FALSE))</f>
        <v>#N/A</v>
      </c>
      <c r="J36" s="323"/>
      <c r="K36" s="323"/>
      <c r="L36" s="323"/>
      <c r="M36" s="323"/>
      <c r="N36" s="320"/>
      <c r="O36" s="319" t="str">
        <f>IF(ISERROR(A36),IF(ISERROR(B36),"","女"),"男")</f>
        <v/>
      </c>
      <c r="P36" s="320"/>
      <c r="Q36" s="340" t="e">
        <f>IF(ISERROR($A36),VLOOKUP($D36,Entf,26,FALSE),VLOOKUP($D36,Entm,27,FALSE))</f>
        <v>#N/A</v>
      </c>
      <c r="R36" s="341"/>
      <c r="S36" s="341"/>
      <c r="T36" s="342"/>
      <c r="U36" s="316" t="e">
        <f>IF(ISERROR($A36),VLOOKUP($D36,Entf,11,FALSE),VLOOKUP($D36,Entm,12,FALSE))</f>
        <v>#N/A</v>
      </c>
      <c r="V36" s="317"/>
      <c r="W36" s="317"/>
      <c r="X36" s="317"/>
      <c r="Y36" s="318"/>
      <c r="Z36" s="316" t="e">
        <f>IF(ISERROR($A36),VLOOKUP($D36,Entf,14,FALSE),VLOOKUP($D36,Entm,15,FALSE))</f>
        <v>#N/A</v>
      </c>
      <c r="AA36" s="317"/>
      <c r="AB36" s="317"/>
      <c r="AC36" s="317"/>
      <c r="AD36" s="318"/>
      <c r="AE36" s="325" t="e">
        <f>IF(ISERROR($A36),VLOOKUP($D36,Entf,20,FALSE),VLOOKUP($D36,Entm,21,FALSE))</f>
        <v>#N/A</v>
      </c>
      <c r="AF36" s="326"/>
      <c r="AG36" s="326"/>
      <c r="AH36" s="327"/>
      <c r="AI36" s="325" t="e">
        <f>IF(ISERROR($A36),VLOOKUP($D36,Entf,23,FALSE),VLOOKUP($D36,Entm,24,FALSE))</f>
        <v>#N/A</v>
      </c>
      <c r="AJ36" s="326"/>
      <c r="AK36" s="326"/>
      <c r="AL36" s="327"/>
    </row>
    <row r="37" spans="1:38" ht="13.5" customHeight="1" x14ac:dyDescent="0.15">
      <c r="D37" s="321"/>
      <c r="E37" s="322"/>
      <c r="F37" s="321"/>
      <c r="G37" s="324"/>
      <c r="H37" s="322"/>
      <c r="I37" s="328" t="e">
        <f>IF(ISERROR($A36),VLOOKUP($D36,Entf,7,FALSE),VLOOKUP($D36,Entm,8,FALSE))</f>
        <v>#N/A</v>
      </c>
      <c r="J37" s="329"/>
      <c r="K37" s="329"/>
      <c r="L37" s="329"/>
      <c r="M37" s="329"/>
      <c r="N37" s="330"/>
      <c r="O37" s="321"/>
      <c r="P37" s="322"/>
      <c r="Q37" s="331" t="e">
        <f>IF(ISERROR($A36),VLOOKUP($D36,Entf,9,FALSE),VLOOKUP($D36,Entm,10,FALSE))</f>
        <v>#N/A</v>
      </c>
      <c r="R37" s="332"/>
      <c r="S37" s="332"/>
      <c r="T37" s="333"/>
      <c r="U37" s="334" t="e">
        <f>IF(ISERROR($A36),VLOOKUP($D36,Entf,13,FALSE),VLOOKUP($D36,Entm,14,FALSE))</f>
        <v>#N/A</v>
      </c>
      <c r="V37" s="335"/>
      <c r="W37" s="335"/>
      <c r="X37" s="335"/>
      <c r="Y37" s="336"/>
      <c r="Z37" s="334" t="e">
        <f>IF(ISERROR($A36),VLOOKUP($D36,Entf,16,FALSE),VLOOKUP($D36,Entm,17,FALSE))</f>
        <v>#N/A</v>
      </c>
      <c r="AA37" s="335"/>
      <c r="AB37" s="335"/>
      <c r="AC37" s="335"/>
      <c r="AD37" s="336"/>
      <c r="AE37" s="337" t="e">
        <f>IF(ISERROR($A36),VLOOKUP($D36,Entf,22,FALSE),VLOOKUP($D36,Entm,23,FALSE))</f>
        <v>#N/A</v>
      </c>
      <c r="AF37" s="338"/>
      <c r="AG37" s="338"/>
      <c r="AH37" s="339"/>
      <c r="AI37" s="337" t="e">
        <f>IF(ISERROR($A36),VLOOKUP($D36,Entf,25,FALSE),VLOOKUP($D36,Entm,26,FALSE))</f>
        <v>#N/A</v>
      </c>
      <c r="AJ37" s="338"/>
      <c r="AK37" s="338"/>
      <c r="AL37" s="339"/>
    </row>
    <row r="38" spans="1:38" ht="13.5" customHeight="1" x14ac:dyDescent="0.15">
      <c r="A38" s="235" t="e">
        <f>VLOOKUP(1+A36,申込データ!$G$10:$G$97,1,FALSE)</f>
        <v>#N/A</v>
      </c>
      <c r="B38" s="235" t="e">
        <f>IF(ISERROR(A38),VLOOKUP(1+B36,申込データ!$H$10:$H$97,1,FALSE),0)</f>
        <v>#N/A</v>
      </c>
      <c r="C38" s="235">
        <v>10</v>
      </c>
      <c r="D38" s="319" t="e">
        <f>IF(ISERROR($A38),VLOOKUP(B38,Entf,3,FALSE),VLOOKUP(A38,Entm,4,FALSE))</f>
        <v>#N/A</v>
      </c>
      <c r="E38" s="320"/>
      <c r="F38" s="319" t="e">
        <f>IF(ISERROR($A38),VLOOKUP($D38,Entf,5,FALSE),VLOOKUP($D38,Entm,6,FALSE))</f>
        <v>#N/A</v>
      </c>
      <c r="G38" s="323"/>
      <c r="H38" s="320"/>
      <c r="I38" s="319" t="e">
        <f>IF(ISERROR($A38),VLOOKUP($D38,Entf,6,FALSE),VLOOKUP($D38,Entm,7,FALSE))</f>
        <v>#N/A</v>
      </c>
      <c r="J38" s="323"/>
      <c r="K38" s="323"/>
      <c r="L38" s="323"/>
      <c r="M38" s="323"/>
      <c r="N38" s="320"/>
      <c r="O38" s="319" t="str">
        <f>IF(ISERROR(A38),IF(ISERROR(B38),"","女"),"男")</f>
        <v/>
      </c>
      <c r="P38" s="320"/>
      <c r="Q38" s="340" t="e">
        <f>IF(ISERROR($A38),VLOOKUP($D38,Entf,26,FALSE),VLOOKUP($D38,Entm,27,FALSE))</f>
        <v>#N/A</v>
      </c>
      <c r="R38" s="341"/>
      <c r="S38" s="341"/>
      <c r="T38" s="342"/>
      <c r="U38" s="316" t="e">
        <f>IF(ISERROR($A38),VLOOKUP($D38,Entf,11,FALSE),VLOOKUP($D38,Entm,12,FALSE))</f>
        <v>#N/A</v>
      </c>
      <c r="V38" s="317"/>
      <c r="W38" s="317"/>
      <c r="X38" s="317"/>
      <c r="Y38" s="318"/>
      <c r="Z38" s="316" t="e">
        <f>IF(ISERROR($A38),VLOOKUP($D38,Entf,14,FALSE),VLOOKUP($D38,Entm,15,FALSE))</f>
        <v>#N/A</v>
      </c>
      <c r="AA38" s="317"/>
      <c r="AB38" s="317"/>
      <c r="AC38" s="317"/>
      <c r="AD38" s="318"/>
      <c r="AE38" s="325" t="e">
        <f>IF(ISERROR($A38),VLOOKUP($D38,Entf,20,FALSE),VLOOKUP($D38,Entm,21,FALSE))</f>
        <v>#N/A</v>
      </c>
      <c r="AF38" s="326"/>
      <c r="AG38" s="326"/>
      <c r="AH38" s="327"/>
      <c r="AI38" s="325" t="e">
        <f>IF(ISERROR($A38),VLOOKUP($D38,Entf,23,FALSE),VLOOKUP($D38,Entm,24,FALSE))</f>
        <v>#N/A</v>
      </c>
      <c r="AJ38" s="326"/>
      <c r="AK38" s="326"/>
      <c r="AL38" s="327"/>
    </row>
    <row r="39" spans="1:38" ht="13.5" customHeight="1" x14ac:dyDescent="0.15">
      <c r="D39" s="321"/>
      <c r="E39" s="322"/>
      <c r="F39" s="321"/>
      <c r="G39" s="324"/>
      <c r="H39" s="322"/>
      <c r="I39" s="328" t="e">
        <f>IF(ISERROR($A38),VLOOKUP($D38,Entf,7,FALSE),VLOOKUP($D38,Entm,8,FALSE))</f>
        <v>#N/A</v>
      </c>
      <c r="J39" s="329"/>
      <c r="K39" s="329"/>
      <c r="L39" s="329"/>
      <c r="M39" s="329"/>
      <c r="N39" s="330"/>
      <c r="O39" s="321"/>
      <c r="P39" s="322"/>
      <c r="Q39" s="331" t="e">
        <f>IF(ISERROR($A38),VLOOKUP($D38,Entf,9,FALSE),VLOOKUP($D38,Entm,10,FALSE))</f>
        <v>#N/A</v>
      </c>
      <c r="R39" s="332"/>
      <c r="S39" s="332"/>
      <c r="T39" s="333"/>
      <c r="U39" s="334" t="e">
        <f>IF(ISERROR($A38),VLOOKUP($D38,Entf,13,FALSE),VLOOKUP($D38,Entm,14,FALSE))</f>
        <v>#N/A</v>
      </c>
      <c r="V39" s="335"/>
      <c r="W39" s="335"/>
      <c r="X39" s="335"/>
      <c r="Y39" s="336"/>
      <c r="Z39" s="334" t="e">
        <f>IF(ISERROR($A38),VLOOKUP($D38,Entf,16,FALSE),VLOOKUP($D38,Entm,17,FALSE))</f>
        <v>#N/A</v>
      </c>
      <c r="AA39" s="335"/>
      <c r="AB39" s="335"/>
      <c r="AC39" s="335"/>
      <c r="AD39" s="336"/>
      <c r="AE39" s="337" t="e">
        <f>IF(ISERROR($A38),VLOOKUP($D38,Entf,22,FALSE),VLOOKUP($D38,Entm,23,FALSE))</f>
        <v>#N/A</v>
      </c>
      <c r="AF39" s="338"/>
      <c r="AG39" s="338"/>
      <c r="AH39" s="339"/>
      <c r="AI39" s="337" t="e">
        <f>IF(ISERROR($A38),VLOOKUP($D38,Entf,25,FALSE),VLOOKUP($D38,Entm,26,FALSE))</f>
        <v>#N/A</v>
      </c>
      <c r="AJ39" s="338"/>
      <c r="AK39" s="338"/>
      <c r="AL39" s="339"/>
    </row>
    <row r="40" spans="1:38" ht="13.5" customHeight="1" x14ac:dyDescent="0.15">
      <c r="A40" s="235" t="e">
        <f>VLOOKUP(1+A38,申込データ!$G$10:$G$97,1,FALSE)</f>
        <v>#N/A</v>
      </c>
      <c r="B40" s="235" t="e">
        <f>IF(ISERROR(A40),VLOOKUP(1+B38,申込データ!$H$10:$H$97,1,FALSE),0)</f>
        <v>#N/A</v>
      </c>
      <c r="C40" s="235">
        <v>11</v>
      </c>
      <c r="D40" s="319" t="e">
        <f>IF(ISERROR($A40),VLOOKUP(B40,Entf,3,FALSE),VLOOKUP(A40,Entm,4,FALSE))</f>
        <v>#N/A</v>
      </c>
      <c r="E40" s="320"/>
      <c r="F40" s="319" t="e">
        <f>IF(ISERROR($A40),VLOOKUP($D40,Entf,5,FALSE),VLOOKUP($D40,Entm,6,FALSE))</f>
        <v>#N/A</v>
      </c>
      <c r="G40" s="323"/>
      <c r="H40" s="320"/>
      <c r="I40" s="319" t="e">
        <f>IF(ISERROR($A40),VLOOKUP($D40,Entf,6,FALSE),VLOOKUP($D40,Entm,7,FALSE))</f>
        <v>#N/A</v>
      </c>
      <c r="J40" s="323"/>
      <c r="K40" s="323"/>
      <c r="L40" s="323"/>
      <c r="M40" s="323"/>
      <c r="N40" s="320"/>
      <c r="O40" s="319" t="str">
        <f>IF(ISERROR(A40),IF(ISERROR(B40),"","女"),"男")</f>
        <v/>
      </c>
      <c r="P40" s="320"/>
      <c r="Q40" s="340" t="e">
        <f>IF(ISERROR($A40),VLOOKUP($D40,Entf,26,FALSE),VLOOKUP($D40,Entm,27,FALSE))</f>
        <v>#N/A</v>
      </c>
      <c r="R40" s="341"/>
      <c r="S40" s="341"/>
      <c r="T40" s="342"/>
      <c r="U40" s="316" t="e">
        <f>IF(ISERROR($A40),VLOOKUP($D40,Entf,11,FALSE),VLOOKUP($D40,Entm,12,FALSE))</f>
        <v>#N/A</v>
      </c>
      <c r="V40" s="317"/>
      <c r="W40" s="317"/>
      <c r="X40" s="317"/>
      <c r="Y40" s="318"/>
      <c r="Z40" s="316" t="e">
        <f>IF(ISERROR($A40),VLOOKUP($D40,Entf,14,FALSE),VLOOKUP($D40,Entm,15,FALSE))</f>
        <v>#N/A</v>
      </c>
      <c r="AA40" s="317"/>
      <c r="AB40" s="317"/>
      <c r="AC40" s="317"/>
      <c r="AD40" s="318"/>
      <c r="AE40" s="325" t="e">
        <f>IF(ISERROR($A40),VLOOKUP($D40,Entf,20,FALSE),VLOOKUP($D40,Entm,21,FALSE))</f>
        <v>#N/A</v>
      </c>
      <c r="AF40" s="326"/>
      <c r="AG40" s="326"/>
      <c r="AH40" s="327"/>
      <c r="AI40" s="325" t="e">
        <f>IF(ISERROR($A40),VLOOKUP($D40,Entf,23,FALSE),VLOOKUP($D40,Entm,24,FALSE))</f>
        <v>#N/A</v>
      </c>
      <c r="AJ40" s="326"/>
      <c r="AK40" s="326"/>
      <c r="AL40" s="327"/>
    </row>
    <row r="41" spans="1:38" ht="13.5" customHeight="1" x14ac:dyDescent="0.15">
      <c r="D41" s="321"/>
      <c r="E41" s="322"/>
      <c r="F41" s="321"/>
      <c r="G41" s="324"/>
      <c r="H41" s="322"/>
      <c r="I41" s="328" t="e">
        <f>IF(ISERROR($A40),VLOOKUP($D40,Entf,7,FALSE),VLOOKUP($D40,Entm,8,FALSE))</f>
        <v>#N/A</v>
      </c>
      <c r="J41" s="329"/>
      <c r="K41" s="329"/>
      <c r="L41" s="329"/>
      <c r="M41" s="329"/>
      <c r="N41" s="330"/>
      <c r="O41" s="321"/>
      <c r="P41" s="322"/>
      <c r="Q41" s="331" t="e">
        <f>IF(ISERROR($A40),VLOOKUP($D40,Entf,9,FALSE),VLOOKUP($D40,Entm,10,FALSE))</f>
        <v>#N/A</v>
      </c>
      <c r="R41" s="332"/>
      <c r="S41" s="332"/>
      <c r="T41" s="333"/>
      <c r="U41" s="334" t="e">
        <f>IF(ISERROR($A40),VLOOKUP($D40,Entf,13,FALSE),VLOOKUP($D40,Entm,14,FALSE))</f>
        <v>#N/A</v>
      </c>
      <c r="V41" s="335"/>
      <c r="W41" s="335"/>
      <c r="X41" s="335"/>
      <c r="Y41" s="336"/>
      <c r="Z41" s="334" t="e">
        <f>IF(ISERROR($A40),VLOOKUP($D40,Entf,16,FALSE),VLOOKUP($D40,Entm,17,FALSE))</f>
        <v>#N/A</v>
      </c>
      <c r="AA41" s="335"/>
      <c r="AB41" s="335"/>
      <c r="AC41" s="335"/>
      <c r="AD41" s="336"/>
      <c r="AE41" s="337" t="e">
        <f>IF(ISERROR($A40),VLOOKUP($D40,Entf,22,FALSE),VLOOKUP($D40,Entm,23,FALSE))</f>
        <v>#N/A</v>
      </c>
      <c r="AF41" s="338"/>
      <c r="AG41" s="338"/>
      <c r="AH41" s="339"/>
      <c r="AI41" s="337" t="e">
        <f>IF(ISERROR($A40),VLOOKUP($D40,Entf,25,FALSE),VLOOKUP($D40,Entm,26,FALSE))</f>
        <v>#N/A</v>
      </c>
      <c r="AJ41" s="338"/>
      <c r="AK41" s="338"/>
      <c r="AL41" s="339"/>
    </row>
    <row r="42" spans="1:38" ht="13.5" customHeight="1" x14ac:dyDescent="0.15">
      <c r="A42" s="235" t="e">
        <f>VLOOKUP(1+A40,申込データ!$G$10:$G$97,1,FALSE)</f>
        <v>#N/A</v>
      </c>
      <c r="B42" s="235" t="e">
        <f>IF(ISERROR(A42),VLOOKUP(1+B40,申込データ!$H$10:$H$97,1,FALSE),0)</f>
        <v>#N/A</v>
      </c>
      <c r="C42" s="235">
        <v>12</v>
      </c>
      <c r="D42" s="319" t="e">
        <f>IF(ISERROR($A42),VLOOKUP(B42,Entf,3,FALSE),VLOOKUP(A42,Entm,4,FALSE))</f>
        <v>#N/A</v>
      </c>
      <c r="E42" s="320"/>
      <c r="F42" s="319" t="e">
        <f>IF(ISERROR($A42),VLOOKUP($D42,Entf,5,FALSE),VLOOKUP($D42,Entm,6,FALSE))</f>
        <v>#N/A</v>
      </c>
      <c r="G42" s="323"/>
      <c r="H42" s="320"/>
      <c r="I42" s="319" t="e">
        <f>IF(ISERROR($A42),VLOOKUP($D42,Entf,6,FALSE),VLOOKUP($D42,Entm,7,FALSE))</f>
        <v>#N/A</v>
      </c>
      <c r="J42" s="323"/>
      <c r="K42" s="323"/>
      <c r="L42" s="323"/>
      <c r="M42" s="323"/>
      <c r="N42" s="320"/>
      <c r="O42" s="319" t="str">
        <f>IF(ISERROR(A42),IF(ISERROR(B42),"","女"),"男")</f>
        <v/>
      </c>
      <c r="P42" s="320"/>
      <c r="Q42" s="340" t="e">
        <f>IF(ISERROR($A42),VLOOKUP($D42,Entf,26,FALSE),VLOOKUP($D42,Entm,27,FALSE))</f>
        <v>#N/A</v>
      </c>
      <c r="R42" s="341"/>
      <c r="S42" s="341"/>
      <c r="T42" s="342"/>
      <c r="U42" s="316" t="e">
        <f>IF(ISERROR($A42),VLOOKUP($D42,Entf,11,FALSE),VLOOKUP($D42,Entm,12,FALSE))</f>
        <v>#N/A</v>
      </c>
      <c r="V42" s="317"/>
      <c r="W42" s="317"/>
      <c r="X42" s="317"/>
      <c r="Y42" s="318"/>
      <c r="Z42" s="316" t="e">
        <f>IF(ISERROR($A42),VLOOKUP($D42,Entf,14,FALSE),VLOOKUP($D42,Entm,15,FALSE))</f>
        <v>#N/A</v>
      </c>
      <c r="AA42" s="317"/>
      <c r="AB42" s="317"/>
      <c r="AC42" s="317"/>
      <c r="AD42" s="318"/>
      <c r="AE42" s="325" t="e">
        <f>IF(ISERROR($A42),VLOOKUP($D42,Entf,20,FALSE),VLOOKUP($D42,Entm,21,FALSE))</f>
        <v>#N/A</v>
      </c>
      <c r="AF42" s="326"/>
      <c r="AG42" s="326"/>
      <c r="AH42" s="327"/>
      <c r="AI42" s="325" t="e">
        <f>IF(ISERROR($A42),VLOOKUP($D42,Entf,23,FALSE),VLOOKUP($D42,Entm,24,FALSE))</f>
        <v>#N/A</v>
      </c>
      <c r="AJ42" s="326"/>
      <c r="AK42" s="326"/>
      <c r="AL42" s="327"/>
    </row>
    <row r="43" spans="1:38" ht="13.5" customHeight="1" x14ac:dyDescent="0.15">
      <c r="D43" s="321"/>
      <c r="E43" s="322"/>
      <c r="F43" s="321"/>
      <c r="G43" s="324"/>
      <c r="H43" s="322"/>
      <c r="I43" s="328" t="e">
        <f>IF(ISERROR($A42),VLOOKUP($D42,Entf,7,FALSE),VLOOKUP($D42,Entm,8,FALSE))</f>
        <v>#N/A</v>
      </c>
      <c r="J43" s="329"/>
      <c r="K43" s="329"/>
      <c r="L43" s="329"/>
      <c r="M43" s="329"/>
      <c r="N43" s="330"/>
      <c r="O43" s="321"/>
      <c r="P43" s="322"/>
      <c r="Q43" s="331" t="e">
        <f>IF(ISERROR($A42),VLOOKUP($D42,Entf,9,FALSE),VLOOKUP($D42,Entm,10,FALSE))</f>
        <v>#N/A</v>
      </c>
      <c r="R43" s="332"/>
      <c r="S43" s="332"/>
      <c r="T43" s="333"/>
      <c r="U43" s="334" t="e">
        <f>IF(ISERROR($A42),VLOOKUP($D42,Entf,13,FALSE),VLOOKUP($D42,Entm,14,FALSE))</f>
        <v>#N/A</v>
      </c>
      <c r="V43" s="335"/>
      <c r="W43" s="335"/>
      <c r="X43" s="335"/>
      <c r="Y43" s="336"/>
      <c r="Z43" s="334" t="e">
        <f>IF(ISERROR($A42),VLOOKUP($D42,Entf,16,FALSE),VLOOKUP($D42,Entm,17,FALSE))</f>
        <v>#N/A</v>
      </c>
      <c r="AA43" s="335"/>
      <c r="AB43" s="335"/>
      <c r="AC43" s="335"/>
      <c r="AD43" s="336"/>
      <c r="AE43" s="337" t="e">
        <f>IF(ISERROR($A42),VLOOKUP($D42,Entf,22,FALSE),VLOOKUP($D42,Entm,23,FALSE))</f>
        <v>#N/A</v>
      </c>
      <c r="AF43" s="338"/>
      <c r="AG43" s="338"/>
      <c r="AH43" s="339"/>
      <c r="AI43" s="337" t="e">
        <f>IF(ISERROR($A42),VLOOKUP($D42,Entf,25,FALSE),VLOOKUP($D42,Entm,26,FALSE))</f>
        <v>#N/A</v>
      </c>
      <c r="AJ43" s="338"/>
      <c r="AK43" s="338"/>
      <c r="AL43" s="339"/>
    </row>
    <row r="44" spans="1:38" ht="13.5" customHeight="1" x14ac:dyDescent="0.15">
      <c r="A44" s="235" t="e">
        <f>VLOOKUP(1+A42,申込データ!$G$10:$G$97,1,FALSE)</f>
        <v>#N/A</v>
      </c>
      <c r="B44" s="235" t="e">
        <f>IF(ISERROR(A44),VLOOKUP(1+B42,申込データ!$H$10:$H$97,1,FALSE),0)</f>
        <v>#N/A</v>
      </c>
      <c r="C44" s="235">
        <v>13</v>
      </c>
      <c r="D44" s="319" t="e">
        <f>IF(ISERROR($A44),VLOOKUP(B44,Entf,3,FALSE),VLOOKUP(A44,Entm,4,FALSE))</f>
        <v>#N/A</v>
      </c>
      <c r="E44" s="320"/>
      <c r="F44" s="319" t="e">
        <f>IF(ISERROR($A44),VLOOKUP($D44,Entf,5,FALSE),VLOOKUP($D44,Entm,6,FALSE))</f>
        <v>#N/A</v>
      </c>
      <c r="G44" s="323"/>
      <c r="H44" s="320"/>
      <c r="I44" s="319" t="e">
        <f>IF(ISERROR($A44),VLOOKUP($D44,Entf,6,FALSE),VLOOKUP($D44,Entm,7,FALSE))</f>
        <v>#N/A</v>
      </c>
      <c r="J44" s="323"/>
      <c r="K44" s="323"/>
      <c r="L44" s="323"/>
      <c r="M44" s="323"/>
      <c r="N44" s="320"/>
      <c r="O44" s="319" t="str">
        <f>IF(ISERROR(A44),IF(ISERROR(B44),"","女"),"男")</f>
        <v/>
      </c>
      <c r="P44" s="320"/>
      <c r="Q44" s="340" t="e">
        <f>IF(ISERROR($A44),VLOOKUP($D44,Entf,26,FALSE),VLOOKUP($D44,Entm,27,FALSE))</f>
        <v>#N/A</v>
      </c>
      <c r="R44" s="341"/>
      <c r="S44" s="341"/>
      <c r="T44" s="342"/>
      <c r="U44" s="316" t="e">
        <f>IF(ISERROR($A44),VLOOKUP($D44,Entf,11,FALSE),VLOOKUP($D44,Entm,12,FALSE))</f>
        <v>#N/A</v>
      </c>
      <c r="V44" s="317"/>
      <c r="W44" s="317"/>
      <c r="X44" s="317"/>
      <c r="Y44" s="318"/>
      <c r="Z44" s="316" t="e">
        <f>IF(ISERROR($A44),VLOOKUP($D44,Entf,14,FALSE),VLOOKUP($D44,Entm,15,FALSE))</f>
        <v>#N/A</v>
      </c>
      <c r="AA44" s="317"/>
      <c r="AB44" s="317"/>
      <c r="AC44" s="317"/>
      <c r="AD44" s="318"/>
      <c r="AE44" s="325" t="e">
        <f>IF(ISERROR($A44),VLOOKUP($D44,Entf,20,FALSE),VLOOKUP($D44,Entm,21,FALSE))</f>
        <v>#N/A</v>
      </c>
      <c r="AF44" s="326"/>
      <c r="AG44" s="326"/>
      <c r="AH44" s="327"/>
      <c r="AI44" s="325" t="e">
        <f>IF(ISERROR($A44),VLOOKUP($D44,Entf,23,FALSE),VLOOKUP($D44,Entm,24,FALSE))</f>
        <v>#N/A</v>
      </c>
      <c r="AJ44" s="326"/>
      <c r="AK44" s="326"/>
      <c r="AL44" s="327"/>
    </row>
    <row r="45" spans="1:38" ht="13.5" customHeight="1" x14ac:dyDescent="0.15">
      <c r="D45" s="321"/>
      <c r="E45" s="322"/>
      <c r="F45" s="321"/>
      <c r="G45" s="324"/>
      <c r="H45" s="322"/>
      <c r="I45" s="328" t="e">
        <f>IF(ISERROR($A44),VLOOKUP($D44,Entf,7,FALSE),VLOOKUP($D44,Entm,8,FALSE))</f>
        <v>#N/A</v>
      </c>
      <c r="J45" s="329"/>
      <c r="K45" s="329"/>
      <c r="L45" s="329"/>
      <c r="M45" s="329"/>
      <c r="N45" s="330"/>
      <c r="O45" s="321"/>
      <c r="P45" s="322"/>
      <c r="Q45" s="331" t="e">
        <f>IF(ISERROR($A44),VLOOKUP($D44,Entf,9,FALSE),VLOOKUP($D44,Entm,10,FALSE))</f>
        <v>#N/A</v>
      </c>
      <c r="R45" s="332"/>
      <c r="S45" s="332"/>
      <c r="T45" s="333"/>
      <c r="U45" s="334" t="e">
        <f>IF(ISERROR($A44),VLOOKUP($D44,Entf,13,FALSE),VLOOKUP($D44,Entm,14,FALSE))</f>
        <v>#N/A</v>
      </c>
      <c r="V45" s="335"/>
      <c r="W45" s="335"/>
      <c r="X45" s="335"/>
      <c r="Y45" s="336"/>
      <c r="Z45" s="334" t="e">
        <f>IF(ISERROR($A44),VLOOKUP($D44,Entf,16,FALSE),VLOOKUP($D44,Entm,17,FALSE))</f>
        <v>#N/A</v>
      </c>
      <c r="AA45" s="335"/>
      <c r="AB45" s="335"/>
      <c r="AC45" s="335"/>
      <c r="AD45" s="336"/>
      <c r="AE45" s="337" t="e">
        <f>IF(ISERROR($A44),VLOOKUP($D44,Entf,22,FALSE),VLOOKUP($D44,Entm,23,FALSE))</f>
        <v>#N/A</v>
      </c>
      <c r="AF45" s="338"/>
      <c r="AG45" s="338"/>
      <c r="AH45" s="339"/>
      <c r="AI45" s="337" t="e">
        <f>IF(ISERROR($A44),VLOOKUP($D44,Entf,25,FALSE),VLOOKUP($D44,Entm,26,FALSE))</f>
        <v>#N/A</v>
      </c>
      <c r="AJ45" s="338"/>
      <c r="AK45" s="338"/>
      <c r="AL45" s="339"/>
    </row>
    <row r="46" spans="1:38" ht="13.5" customHeight="1" x14ac:dyDescent="0.15">
      <c r="A46" s="235" t="e">
        <f>VLOOKUP(1+A44,申込データ!$G$10:$G$97,1,FALSE)</f>
        <v>#N/A</v>
      </c>
      <c r="B46" s="235" t="e">
        <f>IF(ISERROR(A46),VLOOKUP(1+B44,申込データ!$H$10:$H$97,1,FALSE),0)</f>
        <v>#N/A</v>
      </c>
      <c r="C46" s="235">
        <v>14</v>
      </c>
      <c r="D46" s="319" t="e">
        <f>IF(ISERROR($A46),VLOOKUP(B46,Entf,3,FALSE),VLOOKUP(A46,Entm,4,FALSE))</f>
        <v>#N/A</v>
      </c>
      <c r="E46" s="320"/>
      <c r="F46" s="319" t="e">
        <f>IF(ISERROR($A46),VLOOKUP($D46,Entf,5,FALSE),VLOOKUP($D46,Entm,6,FALSE))</f>
        <v>#N/A</v>
      </c>
      <c r="G46" s="323"/>
      <c r="H46" s="320"/>
      <c r="I46" s="319" t="e">
        <f>IF(ISERROR($A46),VLOOKUP($D46,Entf,6,FALSE),VLOOKUP($D46,Entm,7,FALSE))</f>
        <v>#N/A</v>
      </c>
      <c r="J46" s="323"/>
      <c r="K46" s="323"/>
      <c r="L46" s="323"/>
      <c r="M46" s="323"/>
      <c r="N46" s="320"/>
      <c r="O46" s="319" t="str">
        <f>IF(ISERROR(A46),IF(ISERROR(B46),"","女"),"男")</f>
        <v/>
      </c>
      <c r="P46" s="320"/>
      <c r="Q46" s="340" t="e">
        <f>IF(ISERROR($A46),VLOOKUP($D46,Entf,26,FALSE),VLOOKUP($D46,Entm,27,FALSE))</f>
        <v>#N/A</v>
      </c>
      <c r="R46" s="341"/>
      <c r="S46" s="341"/>
      <c r="T46" s="342"/>
      <c r="U46" s="316" t="e">
        <f>IF(ISERROR($A46),VLOOKUP($D46,Entf,11,FALSE),VLOOKUP($D46,Entm,12,FALSE))</f>
        <v>#N/A</v>
      </c>
      <c r="V46" s="317"/>
      <c r="W46" s="317"/>
      <c r="X46" s="317"/>
      <c r="Y46" s="318"/>
      <c r="Z46" s="316" t="e">
        <f>IF(ISERROR($A46),VLOOKUP($D46,Entf,14,FALSE),VLOOKUP($D46,Entm,15,FALSE))</f>
        <v>#N/A</v>
      </c>
      <c r="AA46" s="317"/>
      <c r="AB46" s="317"/>
      <c r="AC46" s="317"/>
      <c r="AD46" s="318"/>
      <c r="AE46" s="325" t="e">
        <f>IF(ISERROR($A46),VLOOKUP($D46,Entf,20,FALSE),VLOOKUP($D46,Entm,21,FALSE))</f>
        <v>#N/A</v>
      </c>
      <c r="AF46" s="326"/>
      <c r="AG46" s="326"/>
      <c r="AH46" s="327"/>
      <c r="AI46" s="325" t="e">
        <f>IF(ISERROR($A46),VLOOKUP($D46,Entf,23,FALSE),VLOOKUP($D46,Entm,24,FALSE))</f>
        <v>#N/A</v>
      </c>
      <c r="AJ46" s="326"/>
      <c r="AK46" s="326"/>
      <c r="AL46" s="327"/>
    </row>
    <row r="47" spans="1:38" ht="13.5" customHeight="1" x14ac:dyDescent="0.15">
      <c r="D47" s="321"/>
      <c r="E47" s="322"/>
      <c r="F47" s="321"/>
      <c r="G47" s="324"/>
      <c r="H47" s="322"/>
      <c r="I47" s="328" t="e">
        <f>IF(ISERROR($A46),VLOOKUP($D46,Entf,7,FALSE),VLOOKUP($D46,Entm,8,FALSE))</f>
        <v>#N/A</v>
      </c>
      <c r="J47" s="329"/>
      <c r="K47" s="329"/>
      <c r="L47" s="329"/>
      <c r="M47" s="329"/>
      <c r="N47" s="330"/>
      <c r="O47" s="321"/>
      <c r="P47" s="322"/>
      <c r="Q47" s="331" t="e">
        <f>IF(ISERROR($A46),VLOOKUP($D46,Entf,9,FALSE),VLOOKUP($D46,Entm,10,FALSE))</f>
        <v>#N/A</v>
      </c>
      <c r="R47" s="332"/>
      <c r="S47" s="332"/>
      <c r="T47" s="333"/>
      <c r="U47" s="334" t="e">
        <f>IF(ISERROR($A46),VLOOKUP($D46,Entf,13,FALSE),VLOOKUP($D46,Entm,14,FALSE))</f>
        <v>#N/A</v>
      </c>
      <c r="V47" s="335"/>
      <c r="W47" s="335"/>
      <c r="X47" s="335"/>
      <c r="Y47" s="336"/>
      <c r="Z47" s="334" t="e">
        <f>IF(ISERROR($A46),VLOOKUP($D46,Entf,16,FALSE),VLOOKUP($D46,Entm,17,FALSE))</f>
        <v>#N/A</v>
      </c>
      <c r="AA47" s="335"/>
      <c r="AB47" s="335"/>
      <c r="AC47" s="335"/>
      <c r="AD47" s="336"/>
      <c r="AE47" s="337" t="e">
        <f>IF(ISERROR($A46),VLOOKUP($D46,Entf,22,FALSE),VLOOKUP($D46,Entm,23,FALSE))</f>
        <v>#N/A</v>
      </c>
      <c r="AF47" s="338"/>
      <c r="AG47" s="338"/>
      <c r="AH47" s="339"/>
      <c r="AI47" s="337" t="e">
        <f>IF(ISERROR($A46),VLOOKUP($D46,Entf,25,FALSE),VLOOKUP($D46,Entm,26,FALSE))</f>
        <v>#N/A</v>
      </c>
      <c r="AJ47" s="338"/>
      <c r="AK47" s="338"/>
      <c r="AL47" s="339"/>
    </row>
    <row r="48" spans="1:38" ht="13.5" customHeight="1" x14ac:dyDescent="0.15">
      <c r="A48" s="235" t="e">
        <f>VLOOKUP(1+A46,申込データ!$G$10:$G$97,1,FALSE)</f>
        <v>#N/A</v>
      </c>
      <c r="B48" s="235" t="e">
        <f>IF(ISERROR(A48),VLOOKUP(1+B46,申込データ!$H$10:$H$97,1,FALSE),0)</f>
        <v>#N/A</v>
      </c>
      <c r="C48" s="235">
        <v>15</v>
      </c>
      <c r="D48" s="319" t="e">
        <f>IF(ISERROR($A48),VLOOKUP(B48,Entf,3,FALSE),VLOOKUP(A48,Entm,4,FALSE))</f>
        <v>#N/A</v>
      </c>
      <c r="E48" s="320"/>
      <c r="F48" s="319" t="e">
        <f>IF(ISERROR($A48),VLOOKUP($D48,Entf,5,FALSE),VLOOKUP($D48,Entm,6,FALSE))</f>
        <v>#N/A</v>
      </c>
      <c r="G48" s="323"/>
      <c r="H48" s="320"/>
      <c r="I48" s="319" t="e">
        <f>IF(ISERROR($A48),VLOOKUP($D48,Entf,6,FALSE),VLOOKUP($D48,Entm,7,FALSE))</f>
        <v>#N/A</v>
      </c>
      <c r="J48" s="323"/>
      <c r="K48" s="323"/>
      <c r="L48" s="323"/>
      <c r="M48" s="323"/>
      <c r="N48" s="320"/>
      <c r="O48" s="319" t="str">
        <f>IF(ISERROR(A48),IF(ISERROR(B48),"","女"),"男")</f>
        <v/>
      </c>
      <c r="P48" s="320"/>
      <c r="Q48" s="340" t="e">
        <f>IF(ISERROR($A48),VLOOKUP($D48,Entf,26,FALSE),VLOOKUP($D48,Entm,27,FALSE))</f>
        <v>#N/A</v>
      </c>
      <c r="R48" s="341"/>
      <c r="S48" s="341"/>
      <c r="T48" s="342"/>
      <c r="U48" s="316" t="e">
        <f>IF(ISERROR($A48),VLOOKUP($D48,Entf,11,FALSE),VLOOKUP($D48,Entm,12,FALSE))</f>
        <v>#N/A</v>
      </c>
      <c r="V48" s="317"/>
      <c r="W48" s="317"/>
      <c r="X48" s="317"/>
      <c r="Y48" s="318"/>
      <c r="Z48" s="316" t="e">
        <f>IF(ISERROR($A48),VLOOKUP($D48,Entf,14,FALSE),VLOOKUP($D48,Entm,15,FALSE))</f>
        <v>#N/A</v>
      </c>
      <c r="AA48" s="317"/>
      <c r="AB48" s="317"/>
      <c r="AC48" s="317"/>
      <c r="AD48" s="318"/>
      <c r="AE48" s="325" t="e">
        <f>IF(ISERROR($A48),VLOOKUP($D48,Entf,20,FALSE),VLOOKUP($D48,Entm,21,FALSE))</f>
        <v>#N/A</v>
      </c>
      <c r="AF48" s="326"/>
      <c r="AG48" s="326"/>
      <c r="AH48" s="327"/>
      <c r="AI48" s="325" t="e">
        <f>IF(ISERROR($A48),VLOOKUP($D48,Entf,23,FALSE),VLOOKUP($D48,Entm,24,FALSE))</f>
        <v>#N/A</v>
      </c>
      <c r="AJ48" s="326"/>
      <c r="AK48" s="326"/>
      <c r="AL48" s="327"/>
    </row>
    <row r="49" spans="1:38" ht="13.5" customHeight="1" x14ac:dyDescent="0.15">
      <c r="D49" s="321"/>
      <c r="E49" s="322"/>
      <c r="F49" s="321"/>
      <c r="G49" s="324"/>
      <c r="H49" s="322"/>
      <c r="I49" s="328" t="e">
        <f>IF(ISERROR($A48),VLOOKUP($D48,Entf,7,FALSE),VLOOKUP($D48,Entm,8,FALSE))</f>
        <v>#N/A</v>
      </c>
      <c r="J49" s="329"/>
      <c r="K49" s="329"/>
      <c r="L49" s="329"/>
      <c r="M49" s="329"/>
      <c r="N49" s="330"/>
      <c r="O49" s="321"/>
      <c r="P49" s="322"/>
      <c r="Q49" s="331" t="e">
        <f>IF(ISERROR($A48),VLOOKUP($D48,Entf,9,FALSE),VLOOKUP($D48,Entm,10,FALSE))</f>
        <v>#N/A</v>
      </c>
      <c r="R49" s="332"/>
      <c r="S49" s="332"/>
      <c r="T49" s="333"/>
      <c r="U49" s="334" t="e">
        <f>IF(ISERROR($A48),VLOOKUP($D48,Entf,13,FALSE),VLOOKUP($D48,Entm,14,FALSE))</f>
        <v>#N/A</v>
      </c>
      <c r="V49" s="335"/>
      <c r="W49" s="335"/>
      <c r="X49" s="335"/>
      <c r="Y49" s="336"/>
      <c r="Z49" s="334" t="e">
        <f>IF(ISERROR($A48),VLOOKUP($D48,Entf,16,FALSE),VLOOKUP($D48,Entm,17,FALSE))</f>
        <v>#N/A</v>
      </c>
      <c r="AA49" s="335"/>
      <c r="AB49" s="335"/>
      <c r="AC49" s="335"/>
      <c r="AD49" s="336"/>
      <c r="AE49" s="337" t="e">
        <f>IF(ISERROR($A48),VLOOKUP($D48,Entf,22,FALSE),VLOOKUP($D48,Entm,23,FALSE))</f>
        <v>#N/A</v>
      </c>
      <c r="AF49" s="338"/>
      <c r="AG49" s="338"/>
      <c r="AH49" s="339"/>
      <c r="AI49" s="337" t="e">
        <f>IF(ISERROR($A48),VLOOKUP($D48,Entf,25,FALSE),VLOOKUP($D48,Entm,26,FALSE))</f>
        <v>#N/A</v>
      </c>
      <c r="AJ49" s="338"/>
      <c r="AK49" s="338"/>
      <c r="AL49" s="339"/>
    </row>
    <row r="50" spans="1:38" ht="13.5" customHeight="1" x14ac:dyDescent="0.15">
      <c r="A50" s="235" t="e">
        <f>VLOOKUP(1+A48,申込データ!$G$10:$G$97,1,FALSE)</f>
        <v>#N/A</v>
      </c>
      <c r="B50" s="235" t="e">
        <f>IF(ISERROR(A50),VLOOKUP(1+B48,申込データ!$H$10:$H$97,1,FALSE),0)</f>
        <v>#N/A</v>
      </c>
      <c r="C50" s="235">
        <v>16</v>
      </c>
      <c r="D50" s="319" t="e">
        <f>IF(ISERROR($A50),VLOOKUP(B50,Entf,3,FALSE),VLOOKUP(A50,Entm,4,FALSE))</f>
        <v>#N/A</v>
      </c>
      <c r="E50" s="320"/>
      <c r="F50" s="319" t="e">
        <f>IF(ISERROR($A50),VLOOKUP($D50,Entf,5,FALSE),VLOOKUP($D50,Entm,6,FALSE))</f>
        <v>#N/A</v>
      </c>
      <c r="G50" s="323"/>
      <c r="H50" s="320"/>
      <c r="I50" s="319" t="e">
        <f>IF(ISERROR($A50),VLOOKUP($D50,Entf,6,FALSE),VLOOKUP($D50,Entm,7,FALSE))</f>
        <v>#N/A</v>
      </c>
      <c r="J50" s="323"/>
      <c r="K50" s="323"/>
      <c r="L50" s="323"/>
      <c r="M50" s="323"/>
      <c r="N50" s="320"/>
      <c r="O50" s="319" t="str">
        <f>IF(ISERROR(A50),IF(ISERROR(B50),"","女"),"男")</f>
        <v/>
      </c>
      <c r="P50" s="320"/>
      <c r="Q50" s="340" t="e">
        <f>IF(ISERROR($A50),VLOOKUP($D50,Entf,26,FALSE),VLOOKUP($D50,Entm,27,FALSE))</f>
        <v>#N/A</v>
      </c>
      <c r="R50" s="341"/>
      <c r="S50" s="341"/>
      <c r="T50" s="342"/>
      <c r="U50" s="316" t="e">
        <f>IF(ISERROR($A50),VLOOKUP($D50,Entf,11,FALSE),VLOOKUP($D50,Entm,12,FALSE))</f>
        <v>#N/A</v>
      </c>
      <c r="V50" s="317"/>
      <c r="W50" s="317"/>
      <c r="X50" s="317"/>
      <c r="Y50" s="318"/>
      <c r="Z50" s="316" t="e">
        <f>IF(ISERROR($A50),VLOOKUP($D50,Entf,14,FALSE),VLOOKUP($D50,Entm,15,FALSE))</f>
        <v>#N/A</v>
      </c>
      <c r="AA50" s="317"/>
      <c r="AB50" s="317"/>
      <c r="AC50" s="317"/>
      <c r="AD50" s="318"/>
      <c r="AE50" s="325" t="e">
        <f>IF(ISERROR($A50),VLOOKUP($D50,Entf,20,FALSE),VLOOKUP($D50,Entm,21,FALSE))</f>
        <v>#N/A</v>
      </c>
      <c r="AF50" s="326"/>
      <c r="AG50" s="326"/>
      <c r="AH50" s="327"/>
      <c r="AI50" s="325" t="e">
        <f>IF(ISERROR($A50),VLOOKUP($D50,Entf,23,FALSE),VLOOKUP($D50,Entm,24,FALSE))</f>
        <v>#N/A</v>
      </c>
      <c r="AJ50" s="326"/>
      <c r="AK50" s="326"/>
      <c r="AL50" s="327"/>
    </row>
    <row r="51" spans="1:38" ht="13.5" customHeight="1" x14ac:dyDescent="0.15">
      <c r="D51" s="321"/>
      <c r="E51" s="322"/>
      <c r="F51" s="321"/>
      <c r="G51" s="324"/>
      <c r="H51" s="322"/>
      <c r="I51" s="328" t="e">
        <f>IF(ISERROR($A50),VLOOKUP($D50,Entf,7,FALSE),VLOOKUP($D50,Entm,8,FALSE))</f>
        <v>#N/A</v>
      </c>
      <c r="J51" s="329"/>
      <c r="K51" s="329"/>
      <c r="L51" s="329"/>
      <c r="M51" s="329"/>
      <c r="N51" s="330"/>
      <c r="O51" s="321"/>
      <c r="P51" s="322"/>
      <c r="Q51" s="331" t="e">
        <f>IF(ISERROR($A50),VLOOKUP($D50,Entf,9,FALSE),VLOOKUP($D50,Entm,10,FALSE))</f>
        <v>#N/A</v>
      </c>
      <c r="R51" s="332"/>
      <c r="S51" s="332"/>
      <c r="T51" s="333"/>
      <c r="U51" s="334" t="e">
        <f>IF(ISERROR($A50),VLOOKUP($D50,Entf,13,FALSE),VLOOKUP($D50,Entm,14,FALSE))</f>
        <v>#N/A</v>
      </c>
      <c r="V51" s="335"/>
      <c r="W51" s="335"/>
      <c r="X51" s="335"/>
      <c r="Y51" s="336"/>
      <c r="Z51" s="334" t="e">
        <f>IF(ISERROR($A50),VLOOKUP($D50,Entf,16,FALSE),VLOOKUP($D50,Entm,17,FALSE))</f>
        <v>#N/A</v>
      </c>
      <c r="AA51" s="335"/>
      <c r="AB51" s="335"/>
      <c r="AC51" s="335"/>
      <c r="AD51" s="336"/>
      <c r="AE51" s="337" t="e">
        <f>IF(ISERROR($A50),VLOOKUP($D50,Entf,22,FALSE),VLOOKUP($D50,Entm,23,FALSE))</f>
        <v>#N/A</v>
      </c>
      <c r="AF51" s="338"/>
      <c r="AG51" s="338"/>
      <c r="AH51" s="339"/>
      <c r="AI51" s="337" t="e">
        <f>IF(ISERROR($A50),VLOOKUP($D50,Entf,25,FALSE),VLOOKUP($D50,Entm,26,FALSE))</f>
        <v>#N/A</v>
      </c>
      <c r="AJ51" s="338"/>
      <c r="AK51" s="338"/>
      <c r="AL51" s="339"/>
    </row>
    <row r="52" spans="1:38" ht="13.5" customHeight="1" x14ac:dyDescent="0.15">
      <c r="A52" s="235" t="e">
        <f>VLOOKUP(1+A50,申込データ!$G$10:$G$97,1,FALSE)</f>
        <v>#N/A</v>
      </c>
      <c r="B52" s="235" t="e">
        <f>IF(ISERROR(A52),VLOOKUP(1+B50,申込データ!$H$10:$H$97,1,FALSE),0)</f>
        <v>#N/A</v>
      </c>
      <c r="C52" s="235">
        <v>17</v>
      </c>
      <c r="D52" s="319" t="e">
        <f>IF(ISERROR($A52),VLOOKUP(B52,Entf,3,FALSE),VLOOKUP(A52,Entm,4,FALSE))</f>
        <v>#N/A</v>
      </c>
      <c r="E52" s="320"/>
      <c r="F52" s="319" t="e">
        <f>IF(ISERROR($A52),VLOOKUP($D52,Entf,5,FALSE),VLOOKUP($D52,Entm,6,FALSE))</f>
        <v>#N/A</v>
      </c>
      <c r="G52" s="323"/>
      <c r="H52" s="320"/>
      <c r="I52" s="319" t="e">
        <f>IF(ISERROR($A52),VLOOKUP($D52,Entf,6,FALSE),VLOOKUP($D52,Entm,7,FALSE))</f>
        <v>#N/A</v>
      </c>
      <c r="J52" s="323"/>
      <c r="K52" s="323"/>
      <c r="L52" s="323"/>
      <c r="M52" s="323"/>
      <c r="N52" s="320"/>
      <c r="O52" s="319" t="str">
        <f>IF(ISERROR(A52),IF(ISERROR(B52),"","女"),"男")</f>
        <v/>
      </c>
      <c r="P52" s="320"/>
      <c r="Q52" s="340" t="e">
        <f>IF(ISERROR($A52),VLOOKUP($D52,Entf,26,FALSE),VLOOKUP($D52,Entm,27,FALSE))</f>
        <v>#N/A</v>
      </c>
      <c r="R52" s="341"/>
      <c r="S52" s="341"/>
      <c r="T52" s="342"/>
      <c r="U52" s="316" t="e">
        <f>IF(ISERROR($A52),VLOOKUP($D52,Entf,11,FALSE),VLOOKUP($D52,Entm,12,FALSE))</f>
        <v>#N/A</v>
      </c>
      <c r="V52" s="317"/>
      <c r="W52" s="317"/>
      <c r="X52" s="317"/>
      <c r="Y52" s="318"/>
      <c r="Z52" s="316" t="e">
        <f>IF(ISERROR($A52),VLOOKUP($D52,Entf,14,FALSE),VLOOKUP($D52,Entm,15,FALSE))</f>
        <v>#N/A</v>
      </c>
      <c r="AA52" s="317"/>
      <c r="AB52" s="317"/>
      <c r="AC52" s="317"/>
      <c r="AD52" s="318"/>
      <c r="AE52" s="325" t="e">
        <f>IF(ISERROR($A52),VLOOKUP($D52,Entf,20,FALSE),VLOOKUP($D52,Entm,21,FALSE))</f>
        <v>#N/A</v>
      </c>
      <c r="AF52" s="326"/>
      <c r="AG52" s="326"/>
      <c r="AH52" s="327"/>
      <c r="AI52" s="325" t="e">
        <f>IF(ISERROR($A52),VLOOKUP($D52,Entf,23,FALSE),VLOOKUP($D52,Entm,24,FALSE))</f>
        <v>#N/A</v>
      </c>
      <c r="AJ52" s="326"/>
      <c r="AK52" s="326"/>
      <c r="AL52" s="327"/>
    </row>
    <row r="53" spans="1:38" ht="13.5" customHeight="1" x14ac:dyDescent="0.15">
      <c r="D53" s="321"/>
      <c r="E53" s="322"/>
      <c r="F53" s="321"/>
      <c r="G53" s="324"/>
      <c r="H53" s="322"/>
      <c r="I53" s="328" t="e">
        <f>IF(ISERROR($A52),VLOOKUP($D52,Entf,7,FALSE),VLOOKUP($D52,Entm,8,FALSE))</f>
        <v>#N/A</v>
      </c>
      <c r="J53" s="329"/>
      <c r="K53" s="329"/>
      <c r="L53" s="329"/>
      <c r="M53" s="329"/>
      <c r="N53" s="330"/>
      <c r="O53" s="321"/>
      <c r="P53" s="322"/>
      <c r="Q53" s="331" t="e">
        <f>IF(ISERROR($A52),VLOOKUP($D52,Entf,9,FALSE),VLOOKUP($D52,Entm,10,FALSE))</f>
        <v>#N/A</v>
      </c>
      <c r="R53" s="332"/>
      <c r="S53" s="332"/>
      <c r="T53" s="333"/>
      <c r="U53" s="334" t="e">
        <f>IF(ISERROR($A52),VLOOKUP($D52,Entf,13,FALSE),VLOOKUP($D52,Entm,14,FALSE))</f>
        <v>#N/A</v>
      </c>
      <c r="V53" s="335"/>
      <c r="W53" s="335"/>
      <c r="X53" s="335"/>
      <c r="Y53" s="336"/>
      <c r="Z53" s="334" t="e">
        <f>IF(ISERROR($A52),VLOOKUP($D52,Entf,16,FALSE),VLOOKUP($D52,Entm,17,FALSE))</f>
        <v>#N/A</v>
      </c>
      <c r="AA53" s="335"/>
      <c r="AB53" s="335"/>
      <c r="AC53" s="335"/>
      <c r="AD53" s="336"/>
      <c r="AE53" s="337" t="e">
        <f>IF(ISERROR($A52),VLOOKUP($D52,Entf,22,FALSE),VLOOKUP($D52,Entm,23,FALSE))</f>
        <v>#N/A</v>
      </c>
      <c r="AF53" s="338"/>
      <c r="AG53" s="338"/>
      <c r="AH53" s="339"/>
      <c r="AI53" s="337" t="e">
        <f>IF(ISERROR($A52),VLOOKUP($D52,Entf,25,FALSE),VLOOKUP($D52,Entm,26,FALSE))</f>
        <v>#N/A</v>
      </c>
      <c r="AJ53" s="338"/>
      <c r="AK53" s="338"/>
      <c r="AL53" s="339"/>
    </row>
    <row r="54" spans="1:38" ht="13.5" customHeight="1" x14ac:dyDescent="0.15">
      <c r="A54" s="235" t="e">
        <f>VLOOKUP(1+A52,申込データ!$G$10:$G$97,1,FALSE)</f>
        <v>#N/A</v>
      </c>
      <c r="B54" s="235" t="e">
        <f>IF(ISERROR(A54),VLOOKUP(1+B52,申込データ!$H$10:$H$97,1,FALSE),0)</f>
        <v>#N/A</v>
      </c>
      <c r="C54" s="235">
        <v>18</v>
      </c>
      <c r="D54" s="319" t="e">
        <f>IF(ISERROR($A54),VLOOKUP(B54,Entf,3,FALSE),VLOOKUP(A54,Entm,4,FALSE))</f>
        <v>#N/A</v>
      </c>
      <c r="E54" s="320"/>
      <c r="F54" s="319" t="e">
        <f>IF(ISERROR($A54),VLOOKUP($D54,Entf,5,FALSE),VLOOKUP($D54,Entm,6,FALSE))</f>
        <v>#N/A</v>
      </c>
      <c r="G54" s="323"/>
      <c r="H54" s="320"/>
      <c r="I54" s="319" t="e">
        <f>IF(ISERROR($A54),VLOOKUP($D54,Entf,6,FALSE),VLOOKUP($D54,Entm,7,FALSE))</f>
        <v>#N/A</v>
      </c>
      <c r="J54" s="323"/>
      <c r="K54" s="323"/>
      <c r="L54" s="323"/>
      <c r="M54" s="323"/>
      <c r="N54" s="320"/>
      <c r="O54" s="319" t="str">
        <f>IF(ISERROR(A54),IF(ISERROR(B54),"","女"),"男")</f>
        <v/>
      </c>
      <c r="P54" s="320"/>
      <c r="Q54" s="340" t="e">
        <f>IF(ISERROR($A54),VLOOKUP($D54,Entf,26,FALSE),VLOOKUP($D54,Entm,27,FALSE))</f>
        <v>#N/A</v>
      </c>
      <c r="R54" s="341"/>
      <c r="S54" s="341"/>
      <c r="T54" s="342"/>
      <c r="U54" s="316" t="e">
        <f>IF(ISERROR($A54),VLOOKUP($D54,Entf,11,FALSE),VLOOKUP($D54,Entm,12,FALSE))</f>
        <v>#N/A</v>
      </c>
      <c r="V54" s="317"/>
      <c r="W54" s="317"/>
      <c r="X54" s="317"/>
      <c r="Y54" s="318"/>
      <c r="Z54" s="316" t="e">
        <f>IF(ISERROR($A54),VLOOKUP($D54,Entf,14,FALSE),VLOOKUP($D54,Entm,15,FALSE))</f>
        <v>#N/A</v>
      </c>
      <c r="AA54" s="317"/>
      <c r="AB54" s="317"/>
      <c r="AC54" s="317"/>
      <c r="AD54" s="318"/>
      <c r="AE54" s="325" t="e">
        <f>IF(ISERROR($A54),VLOOKUP($D54,Entf,20,FALSE),VLOOKUP($D54,Entm,21,FALSE))</f>
        <v>#N/A</v>
      </c>
      <c r="AF54" s="326"/>
      <c r="AG54" s="326"/>
      <c r="AH54" s="327"/>
      <c r="AI54" s="325" t="e">
        <f>IF(ISERROR($A54),VLOOKUP($D54,Entf,23,FALSE),VLOOKUP($D54,Entm,24,FALSE))</f>
        <v>#N/A</v>
      </c>
      <c r="AJ54" s="326"/>
      <c r="AK54" s="326"/>
      <c r="AL54" s="327"/>
    </row>
    <row r="55" spans="1:38" ht="13.5" customHeight="1" x14ac:dyDescent="0.15">
      <c r="D55" s="321"/>
      <c r="E55" s="322"/>
      <c r="F55" s="321"/>
      <c r="G55" s="324"/>
      <c r="H55" s="322"/>
      <c r="I55" s="328" t="e">
        <f>IF(ISERROR($A54),VLOOKUP($D54,Entf,7,FALSE),VLOOKUP($D54,Entm,8,FALSE))</f>
        <v>#N/A</v>
      </c>
      <c r="J55" s="329"/>
      <c r="K55" s="329"/>
      <c r="L55" s="329"/>
      <c r="M55" s="329"/>
      <c r="N55" s="330"/>
      <c r="O55" s="321"/>
      <c r="P55" s="322"/>
      <c r="Q55" s="331" t="e">
        <f>IF(ISERROR($A54),VLOOKUP($D54,Entf,9,FALSE),VLOOKUP($D54,Entm,10,FALSE))</f>
        <v>#N/A</v>
      </c>
      <c r="R55" s="332"/>
      <c r="S55" s="332"/>
      <c r="T55" s="333"/>
      <c r="U55" s="334" t="e">
        <f>IF(ISERROR($A54),VLOOKUP($D54,Entf,13,FALSE),VLOOKUP($D54,Entm,14,FALSE))</f>
        <v>#N/A</v>
      </c>
      <c r="V55" s="335"/>
      <c r="W55" s="335"/>
      <c r="X55" s="335"/>
      <c r="Y55" s="336"/>
      <c r="Z55" s="334" t="e">
        <f>IF(ISERROR($A54),VLOOKUP($D54,Entf,16,FALSE),VLOOKUP($D54,Entm,17,FALSE))</f>
        <v>#N/A</v>
      </c>
      <c r="AA55" s="335"/>
      <c r="AB55" s="335"/>
      <c r="AC55" s="335"/>
      <c r="AD55" s="336"/>
      <c r="AE55" s="337" t="e">
        <f>IF(ISERROR($A54),VLOOKUP($D54,Entf,22,FALSE),VLOOKUP($D54,Entm,23,FALSE))</f>
        <v>#N/A</v>
      </c>
      <c r="AF55" s="338"/>
      <c r="AG55" s="338"/>
      <c r="AH55" s="339"/>
      <c r="AI55" s="337" t="e">
        <f>IF(ISERROR($A54),VLOOKUP($D54,Entf,25,FALSE),VLOOKUP($D54,Entm,26,FALSE))</f>
        <v>#N/A</v>
      </c>
      <c r="AJ55" s="338"/>
      <c r="AK55" s="338"/>
      <c r="AL55" s="339"/>
    </row>
    <row r="56" spans="1:38" ht="13.5" customHeight="1" x14ac:dyDescent="0.15">
      <c r="A56" s="235" t="e">
        <f>VLOOKUP(1+A54,申込データ!$G$10:$G$97,1,FALSE)</f>
        <v>#N/A</v>
      </c>
      <c r="B56" s="235" t="e">
        <f>IF(ISERROR(A56),VLOOKUP(1+B54,申込データ!$H$10:$H$97,1,FALSE),0)</f>
        <v>#N/A</v>
      </c>
      <c r="C56" s="235">
        <v>19</v>
      </c>
      <c r="D56" s="319" t="e">
        <f>IF(ISERROR($A56),VLOOKUP(B56,Entf,3,FALSE),VLOOKUP(A56,Entm,4,FALSE))</f>
        <v>#N/A</v>
      </c>
      <c r="E56" s="320"/>
      <c r="F56" s="319" t="e">
        <f>IF(ISERROR($A56),VLOOKUP($D56,Entf,5,FALSE),VLOOKUP($D56,Entm,6,FALSE))</f>
        <v>#N/A</v>
      </c>
      <c r="G56" s="323"/>
      <c r="H56" s="320"/>
      <c r="I56" s="319" t="e">
        <f>IF(ISERROR($A56),VLOOKUP($D56,Entf,6,FALSE),VLOOKUP($D56,Entm,7,FALSE))</f>
        <v>#N/A</v>
      </c>
      <c r="J56" s="323"/>
      <c r="K56" s="323"/>
      <c r="L56" s="323"/>
      <c r="M56" s="323"/>
      <c r="N56" s="320"/>
      <c r="O56" s="319" t="str">
        <f>IF(ISERROR(A56),IF(ISERROR(B56),"","女"),"男")</f>
        <v/>
      </c>
      <c r="P56" s="320"/>
      <c r="Q56" s="340" t="e">
        <f>IF(ISERROR($A56),VLOOKUP($D56,Entf,26,FALSE),VLOOKUP($D56,Entm,27,FALSE))</f>
        <v>#N/A</v>
      </c>
      <c r="R56" s="341"/>
      <c r="S56" s="341"/>
      <c r="T56" s="342"/>
      <c r="U56" s="316" t="e">
        <f>IF(ISERROR($A56),VLOOKUP($D56,Entf,11,FALSE),VLOOKUP($D56,Entm,12,FALSE))</f>
        <v>#N/A</v>
      </c>
      <c r="V56" s="317"/>
      <c r="W56" s="317"/>
      <c r="X56" s="317"/>
      <c r="Y56" s="318"/>
      <c r="Z56" s="316" t="e">
        <f>IF(ISERROR($A56),VLOOKUP($D56,Entf,14,FALSE),VLOOKUP($D56,Entm,15,FALSE))</f>
        <v>#N/A</v>
      </c>
      <c r="AA56" s="317"/>
      <c r="AB56" s="317"/>
      <c r="AC56" s="317"/>
      <c r="AD56" s="318"/>
      <c r="AE56" s="325" t="e">
        <f>IF(ISERROR($A56),VLOOKUP($D56,Entf,20,FALSE),VLOOKUP($D56,Entm,21,FALSE))</f>
        <v>#N/A</v>
      </c>
      <c r="AF56" s="326"/>
      <c r="AG56" s="326"/>
      <c r="AH56" s="327"/>
      <c r="AI56" s="325" t="e">
        <f>IF(ISERROR($A56),VLOOKUP($D56,Entf,23,FALSE),VLOOKUP($D56,Entm,24,FALSE))</f>
        <v>#N/A</v>
      </c>
      <c r="AJ56" s="326"/>
      <c r="AK56" s="326"/>
      <c r="AL56" s="327"/>
    </row>
    <row r="57" spans="1:38" ht="13.5" customHeight="1" x14ac:dyDescent="0.15">
      <c r="D57" s="321"/>
      <c r="E57" s="322"/>
      <c r="F57" s="321"/>
      <c r="G57" s="324"/>
      <c r="H57" s="322"/>
      <c r="I57" s="328" t="e">
        <f>IF(ISERROR($A56),VLOOKUP($D56,Entf,7,FALSE),VLOOKUP($D56,Entm,8,FALSE))</f>
        <v>#N/A</v>
      </c>
      <c r="J57" s="329"/>
      <c r="K57" s="329"/>
      <c r="L57" s="329"/>
      <c r="M57" s="329"/>
      <c r="N57" s="330"/>
      <c r="O57" s="321"/>
      <c r="P57" s="322"/>
      <c r="Q57" s="331" t="e">
        <f>IF(ISERROR($A56),VLOOKUP($D56,Entf,9,FALSE),VLOOKUP($D56,Entm,10,FALSE))</f>
        <v>#N/A</v>
      </c>
      <c r="R57" s="332"/>
      <c r="S57" s="332"/>
      <c r="T57" s="333"/>
      <c r="U57" s="334" t="e">
        <f>IF(ISERROR($A56),VLOOKUP($D56,Entf,13,FALSE),VLOOKUP($D56,Entm,14,FALSE))</f>
        <v>#N/A</v>
      </c>
      <c r="V57" s="335"/>
      <c r="W57" s="335"/>
      <c r="X57" s="335"/>
      <c r="Y57" s="336"/>
      <c r="Z57" s="334" t="e">
        <f>IF(ISERROR($A56),VLOOKUP($D56,Entf,16,FALSE),VLOOKUP($D56,Entm,17,FALSE))</f>
        <v>#N/A</v>
      </c>
      <c r="AA57" s="335"/>
      <c r="AB57" s="335"/>
      <c r="AC57" s="335"/>
      <c r="AD57" s="336"/>
      <c r="AE57" s="337" t="e">
        <f>IF(ISERROR($A56),VLOOKUP($D56,Entf,22,FALSE),VLOOKUP($D56,Entm,23,FALSE))</f>
        <v>#N/A</v>
      </c>
      <c r="AF57" s="338"/>
      <c r="AG57" s="338"/>
      <c r="AH57" s="339"/>
      <c r="AI57" s="337" t="e">
        <f>IF(ISERROR($A56),VLOOKUP($D56,Entf,25,FALSE),VLOOKUP($D56,Entm,26,FALSE))</f>
        <v>#N/A</v>
      </c>
      <c r="AJ57" s="338"/>
      <c r="AK57" s="338"/>
      <c r="AL57" s="339"/>
    </row>
    <row r="58" spans="1:38" ht="13.5" customHeight="1" x14ac:dyDescent="0.15">
      <c r="A58" s="235" t="e">
        <f>VLOOKUP(1+A56,申込データ!$G$10:$G$97,1,FALSE)</f>
        <v>#N/A</v>
      </c>
      <c r="B58" s="235" t="e">
        <f>IF(ISERROR(A58),VLOOKUP(1+B56,申込データ!$H$10:$H$97,1,FALSE),0)</f>
        <v>#N/A</v>
      </c>
      <c r="C58" s="235">
        <v>20</v>
      </c>
      <c r="D58" s="319" t="e">
        <f>IF(ISERROR($A58),VLOOKUP(B58,Entf,3,FALSE),VLOOKUP(A58,Entm,4,FALSE))</f>
        <v>#N/A</v>
      </c>
      <c r="E58" s="320"/>
      <c r="F58" s="319" t="e">
        <f>IF(ISERROR($A58),VLOOKUP($D58,Entf,5,FALSE),VLOOKUP($D58,Entm,6,FALSE))</f>
        <v>#N/A</v>
      </c>
      <c r="G58" s="323"/>
      <c r="H58" s="320"/>
      <c r="I58" s="319" t="e">
        <f>IF(ISERROR($A58),VLOOKUP($D58,Entf,6,FALSE),VLOOKUP($D58,Entm,7,FALSE))</f>
        <v>#N/A</v>
      </c>
      <c r="J58" s="323"/>
      <c r="K58" s="323"/>
      <c r="L58" s="323"/>
      <c r="M58" s="323"/>
      <c r="N58" s="320"/>
      <c r="O58" s="319" t="str">
        <f>IF(ISERROR(A58),IF(ISERROR(B58),"","女"),"男")</f>
        <v/>
      </c>
      <c r="P58" s="320"/>
      <c r="Q58" s="340" t="e">
        <f>IF(ISERROR($A58),VLOOKUP($D58,Entf,26,FALSE),VLOOKUP($D58,Entm,27,FALSE))</f>
        <v>#N/A</v>
      </c>
      <c r="R58" s="341"/>
      <c r="S58" s="341"/>
      <c r="T58" s="342"/>
      <c r="U58" s="316" t="e">
        <f>IF(ISERROR($A58),VLOOKUP($D58,Entf,11,FALSE),VLOOKUP($D58,Entm,12,FALSE))</f>
        <v>#N/A</v>
      </c>
      <c r="V58" s="317"/>
      <c r="W58" s="317"/>
      <c r="X58" s="317"/>
      <c r="Y58" s="318"/>
      <c r="Z58" s="316" t="e">
        <f>IF(ISERROR($A58),VLOOKUP($D58,Entf,14,FALSE),VLOOKUP($D58,Entm,15,FALSE))</f>
        <v>#N/A</v>
      </c>
      <c r="AA58" s="317"/>
      <c r="AB58" s="317"/>
      <c r="AC58" s="317"/>
      <c r="AD58" s="318"/>
      <c r="AE58" s="325" t="e">
        <f>IF(ISERROR($A58),VLOOKUP($D58,Entf,20,FALSE),VLOOKUP($D58,Entm,21,FALSE))</f>
        <v>#N/A</v>
      </c>
      <c r="AF58" s="326"/>
      <c r="AG58" s="326"/>
      <c r="AH58" s="327"/>
      <c r="AI58" s="325" t="e">
        <f>IF(ISERROR($A58),VLOOKUP($D58,Entf,23,FALSE),VLOOKUP($D58,Entm,24,FALSE))</f>
        <v>#N/A</v>
      </c>
      <c r="AJ58" s="326"/>
      <c r="AK58" s="326"/>
      <c r="AL58" s="327"/>
    </row>
    <row r="59" spans="1:38" ht="13.5" customHeight="1" x14ac:dyDescent="0.15">
      <c r="D59" s="321"/>
      <c r="E59" s="322"/>
      <c r="F59" s="321"/>
      <c r="G59" s="324"/>
      <c r="H59" s="322"/>
      <c r="I59" s="328" t="e">
        <f>IF(ISERROR($A58),VLOOKUP($D58,Entf,7,FALSE),VLOOKUP($D58,Entm,8,FALSE))</f>
        <v>#N/A</v>
      </c>
      <c r="J59" s="329"/>
      <c r="K59" s="329"/>
      <c r="L59" s="329"/>
      <c r="M59" s="329"/>
      <c r="N59" s="330"/>
      <c r="O59" s="321"/>
      <c r="P59" s="322"/>
      <c r="Q59" s="331" t="e">
        <f>IF(ISERROR($A58),VLOOKUP($D58,Entf,9,FALSE),VLOOKUP($D58,Entm,10,FALSE))</f>
        <v>#N/A</v>
      </c>
      <c r="R59" s="332"/>
      <c r="S59" s="332"/>
      <c r="T59" s="333"/>
      <c r="U59" s="334" t="e">
        <f>IF(ISERROR($A58),VLOOKUP($D58,Entf,13,FALSE),VLOOKUP($D58,Entm,14,FALSE))</f>
        <v>#N/A</v>
      </c>
      <c r="V59" s="335"/>
      <c r="W59" s="335"/>
      <c r="X59" s="335"/>
      <c r="Y59" s="336"/>
      <c r="Z59" s="334" t="e">
        <f>IF(ISERROR($A58),VLOOKUP($D58,Entf,16,FALSE),VLOOKUP($D58,Entm,17,FALSE))</f>
        <v>#N/A</v>
      </c>
      <c r="AA59" s="335"/>
      <c r="AB59" s="335"/>
      <c r="AC59" s="335"/>
      <c r="AD59" s="336"/>
      <c r="AE59" s="337" t="e">
        <f>IF(ISERROR($A58),VLOOKUP($D58,Entf,22,FALSE),VLOOKUP($D58,Entm,23,FALSE))</f>
        <v>#N/A</v>
      </c>
      <c r="AF59" s="338"/>
      <c r="AG59" s="338"/>
      <c r="AH59" s="339"/>
      <c r="AI59" s="337" t="e">
        <f>IF(ISERROR($A58),VLOOKUP($D58,Entf,25,FALSE),VLOOKUP($D58,Entm,26,FALSE))</f>
        <v>#N/A</v>
      </c>
      <c r="AJ59" s="338"/>
      <c r="AK59" s="338"/>
      <c r="AL59" s="339"/>
    </row>
    <row r="60" spans="1:38" ht="13.5" customHeight="1" x14ac:dyDescent="0.15">
      <c r="A60" s="235" t="e">
        <f>VLOOKUP(1+A58,申込データ!$G$10:$G$97,1,FALSE)</f>
        <v>#N/A</v>
      </c>
      <c r="B60" s="235" t="e">
        <f>IF(ISERROR(A60),VLOOKUP(1+B58,申込データ!$H$10:$H$97,1,FALSE),0)</f>
        <v>#N/A</v>
      </c>
      <c r="C60" s="235">
        <v>21</v>
      </c>
      <c r="D60" s="319" t="e">
        <f>IF(ISERROR($A60),VLOOKUP(B60,Entf,3,FALSE),VLOOKUP(A60,Entm,4,FALSE))</f>
        <v>#N/A</v>
      </c>
      <c r="E60" s="320"/>
      <c r="F60" s="319" t="e">
        <f>IF(ISERROR($A60),VLOOKUP($D60,Entf,5,FALSE),VLOOKUP($D60,Entm,6,FALSE))</f>
        <v>#N/A</v>
      </c>
      <c r="G60" s="323"/>
      <c r="H60" s="320"/>
      <c r="I60" s="319" t="e">
        <f>IF(ISERROR($A60),VLOOKUP($D60,Entf,6,FALSE),VLOOKUP($D60,Entm,7,FALSE))</f>
        <v>#N/A</v>
      </c>
      <c r="J60" s="323"/>
      <c r="K60" s="323"/>
      <c r="L60" s="323"/>
      <c r="M60" s="323"/>
      <c r="N60" s="320"/>
      <c r="O60" s="319" t="str">
        <f>IF(ISERROR(A60),IF(ISERROR(B60),"","女"),"男")</f>
        <v/>
      </c>
      <c r="P60" s="320"/>
      <c r="Q60" s="340" t="e">
        <f>IF(ISERROR($A60),VLOOKUP($D60,Entf,26,FALSE),VLOOKUP($D60,Entm,27,FALSE))</f>
        <v>#N/A</v>
      </c>
      <c r="R60" s="341"/>
      <c r="S60" s="341"/>
      <c r="T60" s="342"/>
      <c r="U60" s="316" t="e">
        <f>IF(ISERROR($A60),VLOOKUP($D60,Entf,11,FALSE),VLOOKUP($D60,Entm,12,FALSE))</f>
        <v>#N/A</v>
      </c>
      <c r="V60" s="317"/>
      <c r="W60" s="317"/>
      <c r="X60" s="317"/>
      <c r="Y60" s="318"/>
      <c r="Z60" s="316" t="e">
        <f>IF(ISERROR($A60),VLOOKUP($D60,Entf,14,FALSE),VLOOKUP($D60,Entm,15,FALSE))</f>
        <v>#N/A</v>
      </c>
      <c r="AA60" s="317"/>
      <c r="AB60" s="317"/>
      <c r="AC60" s="317"/>
      <c r="AD60" s="318"/>
      <c r="AE60" s="325" t="e">
        <f>IF(ISERROR($A60),VLOOKUP($D60,Entf,20,FALSE),VLOOKUP($D60,Entm,21,FALSE))</f>
        <v>#N/A</v>
      </c>
      <c r="AF60" s="326"/>
      <c r="AG60" s="326"/>
      <c r="AH60" s="327"/>
      <c r="AI60" s="325" t="e">
        <f>IF(ISERROR($A60),VLOOKUP($D60,Entf,23,FALSE),VLOOKUP($D60,Entm,24,FALSE))</f>
        <v>#N/A</v>
      </c>
      <c r="AJ60" s="326"/>
      <c r="AK60" s="326"/>
      <c r="AL60" s="327"/>
    </row>
    <row r="61" spans="1:38" ht="13.5" customHeight="1" x14ac:dyDescent="0.15">
      <c r="D61" s="321"/>
      <c r="E61" s="322"/>
      <c r="F61" s="321"/>
      <c r="G61" s="324"/>
      <c r="H61" s="322"/>
      <c r="I61" s="328" t="e">
        <f>IF(ISERROR($A60),VLOOKUP($D60,Entf,7,FALSE),VLOOKUP($D60,Entm,8,FALSE))</f>
        <v>#N/A</v>
      </c>
      <c r="J61" s="329"/>
      <c r="K61" s="329"/>
      <c r="L61" s="329"/>
      <c r="M61" s="329"/>
      <c r="N61" s="330"/>
      <c r="O61" s="321"/>
      <c r="P61" s="322"/>
      <c r="Q61" s="331" t="e">
        <f>IF(ISERROR($A60),VLOOKUP($D60,Entf,9,FALSE),VLOOKUP($D60,Entm,10,FALSE))</f>
        <v>#N/A</v>
      </c>
      <c r="R61" s="332"/>
      <c r="S61" s="332"/>
      <c r="T61" s="333"/>
      <c r="U61" s="334" t="e">
        <f>IF(ISERROR($A60),VLOOKUP($D60,Entf,13,FALSE),VLOOKUP($D60,Entm,14,FALSE))</f>
        <v>#N/A</v>
      </c>
      <c r="V61" s="335"/>
      <c r="W61" s="335"/>
      <c r="X61" s="335"/>
      <c r="Y61" s="336"/>
      <c r="Z61" s="334" t="e">
        <f>IF(ISERROR($A60),VLOOKUP($D60,Entf,16,FALSE),VLOOKUP($D60,Entm,17,FALSE))</f>
        <v>#N/A</v>
      </c>
      <c r="AA61" s="335"/>
      <c r="AB61" s="335"/>
      <c r="AC61" s="335"/>
      <c r="AD61" s="336"/>
      <c r="AE61" s="337" t="e">
        <f>IF(ISERROR($A60),VLOOKUP($D60,Entf,22,FALSE),VLOOKUP($D60,Entm,23,FALSE))</f>
        <v>#N/A</v>
      </c>
      <c r="AF61" s="338"/>
      <c r="AG61" s="338"/>
      <c r="AH61" s="339"/>
      <c r="AI61" s="337" t="e">
        <f>IF(ISERROR($A60),VLOOKUP($D60,Entf,25,FALSE),VLOOKUP($D60,Entm,26,FALSE))</f>
        <v>#N/A</v>
      </c>
      <c r="AJ61" s="338"/>
      <c r="AK61" s="338"/>
      <c r="AL61" s="339"/>
    </row>
    <row r="62" spans="1:38" ht="13.5" customHeight="1" x14ac:dyDescent="0.15">
      <c r="A62" s="235" t="e">
        <f>VLOOKUP(1+A60,申込データ!$G$10:$G$97,1,FALSE)</f>
        <v>#N/A</v>
      </c>
      <c r="B62" s="235" t="e">
        <f>IF(ISERROR(A62),VLOOKUP(1+B60,申込データ!$H$10:$H$97,1,FALSE),0)</f>
        <v>#N/A</v>
      </c>
      <c r="C62" s="235">
        <v>22</v>
      </c>
      <c r="D62" s="319" t="e">
        <f>IF(ISERROR($A62),VLOOKUP(B62,Entf,3,FALSE),VLOOKUP(A62,Entm,4,FALSE))</f>
        <v>#N/A</v>
      </c>
      <c r="E62" s="320"/>
      <c r="F62" s="319" t="e">
        <f>IF(ISERROR($A62),VLOOKUP($D62,Entf,5,FALSE),VLOOKUP($D62,Entm,6,FALSE))</f>
        <v>#N/A</v>
      </c>
      <c r="G62" s="323"/>
      <c r="H62" s="320"/>
      <c r="I62" s="319" t="e">
        <f>IF(ISERROR($A62),VLOOKUP($D62,Entf,6,FALSE),VLOOKUP($D62,Entm,7,FALSE))</f>
        <v>#N/A</v>
      </c>
      <c r="J62" s="323"/>
      <c r="K62" s="323"/>
      <c r="L62" s="323"/>
      <c r="M62" s="323"/>
      <c r="N62" s="320"/>
      <c r="O62" s="319" t="str">
        <f>IF(ISERROR(A62),IF(ISERROR(B62),"","女"),"男")</f>
        <v/>
      </c>
      <c r="P62" s="320"/>
      <c r="Q62" s="340" t="e">
        <f>IF(ISERROR($A62),VLOOKUP($D62,Entf,26,FALSE),VLOOKUP($D62,Entm,27,FALSE))</f>
        <v>#N/A</v>
      </c>
      <c r="R62" s="341"/>
      <c r="S62" s="341"/>
      <c r="T62" s="342"/>
      <c r="U62" s="316" t="e">
        <f>IF(ISERROR($A62),VLOOKUP($D62,Entf,11,FALSE),VLOOKUP($D62,Entm,12,FALSE))</f>
        <v>#N/A</v>
      </c>
      <c r="V62" s="317"/>
      <c r="W62" s="317"/>
      <c r="X62" s="317"/>
      <c r="Y62" s="318"/>
      <c r="Z62" s="316" t="e">
        <f>IF(ISERROR($A62),VLOOKUP($D62,Entf,14,FALSE),VLOOKUP($D62,Entm,15,FALSE))</f>
        <v>#N/A</v>
      </c>
      <c r="AA62" s="317"/>
      <c r="AB62" s="317"/>
      <c r="AC62" s="317"/>
      <c r="AD62" s="318"/>
      <c r="AE62" s="325" t="e">
        <f>IF(ISERROR($A62),VLOOKUP($D62,Entf,20,FALSE),VLOOKUP($D62,Entm,21,FALSE))</f>
        <v>#N/A</v>
      </c>
      <c r="AF62" s="326"/>
      <c r="AG62" s="326"/>
      <c r="AH62" s="327"/>
      <c r="AI62" s="325" t="e">
        <f>IF(ISERROR($A62),VLOOKUP($D62,Entf,23,FALSE),VLOOKUP($D62,Entm,24,FALSE))</f>
        <v>#N/A</v>
      </c>
      <c r="AJ62" s="326"/>
      <c r="AK62" s="326"/>
      <c r="AL62" s="327"/>
    </row>
    <row r="63" spans="1:38" ht="13.5" customHeight="1" x14ac:dyDescent="0.15">
      <c r="D63" s="321"/>
      <c r="E63" s="322"/>
      <c r="F63" s="321"/>
      <c r="G63" s="324"/>
      <c r="H63" s="322"/>
      <c r="I63" s="328" t="e">
        <f>IF(ISERROR($A62),VLOOKUP($D62,Entf,7,FALSE),VLOOKUP($D62,Entm,8,FALSE))</f>
        <v>#N/A</v>
      </c>
      <c r="J63" s="329"/>
      <c r="K63" s="329"/>
      <c r="L63" s="329"/>
      <c r="M63" s="329"/>
      <c r="N63" s="330"/>
      <c r="O63" s="321"/>
      <c r="P63" s="322"/>
      <c r="Q63" s="331" t="e">
        <f>IF(ISERROR($A62),VLOOKUP($D62,Entf,9,FALSE),VLOOKUP($D62,Entm,10,FALSE))</f>
        <v>#N/A</v>
      </c>
      <c r="R63" s="332"/>
      <c r="S63" s="332"/>
      <c r="T63" s="333"/>
      <c r="U63" s="334" t="e">
        <f>IF(ISERROR($A62),VLOOKUP($D62,Entf,13,FALSE),VLOOKUP($D62,Entm,14,FALSE))</f>
        <v>#N/A</v>
      </c>
      <c r="V63" s="335"/>
      <c r="W63" s="335"/>
      <c r="X63" s="335"/>
      <c r="Y63" s="336"/>
      <c r="Z63" s="334" t="e">
        <f>IF(ISERROR($A62),VLOOKUP($D62,Entf,16,FALSE),VLOOKUP($D62,Entm,17,FALSE))</f>
        <v>#N/A</v>
      </c>
      <c r="AA63" s="335"/>
      <c r="AB63" s="335"/>
      <c r="AC63" s="335"/>
      <c r="AD63" s="336"/>
      <c r="AE63" s="337" t="e">
        <f>IF(ISERROR($A62),VLOOKUP($D62,Entf,22,FALSE),VLOOKUP($D62,Entm,23,FALSE))</f>
        <v>#N/A</v>
      </c>
      <c r="AF63" s="338"/>
      <c r="AG63" s="338"/>
      <c r="AH63" s="339"/>
      <c r="AI63" s="337" t="e">
        <f>IF(ISERROR($A62),VLOOKUP($D62,Entf,25,FALSE),VLOOKUP($D62,Entm,26,FALSE))</f>
        <v>#N/A</v>
      </c>
      <c r="AJ63" s="338"/>
      <c r="AK63" s="338"/>
      <c r="AL63" s="339"/>
    </row>
    <row r="64" spans="1:38" ht="13.5" customHeight="1" x14ac:dyDescent="0.15">
      <c r="E64" t="s">
        <v>146</v>
      </c>
    </row>
    <row r="65" spans="1:38" ht="13.5" customHeight="1" x14ac:dyDescent="0.15">
      <c r="F65" t="s">
        <v>147</v>
      </c>
    </row>
    <row r="66" spans="1:38" ht="13.5" customHeight="1" x14ac:dyDescent="0.15">
      <c r="F66" t="s">
        <v>148</v>
      </c>
    </row>
    <row r="67" spans="1:38" ht="13.5" customHeight="1" x14ac:dyDescent="0.15"/>
    <row r="68" spans="1:38" ht="13.5" customHeight="1" x14ac:dyDescent="0.15"/>
    <row r="69" spans="1:38" ht="13.5" customHeight="1" x14ac:dyDescent="0.15">
      <c r="A69" s="235" t="e">
        <f>VLOOKUP(1+A62,申込データ!$G$10:$G$97,1,FALSE)</f>
        <v>#N/A</v>
      </c>
      <c r="B69" s="235" t="e">
        <f>IF(ISERROR(A69),VLOOKUP(1+B62,申込データ!$H$10:$H$97,1,FALSE),0)</f>
        <v>#N/A</v>
      </c>
      <c r="C69" s="235">
        <v>23</v>
      </c>
      <c r="D69" s="319" t="e">
        <f>IF(ISERROR($A69),VLOOKUP(B69,Entf,3,FALSE),VLOOKUP(A69,Entm,4,FALSE))</f>
        <v>#N/A</v>
      </c>
      <c r="E69" s="320"/>
      <c r="F69" s="319" t="e">
        <f>IF(ISERROR($A69),VLOOKUP($D69,Entf,5,FALSE),VLOOKUP($D69,Entm,6,FALSE))</f>
        <v>#N/A</v>
      </c>
      <c r="G69" s="323"/>
      <c r="H69" s="320"/>
      <c r="I69" s="319" t="e">
        <f>IF(ISERROR($A69),VLOOKUP($D69,Entf,6,FALSE),VLOOKUP($D69,Entm,7,FALSE))</f>
        <v>#N/A</v>
      </c>
      <c r="J69" s="323"/>
      <c r="K69" s="323"/>
      <c r="L69" s="323"/>
      <c r="M69" s="323"/>
      <c r="N69" s="320"/>
      <c r="O69" s="319" t="str">
        <f>IF(ISERROR(A69),IF(ISERROR(B69),"","女"),"男")</f>
        <v/>
      </c>
      <c r="P69" s="320"/>
      <c r="Q69" s="340" t="e">
        <f>IF(ISERROR($A69),VLOOKUP($D69,Entf,26,FALSE),VLOOKUP($D69,Entm,27,FALSE))</f>
        <v>#N/A</v>
      </c>
      <c r="R69" s="341"/>
      <c r="S69" s="341"/>
      <c r="T69" s="342"/>
      <c r="U69" s="316" t="e">
        <f>IF(ISERROR($A69),VLOOKUP($D69,Entf,11,FALSE),VLOOKUP($D69,Entm,12,FALSE))</f>
        <v>#N/A</v>
      </c>
      <c r="V69" s="317"/>
      <c r="W69" s="317"/>
      <c r="X69" s="317"/>
      <c r="Y69" s="318"/>
      <c r="Z69" s="316" t="e">
        <f>IF(ISERROR($A69),VLOOKUP($D69,Entf,14,FALSE),VLOOKUP($D69,Entm,15,FALSE))</f>
        <v>#N/A</v>
      </c>
      <c r="AA69" s="317"/>
      <c r="AB69" s="317"/>
      <c r="AC69" s="317"/>
      <c r="AD69" s="318"/>
      <c r="AE69" s="325" t="e">
        <f>IF(ISERROR($A69),VLOOKUP($D69,Entf,20,FALSE),VLOOKUP($D69,Entm,21,FALSE))</f>
        <v>#N/A</v>
      </c>
      <c r="AF69" s="326"/>
      <c r="AG69" s="326"/>
      <c r="AH69" s="327"/>
      <c r="AI69" s="325" t="e">
        <f>IF(ISERROR($A69),VLOOKUP($D69,Entf,23,FALSE),VLOOKUP($D69,Entm,24,FALSE))</f>
        <v>#N/A</v>
      </c>
      <c r="AJ69" s="326"/>
      <c r="AK69" s="326"/>
      <c r="AL69" s="327"/>
    </row>
    <row r="70" spans="1:38" ht="13.5" customHeight="1" x14ac:dyDescent="0.15">
      <c r="D70" s="321"/>
      <c r="E70" s="322"/>
      <c r="F70" s="321"/>
      <c r="G70" s="324"/>
      <c r="H70" s="322"/>
      <c r="I70" s="328" t="e">
        <f>IF(ISERROR($A69),VLOOKUP($D69,Entf,7,FALSE),VLOOKUP($D69,Entm,8,FALSE))</f>
        <v>#N/A</v>
      </c>
      <c r="J70" s="329"/>
      <c r="K70" s="329"/>
      <c r="L70" s="329"/>
      <c r="M70" s="329"/>
      <c r="N70" s="330"/>
      <c r="O70" s="321"/>
      <c r="P70" s="322"/>
      <c r="Q70" s="331" t="e">
        <f>IF(ISERROR($A69),VLOOKUP($D69,Entf,9,FALSE),VLOOKUP($D69,Entm,10,FALSE))</f>
        <v>#N/A</v>
      </c>
      <c r="R70" s="332"/>
      <c r="S70" s="332"/>
      <c r="T70" s="333"/>
      <c r="U70" s="334" t="e">
        <f>IF(ISERROR($A69),VLOOKUP($D69,Entf,13,FALSE),VLOOKUP($D69,Entm,14,FALSE))</f>
        <v>#N/A</v>
      </c>
      <c r="V70" s="335"/>
      <c r="W70" s="335"/>
      <c r="X70" s="335"/>
      <c r="Y70" s="336"/>
      <c r="Z70" s="334" t="e">
        <f>IF(ISERROR($A69),VLOOKUP($D69,Entf,16,FALSE),VLOOKUP($D69,Entm,17,FALSE))</f>
        <v>#N/A</v>
      </c>
      <c r="AA70" s="335"/>
      <c r="AB70" s="335"/>
      <c r="AC70" s="335"/>
      <c r="AD70" s="336"/>
      <c r="AE70" s="337" t="e">
        <f>IF(ISERROR($A69),VLOOKUP($D69,Entf,22,FALSE),VLOOKUP($D69,Entm,23,FALSE))</f>
        <v>#N/A</v>
      </c>
      <c r="AF70" s="338"/>
      <c r="AG70" s="338"/>
      <c r="AH70" s="339"/>
      <c r="AI70" s="337" t="e">
        <f>IF(ISERROR($A69),VLOOKUP($D69,Entf,25,FALSE),VLOOKUP($D69,Entm,26,FALSE))</f>
        <v>#N/A</v>
      </c>
      <c r="AJ70" s="338"/>
      <c r="AK70" s="338"/>
      <c r="AL70" s="339"/>
    </row>
    <row r="71" spans="1:38" ht="13.5" customHeight="1" x14ac:dyDescent="0.15">
      <c r="A71" s="235" t="e">
        <f>VLOOKUP(1+A69,申込データ!$G$10:$G$97,1,FALSE)</f>
        <v>#N/A</v>
      </c>
      <c r="B71" s="235" t="e">
        <f>IF(ISERROR(A71),VLOOKUP(1+B69,申込データ!$H$10:$H$97,1,FALSE),0)</f>
        <v>#N/A</v>
      </c>
      <c r="C71" s="235">
        <v>24</v>
      </c>
      <c r="D71" s="319" t="e">
        <f>IF(ISERROR($A71),VLOOKUP(B71,Entf,3,FALSE),VLOOKUP(A71,Entm,4,FALSE))</f>
        <v>#N/A</v>
      </c>
      <c r="E71" s="320"/>
      <c r="F71" s="319" t="e">
        <f>IF(ISERROR($A71),VLOOKUP($D71,Entf,5,FALSE),VLOOKUP($D71,Entm,6,FALSE))</f>
        <v>#N/A</v>
      </c>
      <c r="G71" s="323"/>
      <c r="H71" s="320"/>
      <c r="I71" s="319" t="e">
        <f>IF(ISERROR($A71),VLOOKUP($D71,Entf,6,FALSE),VLOOKUP($D71,Entm,7,FALSE))</f>
        <v>#N/A</v>
      </c>
      <c r="J71" s="323"/>
      <c r="K71" s="323"/>
      <c r="L71" s="323"/>
      <c r="M71" s="323"/>
      <c r="N71" s="320"/>
      <c r="O71" s="319" t="str">
        <f>IF(ISERROR(A71),IF(ISERROR(B71),"","女"),"男")</f>
        <v/>
      </c>
      <c r="P71" s="320"/>
      <c r="Q71" s="340" t="e">
        <f>IF(ISERROR($A71),VLOOKUP($D71,Entf,26,FALSE),VLOOKUP($D71,Entm,27,FALSE))</f>
        <v>#N/A</v>
      </c>
      <c r="R71" s="341"/>
      <c r="S71" s="341"/>
      <c r="T71" s="342"/>
      <c r="U71" s="316" t="e">
        <f>IF(ISERROR($A71),VLOOKUP($D71,Entf,11,FALSE),VLOOKUP($D71,Entm,12,FALSE))</f>
        <v>#N/A</v>
      </c>
      <c r="V71" s="317"/>
      <c r="W71" s="317"/>
      <c r="X71" s="317"/>
      <c r="Y71" s="318"/>
      <c r="Z71" s="316" t="e">
        <f>IF(ISERROR($A71),VLOOKUP($D71,Entf,14,FALSE),VLOOKUP($D71,Entm,15,FALSE))</f>
        <v>#N/A</v>
      </c>
      <c r="AA71" s="317"/>
      <c r="AB71" s="317"/>
      <c r="AC71" s="317"/>
      <c r="AD71" s="318"/>
      <c r="AE71" s="325" t="e">
        <f>IF(ISERROR($A71),VLOOKUP($D71,Entf,20,FALSE),VLOOKUP($D71,Entm,21,FALSE))</f>
        <v>#N/A</v>
      </c>
      <c r="AF71" s="326"/>
      <c r="AG71" s="326"/>
      <c r="AH71" s="327"/>
      <c r="AI71" s="325" t="e">
        <f>IF(ISERROR($A71),VLOOKUP($D71,Entf,23,FALSE),VLOOKUP($D71,Entm,24,FALSE))</f>
        <v>#N/A</v>
      </c>
      <c r="AJ71" s="326"/>
      <c r="AK71" s="326"/>
      <c r="AL71" s="327"/>
    </row>
    <row r="72" spans="1:38" ht="13.5" customHeight="1" x14ac:dyDescent="0.15">
      <c r="D72" s="321"/>
      <c r="E72" s="322"/>
      <c r="F72" s="321"/>
      <c r="G72" s="324"/>
      <c r="H72" s="322"/>
      <c r="I72" s="328" t="e">
        <f>IF(ISERROR($A71),VLOOKUP($D71,Entf,7,FALSE),VLOOKUP($D71,Entm,8,FALSE))</f>
        <v>#N/A</v>
      </c>
      <c r="J72" s="329"/>
      <c r="K72" s="329"/>
      <c r="L72" s="329"/>
      <c r="M72" s="329"/>
      <c r="N72" s="330"/>
      <c r="O72" s="321"/>
      <c r="P72" s="322"/>
      <c r="Q72" s="331" t="e">
        <f>IF(ISERROR($A71),VLOOKUP($D71,Entf,9,FALSE),VLOOKUP($D71,Entm,10,FALSE))</f>
        <v>#N/A</v>
      </c>
      <c r="R72" s="332"/>
      <c r="S72" s="332"/>
      <c r="T72" s="333"/>
      <c r="U72" s="334" t="e">
        <f>IF(ISERROR($A71),VLOOKUP($D71,Entf,13,FALSE),VLOOKUP($D71,Entm,14,FALSE))</f>
        <v>#N/A</v>
      </c>
      <c r="V72" s="335"/>
      <c r="W72" s="335"/>
      <c r="X72" s="335"/>
      <c r="Y72" s="336"/>
      <c r="Z72" s="334" t="e">
        <f>IF(ISERROR($A71),VLOOKUP($D71,Entf,16,FALSE),VLOOKUP($D71,Entm,17,FALSE))</f>
        <v>#N/A</v>
      </c>
      <c r="AA72" s="335"/>
      <c r="AB72" s="335"/>
      <c r="AC72" s="335"/>
      <c r="AD72" s="336"/>
      <c r="AE72" s="337" t="e">
        <f>IF(ISERROR($A71),VLOOKUP($D71,Entf,22,FALSE),VLOOKUP($D71,Entm,23,FALSE))</f>
        <v>#N/A</v>
      </c>
      <c r="AF72" s="338"/>
      <c r="AG72" s="338"/>
      <c r="AH72" s="339"/>
      <c r="AI72" s="337" t="e">
        <f>IF(ISERROR($A71),VLOOKUP($D71,Entf,25,FALSE),VLOOKUP($D71,Entm,26,FALSE))</f>
        <v>#N/A</v>
      </c>
      <c r="AJ72" s="338"/>
      <c r="AK72" s="338"/>
      <c r="AL72" s="339"/>
    </row>
    <row r="73" spans="1:38" ht="13.5" customHeight="1" x14ac:dyDescent="0.15">
      <c r="A73" s="235" t="e">
        <f>VLOOKUP(1+A71,申込データ!$G$10:$G$97,1,FALSE)</f>
        <v>#N/A</v>
      </c>
      <c r="B73" s="235" t="e">
        <f>IF(ISERROR(A73),VLOOKUP(1+B71,申込データ!$H$10:$H$97,1,FALSE),0)</f>
        <v>#N/A</v>
      </c>
      <c r="C73" s="235">
        <v>25</v>
      </c>
      <c r="D73" s="319" t="e">
        <f>IF(ISERROR($A73),VLOOKUP(B73,Entf,3,FALSE),VLOOKUP(A73,Entm,4,FALSE))</f>
        <v>#N/A</v>
      </c>
      <c r="E73" s="320"/>
      <c r="F73" s="319" t="e">
        <f>IF(ISERROR($A73),VLOOKUP($D73,Entf,5,FALSE),VLOOKUP($D73,Entm,6,FALSE))</f>
        <v>#N/A</v>
      </c>
      <c r="G73" s="323"/>
      <c r="H73" s="320"/>
      <c r="I73" s="319" t="e">
        <f>IF(ISERROR($A73),VLOOKUP($D73,Entf,6,FALSE),VLOOKUP($D73,Entm,7,FALSE))</f>
        <v>#N/A</v>
      </c>
      <c r="J73" s="323"/>
      <c r="K73" s="323"/>
      <c r="L73" s="323"/>
      <c r="M73" s="323"/>
      <c r="N73" s="320"/>
      <c r="O73" s="319" t="str">
        <f>IF(ISERROR(A73),IF(ISERROR(B73),"","女"),"男")</f>
        <v/>
      </c>
      <c r="P73" s="320"/>
      <c r="Q73" s="340" t="e">
        <f>IF(ISERROR($A73),VLOOKUP($D73,Entf,26,FALSE),VLOOKUP($D73,Entm,27,FALSE))</f>
        <v>#N/A</v>
      </c>
      <c r="R73" s="341"/>
      <c r="S73" s="341"/>
      <c r="T73" s="342"/>
      <c r="U73" s="316" t="e">
        <f>IF(ISERROR($A73),VLOOKUP($D73,Entf,11,FALSE),VLOOKUP($D73,Entm,12,FALSE))</f>
        <v>#N/A</v>
      </c>
      <c r="V73" s="317"/>
      <c r="W73" s="317"/>
      <c r="X73" s="317"/>
      <c r="Y73" s="318"/>
      <c r="Z73" s="316" t="e">
        <f>IF(ISERROR($A73),VLOOKUP($D73,Entf,14,FALSE),VLOOKUP($D73,Entm,15,FALSE))</f>
        <v>#N/A</v>
      </c>
      <c r="AA73" s="317"/>
      <c r="AB73" s="317"/>
      <c r="AC73" s="317"/>
      <c r="AD73" s="318"/>
      <c r="AE73" s="325" t="e">
        <f>IF(ISERROR($A73),VLOOKUP($D73,Entf,20,FALSE),VLOOKUP($D73,Entm,21,FALSE))</f>
        <v>#N/A</v>
      </c>
      <c r="AF73" s="326"/>
      <c r="AG73" s="326"/>
      <c r="AH73" s="327"/>
      <c r="AI73" s="325" t="e">
        <f>IF(ISERROR($A73),VLOOKUP($D73,Entf,23,FALSE),VLOOKUP($D73,Entm,24,FALSE))</f>
        <v>#N/A</v>
      </c>
      <c r="AJ73" s="326"/>
      <c r="AK73" s="326"/>
      <c r="AL73" s="327"/>
    </row>
    <row r="74" spans="1:38" ht="13.5" customHeight="1" x14ac:dyDescent="0.15">
      <c r="D74" s="321"/>
      <c r="E74" s="322"/>
      <c r="F74" s="321"/>
      <c r="G74" s="324"/>
      <c r="H74" s="322"/>
      <c r="I74" s="328" t="e">
        <f>IF(ISERROR($A73),VLOOKUP($D73,Entf,7,FALSE),VLOOKUP($D73,Entm,8,FALSE))</f>
        <v>#N/A</v>
      </c>
      <c r="J74" s="329"/>
      <c r="K74" s="329"/>
      <c r="L74" s="329"/>
      <c r="M74" s="329"/>
      <c r="N74" s="330"/>
      <c r="O74" s="321"/>
      <c r="P74" s="322"/>
      <c r="Q74" s="331" t="e">
        <f>IF(ISERROR($A73),VLOOKUP($D73,Entf,9,FALSE),VLOOKUP($D73,Entm,10,FALSE))</f>
        <v>#N/A</v>
      </c>
      <c r="R74" s="332"/>
      <c r="S74" s="332"/>
      <c r="T74" s="333"/>
      <c r="U74" s="334" t="e">
        <f>IF(ISERROR($A73),VLOOKUP($D73,Entf,13,FALSE),VLOOKUP($D73,Entm,14,FALSE))</f>
        <v>#N/A</v>
      </c>
      <c r="V74" s="335"/>
      <c r="W74" s="335"/>
      <c r="X74" s="335"/>
      <c r="Y74" s="336"/>
      <c r="Z74" s="334" t="e">
        <f>IF(ISERROR($A73),VLOOKUP($D73,Entf,16,FALSE),VLOOKUP($D73,Entm,17,FALSE))</f>
        <v>#N/A</v>
      </c>
      <c r="AA74" s="335"/>
      <c r="AB74" s="335"/>
      <c r="AC74" s="335"/>
      <c r="AD74" s="336"/>
      <c r="AE74" s="337" t="e">
        <f>IF(ISERROR($A73),VLOOKUP($D73,Entf,22,FALSE),VLOOKUP($D73,Entm,23,FALSE))</f>
        <v>#N/A</v>
      </c>
      <c r="AF74" s="338"/>
      <c r="AG74" s="338"/>
      <c r="AH74" s="339"/>
      <c r="AI74" s="337" t="e">
        <f>IF(ISERROR($A73),VLOOKUP($D73,Entf,25,FALSE),VLOOKUP($D73,Entm,26,FALSE))</f>
        <v>#N/A</v>
      </c>
      <c r="AJ74" s="338"/>
      <c r="AK74" s="338"/>
      <c r="AL74" s="339"/>
    </row>
    <row r="75" spans="1:38" ht="13.5" customHeight="1" x14ac:dyDescent="0.15">
      <c r="A75" s="235" t="e">
        <f>VLOOKUP(1+A73,申込データ!$G$10:$G$97,1,FALSE)</f>
        <v>#N/A</v>
      </c>
      <c r="B75" s="235" t="e">
        <f>IF(ISERROR(A75),VLOOKUP(1+B73,申込データ!$H$10:$H$97,1,FALSE),0)</f>
        <v>#N/A</v>
      </c>
      <c r="C75" s="235">
        <v>26</v>
      </c>
      <c r="D75" s="319" t="e">
        <f>IF(ISERROR($A75),VLOOKUP(B75,Entf,3,FALSE),VLOOKUP(A75,Entm,4,FALSE))</f>
        <v>#N/A</v>
      </c>
      <c r="E75" s="320"/>
      <c r="F75" s="319" t="e">
        <f>IF(ISERROR($A75),VLOOKUP($D75,Entf,5,FALSE),VLOOKUP($D75,Entm,6,FALSE))</f>
        <v>#N/A</v>
      </c>
      <c r="G75" s="323"/>
      <c r="H75" s="320"/>
      <c r="I75" s="319" t="e">
        <f>IF(ISERROR($A75),VLOOKUP($D75,Entf,6,FALSE),VLOOKUP($D75,Entm,7,FALSE))</f>
        <v>#N/A</v>
      </c>
      <c r="J75" s="323"/>
      <c r="K75" s="323"/>
      <c r="L75" s="323"/>
      <c r="M75" s="323"/>
      <c r="N75" s="320"/>
      <c r="O75" s="319" t="str">
        <f>IF(ISERROR(A75),IF(ISERROR(B75),"","女"),"男")</f>
        <v/>
      </c>
      <c r="P75" s="320"/>
      <c r="Q75" s="340" t="e">
        <f>IF(ISERROR($A75),VLOOKUP($D75,Entf,26,FALSE),VLOOKUP($D75,Entm,27,FALSE))</f>
        <v>#N/A</v>
      </c>
      <c r="R75" s="341"/>
      <c r="S75" s="341"/>
      <c r="T75" s="342"/>
      <c r="U75" s="316" t="e">
        <f>IF(ISERROR($A75),VLOOKUP($D75,Entf,11,FALSE),VLOOKUP($D75,Entm,12,FALSE))</f>
        <v>#N/A</v>
      </c>
      <c r="V75" s="317"/>
      <c r="W75" s="317"/>
      <c r="X75" s="317"/>
      <c r="Y75" s="318"/>
      <c r="Z75" s="316" t="e">
        <f>IF(ISERROR($A75),VLOOKUP($D75,Entf,14,FALSE),VLOOKUP($D75,Entm,15,FALSE))</f>
        <v>#N/A</v>
      </c>
      <c r="AA75" s="317"/>
      <c r="AB75" s="317"/>
      <c r="AC75" s="317"/>
      <c r="AD75" s="318"/>
      <c r="AE75" s="325" t="e">
        <f>IF(ISERROR($A75),VLOOKUP($D75,Entf,20,FALSE),VLOOKUP($D75,Entm,21,FALSE))</f>
        <v>#N/A</v>
      </c>
      <c r="AF75" s="326"/>
      <c r="AG75" s="326"/>
      <c r="AH75" s="327"/>
      <c r="AI75" s="325" t="e">
        <f>IF(ISERROR($A75),VLOOKUP($D75,Entf,23,FALSE),VLOOKUP($D75,Entm,24,FALSE))</f>
        <v>#N/A</v>
      </c>
      <c r="AJ75" s="326"/>
      <c r="AK75" s="326"/>
      <c r="AL75" s="327"/>
    </row>
    <row r="76" spans="1:38" ht="13.5" customHeight="1" x14ac:dyDescent="0.15">
      <c r="D76" s="321"/>
      <c r="E76" s="322"/>
      <c r="F76" s="321"/>
      <c r="G76" s="324"/>
      <c r="H76" s="322"/>
      <c r="I76" s="328" t="e">
        <f>IF(ISERROR($A75),VLOOKUP($D75,Entf,7,FALSE),VLOOKUP($D75,Entm,8,FALSE))</f>
        <v>#N/A</v>
      </c>
      <c r="J76" s="329"/>
      <c r="K76" s="329"/>
      <c r="L76" s="329"/>
      <c r="M76" s="329"/>
      <c r="N76" s="330"/>
      <c r="O76" s="321"/>
      <c r="P76" s="322"/>
      <c r="Q76" s="331" t="e">
        <f>IF(ISERROR($A75),VLOOKUP($D75,Entf,9,FALSE),VLOOKUP($D75,Entm,10,FALSE))</f>
        <v>#N/A</v>
      </c>
      <c r="R76" s="332"/>
      <c r="S76" s="332"/>
      <c r="T76" s="333"/>
      <c r="U76" s="334" t="e">
        <f>IF(ISERROR($A75),VLOOKUP($D75,Entf,13,FALSE),VLOOKUP($D75,Entm,14,FALSE))</f>
        <v>#N/A</v>
      </c>
      <c r="V76" s="335"/>
      <c r="W76" s="335"/>
      <c r="X76" s="335"/>
      <c r="Y76" s="336"/>
      <c r="Z76" s="334" t="e">
        <f>IF(ISERROR($A75),VLOOKUP($D75,Entf,16,FALSE),VLOOKUP($D75,Entm,17,FALSE))</f>
        <v>#N/A</v>
      </c>
      <c r="AA76" s="335"/>
      <c r="AB76" s="335"/>
      <c r="AC76" s="335"/>
      <c r="AD76" s="336"/>
      <c r="AE76" s="337" t="e">
        <f>IF(ISERROR($A75),VLOOKUP($D75,Entf,22,FALSE),VLOOKUP($D75,Entm,23,FALSE))</f>
        <v>#N/A</v>
      </c>
      <c r="AF76" s="338"/>
      <c r="AG76" s="338"/>
      <c r="AH76" s="339"/>
      <c r="AI76" s="337" t="e">
        <f>IF(ISERROR($A75),VLOOKUP($D75,Entf,25,FALSE),VLOOKUP($D75,Entm,26,FALSE))</f>
        <v>#N/A</v>
      </c>
      <c r="AJ76" s="338"/>
      <c r="AK76" s="338"/>
      <c r="AL76" s="339"/>
    </row>
    <row r="77" spans="1:38" ht="13.5" customHeight="1" x14ac:dyDescent="0.15">
      <c r="A77" s="235" t="e">
        <f>VLOOKUP(1+A75,申込データ!$G$10:$G$97,1,FALSE)</f>
        <v>#N/A</v>
      </c>
      <c r="B77" s="235" t="e">
        <f>IF(ISERROR(A77),VLOOKUP(1+B75,申込データ!$H$10:$H$97,1,FALSE),0)</f>
        <v>#N/A</v>
      </c>
      <c r="C77" s="235">
        <v>27</v>
      </c>
      <c r="D77" s="319" t="e">
        <f>IF(ISERROR($A77),VLOOKUP(B77,Entf,3,FALSE),VLOOKUP(A77,Entm,4,FALSE))</f>
        <v>#N/A</v>
      </c>
      <c r="E77" s="320"/>
      <c r="F77" s="319" t="e">
        <f>IF(ISERROR($A77),VLOOKUP($D77,Entf,5,FALSE),VLOOKUP($D77,Entm,6,FALSE))</f>
        <v>#N/A</v>
      </c>
      <c r="G77" s="323"/>
      <c r="H77" s="320"/>
      <c r="I77" s="319" t="e">
        <f>IF(ISERROR($A77),VLOOKUP($D77,Entf,6,FALSE),VLOOKUP($D77,Entm,7,FALSE))</f>
        <v>#N/A</v>
      </c>
      <c r="J77" s="323"/>
      <c r="K77" s="323"/>
      <c r="L77" s="323"/>
      <c r="M77" s="323"/>
      <c r="N77" s="320"/>
      <c r="O77" s="319" t="str">
        <f>IF(ISERROR(A77),IF(ISERROR(B77),"","女"),"男")</f>
        <v/>
      </c>
      <c r="P77" s="320"/>
      <c r="Q77" s="340" t="e">
        <f>IF(ISERROR($A77),VLOOKUP($D77,Entf,26,FALSE),VLOOKUP($D77,Entm,27,FALSE))</f>
        <v>#N/A</v>
      </c>
      <c r="R77" s="341"/>
      <c r="S77" s="341"/>
      <c r="T77" s="342"/>
      <c r="U77" s="316" t="e">
        <f>IF(ISERROR($A77),VLOOKUP($D77,Entf,11,FALSE),VLOOKUP($D77,Entm,12,FALSE))</f>
        <v>#N/A</v>
      </c>
      <c r="V77" s="317"/>
      <c r="W77" s="317"/>
      <c r="X77" s="317"/>
      <c r="Y77" s="318"/>
      <c r="Z77" s="316" t="e">
        <f>IF(ISERROR($A77),VLOOKUP($D77,Entf,14,FALSE),VLOOKUP($D77,Entm,15,FALSE))</f>
        <v>#N/A</v>
      </c>
      <c r="AA77" s="317"/>
      <c r="AB77" s="317"/>
      <c r="AC77" s="317"/>
      <c r="AD77" s="318"/>
      <c r="AE77" s="325" t="e">
        <f>IF(ISERROR($A77),VLOOKUP($D77,Entf,20,FALSE),VLOOKUP($D77,Entm,21,FALSE))</f>
        <v>#N/A</v>
      </c>
      <c r="AF77" s="326"/>
      <c r="AG77" s="326"/>
      <c r="AH77" s="327"/>
      <c r="AI77" s="325" t="e">
        <f>IF(ISERROR($A77),VLOOKUP($D77,Entf,23,FALSE),VLOOKUP($D77,Entm,24,FALSE))</f>
        <v>#N/A</v>
      </c>
      <c r="AJ77" s="326"/>
      <c r="AK77" s="326"/>
      <c r="AL77" s="327"/>
    </row>
    <row r="78" spans="1:38" ht="13.5" customHeight="1" x14ac:dyDescent="0.15">
      <c r="D78" s="321"/>
      <c r="E78" s="322"/>
      <c r="F78" s="321"/>
      <c r="G78" s="324"/>
      <c r="H78" s="322"/>
      <c r="I78" s="328" t="e">
        <f>IF(ISERROR($A77),VLOOKUP($D77,Entf,7,FALSE),VLOOKUP($D77,Entm,8,FALSE))</f>
        <v>#N/A</v>
      </c>
      <c r="J78" s="329"/>
      <c r="K78" s="329"/>
      <c r="L78" s="329"/>
      <c r="M78" s="329"/>
      <c r="N78" s="330"/>
      <c r="O78" s="321"/>
      <c r="P78" s="322"/>
      <c r="Q78" s="331" t="e">
        <f>IF(ISERROR($A77),VLOOKUP($D77,Entf,9,FALSE),VLOOKUP($D77,Entm,10,FALSE))</f>
        <v>#N/A</v>
      </c>
      <c r="R78" s="332"/>
      <c r="S78" s="332"/>
      <c r="T78" s="333"/>
      <c r="U78" s="334" t="e">
        <f>IF(ISERROR($A77),VLOOKUP($D77,Entf,13,FALSE),VLOOKUP($D77,Entm,14,FALSE))</f>
        <v>#N/A</v>
      </c>
      <c r="V78" s="335"/>
      <c r="W78" s="335"/>
      <c r="X78" s="335"/>
      <c r="Y78" s="336"/>
      <c r="Z78" s="334" t="e">
        <f>IF(ISERROR($A77),VLOOKUP($D77,Entf,16,FALSE),VLOOKUP($D77,Entm,17,FALSE))</f>
        <v>#N/A</v>
      </c>
      <c r="AA78" s="335"/>
      <c r="AB78" s="335"/>
      <c r="AC78" s="335"/>
      <c r="AD78" s="336"/>
      <c r="AE78" s="337" t="e">
        <f>IF(ISERROR($A77),VLOOKUP($D77,Entf,22,FALSE),VLOOKUP($D77,Entm,23,FALSE))</f>
        <v>#N/A</v>
      </c>
      <c r="AF78" s="338"/>
      <c r="AG78" s="338"/>
      <c r="AH78" s="339"/>
      <c r="AI78" s="337" t="e">
        <f>IF(ISERROR($A77),VLOOKUP($D77,Entf,25,FALSE),VLOOKUP($D77,Entm,26,FALSE))</f>
        <v>#N/A</v>
      </c>
      <c r="AJ78" s="338"/>
      <c r="AK78" s="338"/>
      <c r="AL78" s="339"/>
    </row>
    <row r="79" spans="1:38" ht="13.5" customHeight="1" x14ac:dyDescent="0.15">
      <c r="A79" s="235" t="e">
        <f>VLOOKUP(1+A77,申込データ!$G$10:$G$97,1,FALSE)</f>
        <v>#N/A</v>
      </c>
      <c r="B79" s="235" t="e">
        <f>IF(ISERROR(A79),VLOOKUP(1+B77,申込データ!$H$10:$H$97,1,FALSE),0)</f>
        <v>#N/A</v>
      </c>
      <c r="C79" s="235">
        <v>28</v>
      </c>
      <c r="D79" s="319" t="e">
        <f>IF(ISERROR($A79),VLOOKUP(B79,Entf,3,FALSE),VLOOKUP(A79,Entm,4,FALSE))</f>
        <v>#N/A</v>
      </c>
      <c r="E79" s="320"/>
      <c r="F79" s="319" t="e">
        <f>IF(ISERROR($A79),VLOOKUP($D79,Entf,5,FALSE),VLOOKUP($D79,Entm,6,FALSE))</f>
        <v>#N/A</v>
      </c>
      <c r="G79" s="323"/>
      <c r="H79" s="320"/>
      <c r="I79" s="319" t="e">
        <f>IF(ISERROR($A79),VLOOKUP($D79,Entf,6,FALSE),VLOOKUP($D79,Entm,7,FALSE))</f>
        <v>#N/A</v>
      </c>
      <c r="J79" s="323"/>
      <c r="K79" s="323"/>
      <c r="L79" s="323"/>
      <c r="M79" s="323"/>
      <c r="N79" s="320"/>
      <c r="O79" s="319" t="str">
        <f>IF(ISERROR(A79),IF(ISERROR(B79),"","女"),"男")</f>
        <v/>
      </c>
      <c r="P79" s="320"/>
      <c r="Q79" s="340" t="e">
        <f>IF(ISERROR($A79),VLOOKUP($D79,Entf,26,FALSE),VLOOKUP($D79,Entm,27,FALSE))</f>
        <v>#N/A</v>
      </c>
      <c r="R79" s="341"/>
      <c r="S79" s="341"/>
      <c r="T79" s="342"/>
      <c r="U79" s="316" t="e">
        <f>IF(ISERROR($A79),VLOOKUP($D79,Entf,11,FALSE),VLOOKUP($D79,Entm,12,FALSE))</f>
        <v>#N/A</v>
      </c>
      <c r="V79" s="317"/>
      <c r="W79" s="317"/>
      <c r="X79" s="317"/>
      <c r="Y79" s="318"/>
      <c r="Z79" s="316" t="e">
        <f>IF(ISERROR($A79),VLOOKUP($D79,Entf,14,FALSE),VLOOKUP($D79,Entm,15,FALSE))</f>
        <v>#N/A</v>
      </c>
      <c r="AA79" s="317"/>
      <c r="AB79" s="317"/>
      <c r="AC79" s="317"/>
      <c r="AD79" s="318"/>
      <c r="AE79" s="325" t="e">
        <f>IF(ISERROR($A79),VLOOKUP($D79,Entf,20,FALSE),VLOOKUP($D79,Entm,21,FALSE))</f>
        <v>#N/A</v>
      </c>
      <c r="AF79" s="326"/>
      <c r="AG79" s="326"/>
      <c r="AH79" s="327"/>
      <c r="AI79" s="325" t="e">
        <f>IF(ISERROR($A79),VLOOKUP($D79,Entf,23,FALSE),VLOOKUP($D79,Entm,24,FALSE))</f>
        <v>#N/A</v>
      </c>
      <c r="AJ79" s="326"/>
      <c r="AK79" s="326"/>
      <c r="AL79" s="327"/>
    </row>
    <row r="80" spans="1:38" ht="13.5" customHeight="1" x14ac:dyDescent="0.15">
      <c r="D80" s="321"/>
      <c r="E80" s="322"/>
      <c r="F80" s="321"/>
      <c r="G80" s="324"/>
      <c r="H80" s="322"/>
      <c r="I80" s="328" t="e">
        <f>IF(ISERROR($A79),VLOOKUP($D79,Entf,7,FALSE),VLOOKUP($D79,Entm,8,FALSE))</f>
        <v>#N/A</v>
      </c>
      <c r="J80" s="329"/>
      <c r="K80" s="329"/>
      <c r="L80" s="329"/>
      <c r="M80" s="329"/>
      <c r="N80" s="330"/>
      <c r="O80" s="321"/>
      <c r="P80" s="322"/>
      <c r="Q80" s="331" t="e">
        <f>IF(ISERROR($A79),VLOOKUP($D79,Entf,9,FALSE),VLOOKUP($D79,Entm,10,FALSE))</f>
        <v>#N/A</v>
      </c>
      <c r="R80" s="332"/>
      <c r="S80" s="332"/>
      <c r="T80" s="333"/>
      <c r="U80" s="334" t="e">
        <f>IF(ISERROR($A79),VLOOKUP($D79,Entf,13,FALSE),VLOOKUP($D79,Entm,14,FALSE))</f>
        <v>#N/A</v>
      </c>
      <c r="V80" s="335"/>
      <c r="W80" s="335"/>
      <c r="X80" s="335"/>
      <c r="Y80" s="336"/>
      <c r="Z80" s="334" t="e">
        <f>IF(ISERROR($A79),VLOOKUP($D79,Entf,16,FALSE),VLOOKUP($D79,Entm,17,FALSE))</f>
        <v>#N/A</v>
      </c>
      <c r="AA80" s="335"/>
      <c r="AB80" s="335"/>
      <c r="AC80" s="335"/>
      <c r="AD80" s="336"/>
      <c r="AE80" s="337" t="e">
        <f>IF(ISERROR($A79),VLOOKUP($D79,Entf,22,FALSE),VLOOKUP($D79,Entm,23,FALSE))</f>
        <v>#N/A</v>
      </c>
      <c r="AF80" s="338"/>
      <c r="AG80" s="338"/>
      <c r="AH80" s="339"/>
      <c r="AI80" s="337" t="e">
        <f>IF(ISERROR($A79),VLOOKUP($D79,Entf,25,FALSE),VLOOKUP($D79,Entm,26,FALSE))</f>
        <v>#N/A</v>
      </c>
      <c r="AJ80" s="338"/>
      <c r="AK80" s="338"/>
      <c r="AL80" s="339"/>
    </row>
    <row r="81" spans="1:38" ht="13.5" customHeight="1" x14ac:dyDescent="0.15">
      <c r="A81" s="235" t="e">
        <f>VLOOKUP(1+A79,申込データ!$G$10:$G$97,1,FALSE)</f>
        <v>#N/A</v>
      </c>
      <c r="B81" s="235" t="e">
        <f>IF(ISERROR(A81),VLOOKUP(1+B79,申込データ!$H$10:$H$97,1,FALSE),0)</f>
        <v>#N/A</v>
      </c>
      <c r="C81" s="235">
        <v>29</v>
      </c>
      <c r="D81" s="319" t="e">
        <f>IF(ISERROR($A81),VLOOKUP(B81,Entf,3,FALSE),VLOOKUP(A81,Entm,4,FALSE))</f>
        <v>#N/A</v>
      </c>
      <c r="E81" s="320"/>
      <c r="F81" s="319" t="e">
        <f>IF(ISERROR($A81),VLOOKUP($D81,Entf,5,FALSE),VLOOKUP($D81,Entm,6,FALSE))</f>
        <v>#N/A</v>
      </c>
      <c r="G81" s="323"/>
      <c r="H81" s="320"/>
      <c r="I81" s="319" t="e">
        <f>IF(ISERROR($A81),VLOOKUP($D81,Entf,6,FALSE),VLOOKUP($D81,Entm,7,FALSE))</f>
        <v>#N/A</v>
      </c>
      <c r="J81" s="323"/>
      <c r="K81" s="323"/>
      <c r="L81" s="323"/>
      <c r="M81" s="323"/>
      <c r="N81" s="320"/>
      <c r="O81" s="319" t="str">
        <f>IF(ISERROR(A81),IF(ISERROR(B81),"","女"),"男")</f>
        <v/>
      </c>
      <c r="P81" s="320"/>
      <c r="Q81" s="340" t="e">
        <f>IF(ISERROR($A81),VLOOKUP($D81,Entf,26,FALSE),VLOOKUP($D81,Entm,27,FALSE))</f>
        <v>#N/A</v>
      </c>
      <c r="R81" s="341"/>
      <c r="S81" s="341"/>
      <c r="T81" s="342"/>
      <c r="U81" s="316" t="e">
        <f>IF(ISERROR($A81),VLOOKUP($D81,Entf,11,FALSE),VLOOKUP($D81,Entm,12,FALSE))</f>
        <v>#N/A</v>
      </c>
      <c r="V81" s="317"/>
      <c r="W81" s="317"/>
      <c r="X81" s="317"/>
      <c r="Y81" s="318"/>
      <c r="Z81" s="316" t="e">
        <f>IF(ISERROR($A81),VLOOKUP($D81,Entf,14,FALSE),VLOOKUP($D81,Entm,15,FALSE))</f>
        <v>#N/A</v>
      </c>
      <c r="AA81" s="317"/>
      <c r="AB81" s="317"/>
      <c r="AC81" s="317"/>
      <c r="AD81" s="318"/>
      <c r="AE81" s="325" t="e">
        <f>IF(ISERROR($A81),VLOOKUP($D81,Entf,20,FALSE),VLOOKUP($D81,Entm,21,FALSE))</f>
        <v>#N/A</v>
      </c>
      <c r="AF81" s="326"/>
      <c r="AG81" s="326"/>
      <c r="AH81" s="327"/>
      <c r="AI81" s="325" t="e">
        <f>IF(ISERROR($A81),VLOOKUP($D81,Entf,23,FALSE),VLOOKUP($D81,Entm,24,FALSE))</f>
        <v>#N/A</v>
      </c>
      <c r="AJ81" s="326"/>
      <c r="AK81" s="326"/>
      <c r="AL81" s="327"/>
    </row>
    <row r="82" spans="1:38" ht="13.5" customHeight="1" x14ac:dyDescent="0.15">
      <c r="D82" s="321"/>
      <c r="E82" s="322"/>
      <c r="F82" s="321"/>
      <c r="G82" s="324"/>
      <c r="H82" s="322"/>
      <c r="I82" s="328" t="e">
        <f>IF(ISERROR($A81),VLOOKUP($D81,Entf,7,FALSE),VLOOKUP($D81,Entm,8,FALSE))</f>
        <v>#N/A</v>
      </c>
      <c r="J82" s="329"/>
      <c r="K82" s="329"/>
      <c r="L82" s="329"/>
      <c r="M82" s="329"/>
      <c r="N82" s="330"/>
      <c r="O82" s="321"/>
      <c r="P82" s="322"/>
      <c r="Q82" s="331" t="e">
        <f>IF(ISERROR($A81),VLOOKUP($D81,Entf,9,FALSE),VLOOKUP($D81,Entm,10,FALSE))</f>
        <v>#N/A</v>
      </c>
      <c r="R82" s="332"/>
      <c r="S82" s="332"/>
      <c r="T82" s="333"/>
      <c r="U82" s="334" t="e">
        <f>IF(ISERROR($A81),VLOOKUP($D81,Entf,13,FALSE),VLOOKUP($D81,Entm,14,FALSE))</f>
        <v>#N/A</v>
      </c>
      <c r="V82" s="335"/>
      <c r="W82" s="335"/>
      <c r="X82" s="335"/>
      <c r="Y82" s="336"/>
      <c r="Z82" s="334" t="e">
        <f>IF(ISERROR($A81),VLOOKUP($D81,Entf,16,FALSE),VLOOKUP($D81,Entm,17,FALSE))</f>
        <v>#N/A</v>
      </c>
      <c r="AA82" s="335"/>
      <c r="AB82" s="335"/>
      <c r="AC82" s="335"/>
      <c r="AD82" s="336"/>
      <c r="AE82" s="337" t="e">
        <f>IF(ISERROR($A81),VLOOKUP($D81,Entf,22,FALSE),VLOOKUP($D81,Entm,23,FALSE))</f>
        <v>#N/A</v>
      </c>
      <c r="AF82" s="338"/>
      <c r="AG82" s="338"/>
      <c r="AH82" s="339"/>
      <c r="AI82" s="337" t="e">
        <f>IF(ISERROR($A81),VLOOKUP($D81,Entf,25,FALSE),VLOOKUP($D81,Entm,26,FALSE))</f>
        <v>#N/A</v>
      </c>
      <c r="AJ82" s="338"/>
      <c r="AK82" s="338"/>
      <c r="AL82" s="339"/>
    </row>
    <row r="83" spans="1:38" ht="13.5" customHeight="1" x14ac:dyDescent="0.15">
      <c r="A83" s="235" t="e">
        <f>VLOOKUP(1+A81,申込データ!$G$10:$G$97,1,FALSE)</f>
        <v>#N/A</v>
      </c>
      <c r="B83" s="235" t="e">
        <f>IF(ISERROR(A83),VLOOKUP(1+B81,申込データ!$H$10:$H$97,1,FALSE),0)</f>
        <v>#N/A</v>
      </c>
      <c r="C83" s="235">
        <v>30</v>
      </c>
      <c r="D83" s="319" t="e">
        <f>IF(ISERROR($A83),VLOOKUP(B83,Entf,3,FALSE),VLOOKUP(A83,Entm,4,FALSE))</f>
        <v>#N/A</v>
      </c>
      <c r="E83" s="320"/>
      <c r="F83" s="319" t="e">
        <f>IF(ISERROR($A83),VLOOKUP($D83,Entf,5,FALSE),VLOOKUP($D83,Entm,6,FALSE))</f>
        <v>#N/A</v>
      </c>
      <c r="G83" s="323"/>
      <c r="H83" s="320"/>
      <c r="I83" s="319" t="e">
        <f>IF(ISERROR($A83),VLOOKUP($D83,Entf,6,FALSE),VLOOKUP($D83,Entm,7,FALSE))</f>
        <v>#N/A</v>
      </c>
      <c r="J83" s="323"/>
      <c r="K83" s="323"/>
      <c r="L83" s="323"/>
      <c r="M83" s="323"/>
      <c r="N83" s="320"/>
      <c r="O83" s="319" t="str">
        <f>IF(ISERROR(A83),IF(ISERROR(B83),"","女"),"男")</f>
        <v/>
      </c>
      <c r="P83" s="320"/>
      <c r="Q83" s="340" t="e">
        <f>IF(ISERROR($A83),VLOOKUP($D83,Entf,26,FALSE),VLOOKUP($D83,Entm,27,FALSE))</f>
        <v>#N/A</v>
      </c>
      <c r="R83" s="341"/>
      <c r="S83" s="341"/>
      <c r="T83" s="342"/>
      <c r="U83" s="316" t="e">
        <f>IF(ISERROR($A83),VLOOKUP($D83,Entf,11,FALSE),VLOOKUP($D83,Entm,12,FALSE))</f>
        <v>#N/A</v>
      </c>
      <c r="V83" s="317"/>
      <c r="W83" s="317"/>
      <c r="X83" s="317"/>
      <c r="Y83" s="318"/>
      <c r="Z83" s="316" t="e">
        <f>IF(ISERROR($A83),VLOOKUP($D83,Entf,14,FALSE),VLOOKUP($D83,Entm,15,FALSE))</f>
        <v>#N/A</v>
      </c>
      <c r="AA83" s="317"/>
      <c r="AB83" s="317"/>
      <c r="AC83" s="317"/>
      <c r="AD83" s="318"/>
      <c r="AE83" s="325" t="e">
        <f>IF(ISERROR($A83),VLOOKUP($D83,Entf,20,FALSE),VLOOKUP($D83,Entm,21,FALSE))</f>
        <v>#N/A</v>
      </c>
      <c r="AF83" s="326"/>
      <c r="AG83" s="326"/>
      <c r="AH83" s="327"/>
      <c r="AI83" s="325" t="e">
        <f>IF(ISERROR($A83),VLOOKUP($D83,Entf,23,FALSE),VLOOKUP($D83,Entm,24,FALSE))</f>
        <v>#N/A</v>
      </c>
      <c r="AJ83" s="326"/>
      <c r="AK83" s="326"/>
      <c r="AL83" s="327"/>
    </row>
    <row r="84" spans="1:38" ht="13.5" customHeight="1" x14ac:dyDescent="0.15">
      <c r="D84" s="321"/>
      <c r="E84" s="322"/>
      <c r="F84" s="321"/>
      <c r="G84" s="324"/>
      <c r="H84" s="322"/>
      <c r="I84" s="328" t="e">
        <f>IF(ISERROR($A83),VLOOKUP($D83,Entf,7,FALSE),VLOOKUP($D83,Entm,8,FALSE))</f>
        <v>#N/A</v>
      </c>
      <c r="J84" s="329"/>
      <c r="K84" s="329"/>
      <c r="L84" s="329"/>
      <c r="M84" s="329"/>
      <c r="N84" s="330"/>
      <c r="O84" s="321"/>
      <c r="P84" s="322"/>
      <c r="Q84" s="331" t="e">
        <f>IF(ISERROR($A83),VLOOKUP($D83,Entf,9,FALSE),VLOOKUP($D83,Entm,10,FALSE))</f>
        <v>#N/A</v>
      </c>
      <c r="R84" s="332"/>
      <c r="S84" s="332"/>
      <c r="T84" s="333"/>
      <c r="U84" s="334" t="e">
        <f>IF(ISERROR($A83),VLOOKUP($D83,Entf,13,FALSE),VLOOKUP($D83,Entm,14,FALSE))</f>
        <v>#N/A</v>
      </c>
      <c r="V84" s="335"/>
      <c r="W84" s="335"/>
      <c r="X84" s="335"/>
      <c r="Y84" s="336"/>
      <c r="Z84" s="334" t="e">
        <f>IF(ISERROR($A83),VLOOKUP($D83,Entf,16,FALSE),VLOOKUP($D83,Entm,17,FALSE))</f>
        <v>#N/A</v>
      </c>
      <c r="AA84" s="335"/>
      <c r="AB84" s="335"/>
      <c r="AC84" s="335"/>
      <c r="AD84" s="336"/>
      <c r="AE84" s="337" t="e">
        <f>IF(ISERROR($A83),VLOOKUP($D83,Entf,22,FALSE),VLOOKUP($D83,Entm,23,FALSE))</f>
        <v>#N/A</v>
      </c>
      <c r="AF84" s="338"/>
      <c r="AG84" s="338"/>
      <c r="AH84" s="339"/>
      <c r="AI84" s="337" t="e">
        <f>IF(ISERROR($A83),VLOOKUP($D83,Entf,25,FALSE),VLOOKUP($D83,Entm,26,FALSE))</f>
        <v>#N/A</v>
      </c>
      <c r="AJ84" s="338"/>
      <c r="AK84" s="338"/>
      <c r="AL84" s="339"/>
    </row>
    <row r="85" spans="1:38" ht="13.5" customHeight="1" x14ac:dyDescent="0.15">
      <c r="A85" s="235" t="e">
        <f>VLOOKUP(1+A83,申込データ!$G$10:$G$97,1,FALSE)</f>
        <v>#N/A</v>
      </c>
      <c r="B85" s="235" t="e">
        <f>IF(ISERROR(A85),VLOOKUP(1+B83,申込データ!$H$10:$H$97,1,FALSE),0)</f>
        <v>#N/A</v>
      </c>
      <c r="C85" s="235">
        <v>31</v>
      </c>
      <c r="D85" s="319" t="e">
        <f>IF(ISERROR($A85),VLOOKUP(B85,Entf,3,FALSE),VLOOKUP(A85,Entm,4,FALSE))</f>
        <v>#N/A</v>
      </c>
      <c r="E85" s="320"/>
      <c r="F85" s="319" t="e">
        <f>IF(ISERROR($A85),VLOOKUP($D85,Entf,5,FALSE),VLOOKUP($D85,Entm,6,FALSE))</f>
        <v>#N/A</v>
      </c>
      <c r="G85" s="323"/>
      <c r="H85" s="320"/>
      <c r="I85" s="319" t="e">
        <f>IF(ISERROR($A85),VLOOKUP($D85,Entf,6,FALSE),VLOOKUP($D85,Entm,7,FALSE))</f>
        <v>#N/A</v>
      </c>
      <c r="J85" s="323"/>
      <c r="K85" s="323"/>
      <c r="L85" s="323"/>
      <c r="M85" s="323"/>
      <c r="N85" s="320"/>
      <c r="O85" s="319" t="str">
        <f>IF(ISERROR(A85),IF(ISERROR(B85),"","女"),"男")</f>
        <v/>
      </c>
      <c r="P85" s="320"/>
      <c r="Q85" s="340" t="e">
        <f>IF(ISERROR($A85),VLOOKUP($D85,Entf,26,FALSE),VLOOKUP($D85,Entm,27,FALSE))</f>
        <v>#N/A</v>
      </c>
      <c r="R85" s="341"/>
      <c r="S85" s="341"/>
      <c r="T85" s="342"/>
      <c r="U85" s="316" t="e">
        <f>IF(ISERROR($A85),VLOOKUP($D85,Entf,11,FALSE),VLOOKUP($D85,Entm,12,FALSE))</f>
        <v>#N/A</v>
      </c>
      <c r="V85" s="317"/>
      <c r="W85" s="317"/>
      <c r="X85" s="317"/>
      <c r="Y85" s="318"/>
      <c r="Z85" s="316" t="e">
        <f>IF(ISERROR($A85),VLOOKUP($D85,Entf,14,FALSE),VLOOKUP($D85,Entm,15,FALSE))</f>
        <v>#N/A</v>
      </c>
      <c r="AA85" s="317"/>
      <c r="AB85" s="317"/>
      <c r="AC85" s="317"/>
      <c r="AD85" s="318"/>
      <c r="AE85" s="325" t="e">
        <f>IF(ISERROR($A85),VLOOKUP($D85,Entf,20,FALSE),VLOOKUP($D85,Entm,21,FALSE))</f>
        <v>#N/A</v>
      </c>
      <c r="AF85" s="326"/>
      <c r="AG85" s="326"/>
      <c r="AH85" s="327"/>
      <c r="AI85" s="325" t="e">
        <f>IF(ISERROR($A85),VLOOKUP($D85,Entf,23,FALSE),VLOOKUP($D85,Entm,24,FALSE))</f>
        <v>#N/A</v>
      </c>
      <c r="AJ85" s="326"/>
      <c r="AK85" s="326"/>
      <c r="AL85" s="327"/>
    </row>
    <row r="86" spans="1:38" ht="13.5" customHeight="1" x14ac:dyDescent="0.15">
      <c r="D86" s="321"/>
      <c r="E86" s="322"/>
      <c r="F86" s="321"/>
      <c r="G86" s="324"/>
      <c r="H86" s="322"/>
      <c r="I86" s="328" t="e">
        <f>IF(ISERROR($A85),VLOOKUP($D85,Entf,7,FALSE),VLOOKUP($D85,Entm,8,FALSE))</f>
        <v>#N/A</v>
      </c>
      <c r="J86" s="329"/>
      <c r="K86" s="329"/>
      <c r="L86" s="329"/>
      <c r="M86" s="329"/>
      <c r="N86" s="330"/>
      <c r="O86" s="321"/>
      <c r="P86" s="322"/>
      <c r="Q86" s="331" t="e">
        <f>IF(ISERROR($A85),VLOOKUP($D85,Entf,9,FALSE),VLOOKUP($D85,Entm,10,FALSE))</f>
        <v>#N/A</v>
      </c>
      <c r="R86" s="332"/>
      <c r="S86" s="332"/>
      <c r="T86" s="333"/>
      <c r="U86" s="334" t="e">
        <f>IF(ISERROR($A85),VLOOKUP($D85,Entf,13,FALSE),VLOOKUP($D85,Entm,14,FALSE))</f>
        <v>#N/A</v>
      </c>
      <c r="V86" s="335"/>
      <c r="W86" s="335"/>
      <c r="X86" s="335"/>
      <c r="Y86" s="336"/>
      <c r="Z86" s="334" t="e">
        <f>IF(ISERROR($A85),VLOOKUP($D85,Entf,16,FALSE),VLOOKUP($D85,Entm,17,FALSE))</f>
        <v>#N/A</v>
      </c>
      <c r="AA86" s="335"/>
      <c r="AB86" s="335"/>
      <c r="AC86" s="335"/>
      <c r="AD86" s="336"/>
      <c r="AE86" s="337" t="e">
        <f>IF(ISERROR($A85),VLOOKUP($D85,Entf,22,FALSE),VLOOKUP($D85,Entm,23,FALSE))</f>
        <v>#N/A</v>
      </c>
      <c r="AF86" s="338"/>
      <c r="AG86" s="338"/>
      <c r="AH86" s="339"/>
      <c r="AI86" s="337" t="e">
        <f>IF(ISERROR($A85),VLOOKUP($D85,Entf,25,FALSE),VLOOKUP($D85,Entm,26,FALSE))</f>
        <v>#N/A</v>
      </c>
      <c r="AJ86" s="338"/>
      <c r="AK86" s="338"/>
      <c r="AL86" s="339"/>
    </row>
    <row r="87" spans="1:38" ht="13.5" customHeight="1" x14ac:dyDescent="0.15">
      <c r="A87" s="235" t="e">
        <f>VLOOKUP(1+A85,申込データ!$G$10:$G$97,1,FALSE)</f>
        <v>#N/A</v>
      </c>
      <c r="B87" s="235" t="e">
        <f>IF(ISERROR(A87),VLOOKUP(1+B85,申込データ!$H$10:$H$97,1,FALSE),0)</f>
        <v>#N/A</v>
      </c>
      <c r="C87" s="235">
        <v>32</v>
      </c>
      <c r="D87" s="319" t="e">
        <f>IF(ISERROR($A87),VLOOKUP(B87,Entf,3,FALSE),VLOOKUP(A87,Entm,4,FALSE))</f>
        <v>#N/A</v>
      </c>
      <c r="E87" s="320"/>
      <c r="F87" s="319" t="e">
        <f>IF(ISERROR($A87),VLOOKUP($D87,Entf,5,FALSE),VLOOKUP($D87,Entm,6,FALSE))</f>
        <v>#N/A</v>
      </c>
      <c r="G87" s="323"/>
      <c r="H87" s="320"/>
      <c r="I87" s="319" t="e">
        <f>IF(ISERROR($A87),VLOOKUP($D87,Entf,6,FALSE),VLOOKUP($D87,Entm,7,FALSE))</f>
        <v>#N/A</v>
      </c>
      <c r="J87" s="323"/>
      <c r="K87" s="323"/>
      <c r="L87" s="323"/>
      <c r="M87" s="323"/>
      <c r="N87" s="320"/>
      <c r="O87" s="319" t="str">
        <f>IF(ISERROR(A87),IF(ISERROR(B87),"","女"),"男")</f>
        <v/>
      </c>
      <c r="P87" s="320"/>
      <c r="Q87" s="340" t="e">
        <f>IF(ISERROR($A87),VLOOKUP($D87,Entf,26,FALSE),VLOOKUP($D87,Entm,27,FALSE))</f>
        <v>#N/A</v>
      </c>
      <c r="R87" s="341"/>
      <c r="S87" s="341"/>
      <c r="T87" s="342"/>
      <c r="U87" s="316" t="e">
        <f>IF(ISERROR($A87),VLOOKUP($D87,Entf,11,FALSE),VLOOKUP($D87,Entm,12,FALSE))</f>
        <v>#N/A</v>
      </c>
      <c r="V87" s="317"/>
      <c r="W87" s="317"/>
      <c r="X87" s="317"/>
      <c r="Y87" s="318"/>
      <c r="Z87" s="316" t="e">
        <f>IF(ISERROR($A87),VLOOKUP($D87,Entf,14,FALSE),VLOOKUP($D87,Entm,15,FALSE))</f>
        <v>#N/A</v>
      </c>
      <c r="AA87" s="317"/>
      <c r="AB87" s="317"/>
      <c r="AC87" s="317"/>
      <c r="AD87" s="318"/>
      <c r="AE87" s="325" t="e">
        <f>IF(ISERROR($A87),VLOOKUP($D87,Entf,20,FALSE),VLOOKUP($D87,Entm,21,FALSE))</f>
        <v>#N/A</v>
      </c>
      <c r="AF87" s="326"/>
      <c r="AG87" s="326"/>
      <c r="AH87" s="327"/>
      <c r="AI87" s="325" t="e">
        <f>IF(ISERROR($A87),VLOOKUP($D87,Entf,23,FALSE),VLOOKUP($D87,Entm,24,FALSE))</f>
        <v>#N/A</v>
      </c>
      <c r="AJ87" s="326"/>
      <c r="AK87" s="326"/>
      <c r="AL87" s="327"/>
    </row>
    <row r="88" spans="1:38" ht="13.5" customHeight="1" x14ac:dyDescent="0.15">
      <c r="D88" s="321"/>
      <c r="E88" s="322"/>
      <c r="F88" s="321"/>
      <c r="G88" s="324"/>
      <c r="H88" s="322"/>
      <c r="I88" s="328" t="e">
        <f>IF(ISERROR($A87),VLOOKUP($D87,Entf,7,FALSE),VLOOKUP($D87,Entm,8,FALSE))</f>
        <v>#N/A</v>
      </c>
      <c r="J88" s="329"/>
      <c r="K88" s="329"/>
      <c r="L88" s="329"/>
      <c r="M88" s="329"/>
      <c r="N88" s="330"/>
      <c r="O88" s="321"/>
      <c r="P88" s="322"/>
      <c r="Q88" s="331" t="e">
        <f>IF(ISERROR($A87),VLOOKUP($D87,Entf,9,FALSE),VLOOKUP($D87,Entm,10,FALSE))</f>
        <v>#N/A</v>
      </c>
      <c r="R88" s="332"/>
      <c r="S88" s="332"/>
      <c r="T88" s="333"/>
      <c r="U88" s="334" t="e">
        <f>IF(ISERROR($A87),VLOOKUP($D87,Entf,13,FALSE),VLOOKUP($D87,Entm,14,FALSE))</f>
        <v>#N/A</v>
      </c>
      <c r="V88" s="335"/>
      <c r="W88" s="335"/>
      <c r="X88" s="335"/>
      <c r="Y88" s="336"/>
      <c r="Z88" s="334" t="e">
        <f>IF(ISERROR($A87),VLOOKUP($D87,Entf,16,FALSE),VLOOKUP($D87,Entm,17,FALSE))</f>
        <v>#N/A</v>
      </c>
      <c r="AA88" s="335"/>
      <c r="AB88" s="335"/>
      <c r="AC88" s="335"/>
      <c r="AD88" s="336"/>
      <c r="AE88" s="337" t="e">
        <f>IF(ISERROR($A87),VLOOKUP($D87,Entf,22,FALSE),VLOOKUP($D87,Entm,23,FALSE))</f>
        <v>#N/A</v>
      </c>
      <c r="AF88" s="338"/>
      <c r="AG88" s="338"/>
      <c r="AH88" s="339"/>
      <c r="AI88" s="337" t="e">
        <f>IF(ISERROR($A87),VLOOKUP($D87,Entf,25,FALSE),VLOOKUP($D87,Entm,26,FALSE))</f>
        <v>#N/A</v>
      </c>
      <c r="AJ88" s="338"/>
      <c r="AK88" s="338"/>
      <c r="AL88" s="339"/>
    </row>
    <row r="89" spans="1:38" ht="13.5" customHeight="1" x14ac:dyDescent="0.15">
      <c r="A89" s="235" t="e">
        <f>VLOOKUP(1+A87,申込データ!$G$10:$G$97,1,FALSE)</f>
        <v>#N/A</v>
      </c>
      <c r="B89" s="235" t="e">
        <f>IF(ISERROR(A89),VLOOKUP(1+B87,申込データ!$H$10:$H$97,1,FALSE),0)</f>
        <v>#N/A</v>
      </c>
      <c r="C89" s="235">
        <v>33</v>
      </c>
      <c r="D89" s="319" t="e">
        <f>IF(ISERROR($A89),VLOOKUP(B89,Entf,3,FALSE),VLOOKUP(A89,Entm,4,FALSE))</f>
        <v>#N/A</v>
      </c>
      <c r="E89" s="320"/>
      <c r="F89" s="319" t="e">
        <f>IF(ISERROR($A89),VLOOKUP($D89,Entf,5,FALSE),VLOOKUP($D89,Entm,6,FALSE))</f>
        <v>#N/A</v>
      </c>
      <c r="G89" s="323"/>
      <c r="H89" s="320"/>
      <c r="I89" s="319" t="e">
        <f>IF(ISERROR($A89),VLOOKUP($D89,Entf,6,FALSE),VLOOKUP($D89,Entm,7,FALSE))</f>
        <v>#N/A</v>
      </c>
      <c r="J89" s="323"/>
      <c r="K89" s="323"/>
      <c r="L89" s="323"/>
      <c r="M89" s="323"/>
      <c r="N89" s="320"/>
      <c r="O89" s="319" t="str">
        <f>IF(ISERROR(A89),IF(ISERROR(B89),"","女"),"男")</f>
        <v/>
      </c>
      <c r="P89" s="320"/>
      <c r="Q89" s="340" t="e">
        <f>IF(ISERROR($A89),VLOOKUP($D89,Entf,26,FALSE),VLOOKUP($D89,Entm,27,FALSE))</f>
        <v>#N/A</v>
      </c>
      <c r="R89" s="341"/>
      <c r="S89" s="341"/>
      <c r="T89" s="342"/>
      <c r="U89" s="316" t="e">
        <f>IF(ISERROR($A89),VLOOKUP($D89,Entf,11,FALSE),VLOOKUP($D89,Entm,12,FALSE))</f>
        <v>#N/A</v>
      </c>
      <c r="V89" s="317"/>
      <c r="W89" s="317"/>
      <c r="X89" s="317"/>
      <c r="Y89" s="318"/>
      <c r="Z89" s="316" t="e">
        <f>IF(ISERROR($A89),VLOOKUP($D89,Entf,14,FALSE),VLOOKUP($D89,Entm,15,FALSE))</f>
        <v>#N/A</v>
      </c>
      <c r="AA89" s="317"/>
      <c r="AB89" s="317"/>
      <c r="AC89" s="317"/>
      <c r="AD89" s="318"/>
      <c r="AE89" s="325" t="e">
        <f>IF(ISERROR($A89),VLOOKUP($D89,Entf,20,FALSE),VLOOKUP($D89,Entm,21,FALSE))</f>
        <v>#N/A</v>
      </c>
      <c r="AF89" s="326"/>
      <c r="AG89" s="326"/>
      <c r="AH89" s="327"/>
      <c r="AI89" s="325" t="e">
        <f>IF(ISERROR($A89),VLOOKUP($D89,Entf,23,FALSE),VLOOKUP($D89,Entm,24,FALSE))</f>
        <v>#N/A</v>
      </c>
      <c r="AJ89" s="326"/>
      <c r="AK89" s="326"/>
      <c r="AL89" s="327"/>
    </row>
    <row r="90" spans="1:38" ht="13.5" customHeight="1" x14ac:dyDescent="0.15">
      <c r="D90" s="321"/>
      <c r="E90" s="322"/>
      <c r="F90" s="321"/>
      <c r="G90" s="324"/>
      <c r="H90" s="322"/>
      <c r="I90" s="328" t="e">
        <f>IF(ISERROR($A89),VLOOKUP($D89,Entf,7,FALSE),VLOOKUP($D89,Entm,8,FALSE))</f>
        <v>#N/A</v>
      </c>
      <c r="J90" s="329"/>
      <c r="K90" s="329"/>
      <c r="L90" s="329"/>
      <c r="M90" s="329"/>
      <c r="N90" s="330"/>
      <c r="O90" s="321"/>
      <c r="P90" s="322"/>
      <c r="Q90" s="331" t="e">
        <f>IF(ISERROR($A89),VLOOKUP($D89,Entf,9,FALSE),VLOOKUP($D89,Entm,10,FALSE))</f>
        <v>#N/A</v>
      </c>
      <c r="R90" s="332"/>
      <c r="S90" s="332"/>
      <c r="T90" s="333"/>
      <c r="U90" s="334" t="e">
        <f>IF(ISERROR($A89),VLOOKUP($D89,Entf,13,FALSE),VLOOKUP($D89,Entm,14,FALSE))</f>
        <v>#N/A</v>
      </c>
      <c r="V90" s="335"/>
      <c r="W90" s="335"/>
      <c r="X90" s="335"/>
      <c r="Y90" s="336"/>
      <c r="Z90" s="334" t="e">
        <f>IF(ISERROR($A89),VLOOKUP($D89,Entf,16,FALSE),VLOOKUP($D89,Entm,17,FALSE))</f>
        <v>#N/A</v>
      </c>
      <c r="AA90" s="335"/>
      <c r="AB90" s="335"/>
      <c r="AC90" s="335"/>
      <c r="AD90" s="336"/>
      <c r="AE90" s="337" t="e">
        <f>IF(ISERROR($A89),VLOOKUP($D89,Entf,22,FALSE),VLOOKUP($D89,Entm,23,FALSE))</f>
        <v>#N/A</v>
      </c>
      <c r="AF90" s="338"/>
      <c r="AG90" s="338"/>
      <c r="AH90" s="339"/>
      <c r="AI90" s="337" t="e">
        <f>IF(ISERROR($A89),VLOOKUP($D89,Entf,25,FALSE),VLOOKUP($D89,Entm,26,FALSE))</f>
        <v>#N/A</v>
      </c>
      <c r="AJ90" s="338"/>
      <c r="AK90" s="338"/>
      <c r="AL90" s="339"/>
    </row>
    <row r="91" spans="1:38" ht="13.5" customHeight="1" x14ac:dyDescent="0.15">
      <c r="A91" s="235" t="e">
        <f>VLOOKUP(1+A89,申込データ!$G$10:$G$97,1,FALSE)</f>
        <v>#N/A</v>
      </c>
      <c r="B91" s="235" t="e">
        <f>IF(ISERROR(A91),VLOOKUP(1+B89,申込データ!$H$10:$H$97,1,FALSE),0)</f>
        <v>#N/A</v>
      </c>
      <c r="C91" s="235">
        <v>34</v>
      </c>
      <c r="D91" s="319" t="e">
        <f>IF(ISERROR($A91),VLOOKUP(B91,Entf,3,FALSE),VLOOKUP(A91,Entm,4,FALSE))</f>
        <v>#N/A</v>
      </c>
      <c r="E91" s="320"/>
      <c r="F91" s="319" t="e">
        <f>IF(ISERROR($A91),VLOOKUP($D91,Entf,5,FALSE),VLOOKUP($D91,Entm,6,FALSE))</f>
        <v>#N/A</v>
      </c>
      <c r="G91" s="323"/>
      <c r="H91" s="320"/>
      <c r="I91" s="319" t="e">
        <f>IF(ISERROR($A91),VLOOKUP($D91,Entf,6,FALSE),VLOOKUP($D91,Entm,7,FALSE))</f>
        <v>#N/A</v>
      </c>
      <c r="J91" s="323"/>
      <c r="K91" s="323"/>
      <c r="L91" s="323"/>
      <c r="M91" s="323"/>
      <c r="N91" s="320"/>
      <c r="O91" s="319" t="str">
        <f>IF(ISERROR(A91),IF(ISERROR(B91),"","女"),"男")</f>
        <v/>
      </c>
      <c r="P91" s="320"/>
      <c r="Q91" s="340" t="e">
        <f>IF(ISERROR($A91),VLOOKUP($D91,Entf,26,FALSE),VLOOKUP($D91,Entm,27,FALSE))</f>
        <v>#N/A</v>
      </c>
      <c r="R91" s="341"/>
      <c r="S91" s="341"/>
      <c r="T91" s="342"/>
      <c r="U91" s="316" t="e">
        <f>IF(ISERROR($A91),VLOOKUP($D91,Entf,11,FALSE),VLOOKUP($D91,Entm,12,FALSE))</f>
        <v>#N/A</v>
      </c>
      <c r="V91" s="317"/>
      <c r="W91" s="317"/>
      <c r="X91" s="317"/>
      <c r="Y91" s="318"/>
      <c r="Z91" s="316" t="e">
        <f>IF(ISERROR($A91),VLOOKUP($D91,Entf,14,FALSE),VLOOKUP($D91,Entm,15,FALSE))</f>
        <v>#N/A</v>
      </c>
      <c r="AA91" s="317"/>
      <c r="AB91" s="317"/>
      <c r="AC91" s="317"/>
      <c r="AD91" s="318"/>
      <c r="AE91" s="325" t="e">
        <f>IF(ISERROR($A91),VLOOKUP($D91,Entf,20,FALSE),VLOOKUP($D91,Entm,21,FALSE))</f>
        <v>#N/A</v>
      </c>
      <c r="AF91" s="326"/>
      <c r="AG91" s="326"/>
      <c r="AH91" s="327"/>
      <c r="AI91" s="325" t="e">
        <f>IF(ISERROR($A91),VLOOKUP($D91,Entf,23,FALSE),VLOOKUP($D91,Entm,24,FALSE))</f>
        <v>#N/A</v>
      </c>
      <c r="AJ91" s="326"/>
      <c r="AK91" s="326"/>
      <c r="AL91" s="327"/>
    </row>
    <row r="92" spans="1:38" ht="13.5" customHeight="1" x14ac:dyDescent="0.15">
      <c r="D92" s="321"/>
      <c r="E92" s="322"/>
      <c r="F92" s="321"/>
      <c r="G92" s="324"/>
      <c r="H92" s="322"/>
      <c r="I92" s="328" t="e">
        <f>IF(ISERROR($A91),VLOOKUP($D91,Entf,7,FALSE),VLOOKUP($D91,Entm,8,FALSE))</f>
        <v>#N/A</v>
      </c>
      <c r="J92" s="329"/>
      <c r="K92" s="329"/>
      <c r="L92" s="329"/>
      <c r="M92" s="329"/>
      <c r="N92" s="330"/>
      <c r="O92" s="321"/>
      <c r="P92" s="322"/>
      <c r="Q92" s="331" t="e">
        <f>IF(ISERROR($A91),VLOOKUP($D91,Entf,9,FALSE),VLOOKUP($D91,Entm,10,FALSE))</f>
        <v>#N/A</v>
      </c>
      <c r="R92" s="332"/>
      <c r="S92" s="332"/>
      <c r="T92" s="333"/>
      <c r="U92" s="334" t="e">
        <f>IF(ISERROR($A91),VLOOKUP($D91,Entf,13,FALSE),VLOOKUP($D91,Entm,14,FALSE))</f>
        <v>#N/A</v>
      </c>
      <c r="V92" s="335"/>
      <c r="W92" s="335"/>
      <c r="X92" s="335"/>
      <c r="Y92" s="336"/>
      <c r="Z92" s="334" t="e">
        <f>IF(ISERROR($A91),VLOOKUP($D91,Entf,16,FALSE),VLOOKUP($D91,Entm,17,FALSE))</f>
        <v>#N/A</v>
      </c>
      <c r="AA92" s="335"/>
      <c r="AB92" s="335"/>
      <c r="AC92" s="335"/>
      <c r="AD92" s="336"/>
      <c r="AE92" s="337" t="e">
        <f>IF(ISERROR($A91),VLOOKUP($D91,Entf,22,FALSE),VLOOKUP($D91,Entm,23,FALSE))</f>
        <v>#N/A</v>
      </c>
      <c r="AF92" s="338"/>
      <c r="AG92" s="338"/>
      <c r="AH92" s="339"/>
      <c r="AI92" s="337" t="e">
        <f>IF(ISERROR($A91),VLOOKUP($D91,Entf,25,FALSE),VLOOKUP($D91,Entm,26,FALSE))</f>
        <v>#N/A</v>
      </c>
      <c r="AJ92" s="338"/>
      <c r="AK92" s="338"/>
      <c r="AL92" s="339"/>
    </row>
    <row r="93" spans="1:38" ht="13.5" customHeight="1" x14ac:dyDescent="0.15">
      <c r="A93" s="235" t="e">
        <f>VLOOKUP(1+A91,申込データ!$G$10:$G$97,1,FALSE)</f>
        <v>#N/A</v>
      </c>
      <c r="B93" s="235" t="e">
        <f>IF(ISERROR(A93),VLOOKUP(1+B91,申込データ!$H$10:$H$97,1,FALSE),0)</f>
        <v>#N/A</v>
      </c>
      <c r="C93" s="235">
        <v>35</v>
      </c>
      <c r="D93" s="319" t="e">
        <f>IF(ISERROR($A93),VLOOKUP(B93,Entf,3,FALSE),VLOOKUP(A93,Entm,4,FALSE))</f>
        <v>#N/A</v>
      </c>
      <c r="E93" s="320"/>
      <c r="F93" s="319" t="e">
        <f>IF(ISERROR($A93),VLOOKUP($D93,Entf,5,FALSE),VLOOKUP($D93,Entm,6,FALSE))</f>
        <v>#N/A</v>
      </c>
      <c r="G93" s="323"/>
      <c r="H93" s="320"/>
      <c r="I93" s="319" t="e">
        <f>IF(ISERROR($A93),VLOOKUP($D93,Entf,6,FALSE),VLOOKUP($D93,Entm,7,FALSE))</f>
        <v>#N/A</v>
      </c>
      <c r="J93" s="323"/>
      <c r="K93" s="323"/>
      <c r="L93" s="323"/>
      <c r="M93" s="323"/>
      <c r="N93" s="320"/>
      <c r="O93" s="319" t="str">
        <f>IF(ISERROR(A93),IF(ISERROR(B93),"","女"),"男")</f>
        <v/>
      </c>
      <c r="P93" s="320"/>
      <c r="Q93" s="340" t="e">
        <f>IF(ISERROR($A93),VLOOKUP($D93,Entf,26,FALSE),VLOOKUP($D93,Entm,27,FALSE))</f>
        <v>#N/A</v>
      </c>
      <c r="R93" s="341"/>
      <c r="S93" s="341"/>
      <c r="T93" s="342"/>
      <c r="U93" s="316" t="e">
        <f>IF(ISERROR($A93),VLOOKUP($D93,Entf,11,FALSE),VLOOKUP($D93,Entm,12,FALSE))</f>
        <v>#N/A</v>
      </c>
      <c r="V93" s="317"/>
      <c r="W93" s="317"/>
      <c r="X93" s="317"/>
      <c r="Y93" s="318"/>
      <c r="Z93" s="316" t="e">
        <f>IF(ISERROR($A93),VLOOKUP($D93,Entf,14,FALSE),VLOOKUP($D93,Entm,15,FALSE))</f>
        <v>#N/A</v>
      </c>
      <c r="AA93" s="317"/>
      <c r="AB93" s="317"/>
      <c r="AC93" s="317"/>
      <c r="AD93" s="318"/>
      <c r="AE93" s="325" t="e">
        <f>IF(ISERROR($A93),VLOOKUP($D93,Entf,20,FALSE),VLOOKUP($D93,Entm,21,FALSE))</f>
        <v>#N/A</v>
      </c>
      <c r="AF93" s="326"/>
      <c r="AG93" s="326"/>
      <c r="AH93" s="327"/>
      <c r="AI93" s="325" t="e">
        <f>IF(ISERROR($A93),VLOOKUP($D93,Entf,23,FALSE),VLOOKUP($D93,Entm,24,FALSE))</f>
        <v>#N/A</v>
      </c>
      <c r="AJ93" s="326"/>
      <c r="AK93" s="326"/>
      <c r="AL93" s="327"/>
    </row>
    <row r="94" spans="1:38" ht="13.5" customHeight="1" x14ac:dyDescent="0.15">
      <c r="D94" s="321"/>
      <c r="E94" s="322"/>
      <c r="F94" s="321"/>
      <c r="G94" s="324"/>
      <c r="H94" s="322"/>
      <c r="I94" s="328" t="e">
        <f>IF(ISERROR($A93),VLOOKUP($D93,Entf,7,FALSE),VLOOKUP($D93,Entm,8,FALSE))</f>
        <v>#N/A</v>
      </c>
      <c r="J94" s="329"/>
      <c r="K94" s="329"/>
      <c r="L94" s="329"/>
      <c r="M94" s="329"/>
      <c r="N94" s="330"/>
      <c r="O94" s="321"/>
      <c r="P94" s="322"/>
      <c r="Q94" s="331" t="e">
        <f>IF(ISERROR($A93),VLOOKUP($D93,Entf,9,FALSE),VLOOKUP($D93,Entm,10,FALSE))</f>
        <v>#N/A</v>
      </c>
      <c r="R94" s="332"/>
      <c r="S94" s="332"/>
      <c r="T94" s="333"/>
      <c r="U94" s="334" t="e">
        <f>IF(ISERROR($A93),VLOOKUP($D93,Entf,13,FALSE),VLOOKUP($D93,Entm,14,FALSE))</f>
        <v>#N/A</v>
      </c>
      <c r="V94" s="335"/>
      <c r="W94" s="335"/>
      <c r="X94" s="335"/>
      <c r="Y94" s="336"/>
      <c r="Z94" s="334" t="e">
        <f>IF(ISERROR($A93),VLOOKUP($D93,Entf,16,FALSE),VLOOKUP($D93,Entm,17,FALSE))</f>
        <v>#N/A</v>
      </c>
      <c r="AA94" s="335"/>
      <c r="AB94" s="335"/>
      <c r="AC94" s="335"/>
      <c r="AD94" s="336"/>
      <c r="AE94" s="337" t="e">
        <f>IF(ISERROR($A93),VLOOKUP($D93,Entf,22,FALSE),VLOOKUP($D93,Entm,23,FALSE))</f>
        <v>#N/A</v>
      </c>
      <c r="AF94" s="338"/>
      <c r="AG94" s="338"/>
      <c r="AH94" s="339"/>
      <c r="AI94" s="337" t="e">
        <f>IF(ISERROR($A93),VLOOKUP($D93,Entf,25,FALSE),VLOOKUP($D93,Entm,26,FALSE))</f>
        <v>#N/A</v>
      </c>
      <c r="AJ94" s="338"/>
      <c r="AK94" s="338"/>
      <c r="AL94" s="339"/>
    </row>
    <row r="95" spans="1:38" ht="13.5" customHeight="1" x14ac:dyDescent="0.15">
      <c r="A95" s="235" t="e">
        <f>VLOOKUP(1+A93,申込データ!$G$10:$G$97,1,FALSE)</f>
        <v>#N/A</v>
      </c>
      <c r="B95" s="235" t="e">
        <f>IF(ISERROR(A95),VLOOKUP(1+B93,申込データ!$H$10:$H$97,1,FALSE),0)</f>
        <v>#N/A</v>
      </c>
      <c r="C95" s="235">
        <v>36</v>
      </c>
      <c r="D95" s="319" t="e">
        <f>IF(ISERROR($A95),VLOOKUP(B95,Entf,3,FALSE),VLOOKUP(A95,Entm,4,FALSE))</f>
        <v>#N/A</v>
      </c>
      <c r="E95" s="320"/>
      <c r="F95" s="319" t="e">
        <f>IF(ISERROR($A95),VLOOKUP($D95,Entf,5,FALSE),VLOOKUP($D95,Entm,6,FALSE))</f>
        <v>#N/A</v>
      </c>
      <c r="G95" s="323"/>
      <c r="H95" s="320"/>
      <c r="I95" s="325" t="e">
        <f>IF(ISERROR($A95),VLOOKUP($D95,Entf,6,FALSE),VLOOKUP($D95,Entm,7,FALSE))</f>
        <v>#N/A</v>
      </c>
      <c r="J95" s="326"/>
      <c r="K95" s="326"/>
      <c r="L95" s="326"/>
      <c r="M95" s="326"/>
      <c r="N95" s="327"/>
      <c r="O95" s="319" t="str">
        <f>IF(ISERROR(A95),IF(ISERROR(B95),"","女"),"男")</f>
        <v/>
      </c>
      <c r="P95" s="320"/>
      <c r="Q95" s="340" t="e">
        <f>IF(ISERROR($A95),VLOOKUP($D95,Entf,26,FALSE),VLOOKUP($D95,Entm,27,FALSE))</f>
        <v>#N/A</v>
      </c>
      <c r="R95" s="341"/>
      <c r="S95" s="341"/>
      <c r="T95" s="342"/>
      <c r="U95" s="316" t="e">
        <f>IF(ISERROR($A95),VLOOKUP($D95,Entf,11,FALSE),VLOOKUP($D95,Entm,12,FALSE))</f>
        <v>#N/A</v>
      </c>
      <c r="V95" s="317"/>
      <c r="W95" s="317"/>
      <c r="X95" s="317"/>
      <c r="Y95" s="318"/>
      <c r="Z95" s="316" t="e">
        <f>IF(ISERROR($A95),VLOOKUP($D95,Entf,14,FALSE),VLOOKUP($D95,Entm,15,FALSE))</f>
        <v>#N/A</v>
      </c>
      <c r="AA95" s="317"/>
      <c r="AB95" s="317"/>
      <c r="AC95" s="317"/>
      <c r="AD95" s="318"/>
      <c r="AE95" s="325" t="e">
        <f>IF(ISERROR($A95),VLOOKUP($D95,Entf,20,FALSE),VLOOKUP($D95,Entm,21,FALSE))</f>
        <v>#N/A</v>
      </c>
      <c r="AF95" s="326"/>
      <c r="AG95" s="326"/>
      <c r="AH95" s="327"/>
      <c r="AI95" s="325" t="e">
        <f>IF(ISERROR($A95),VLOOKUP($D95,Entf,23,FALSE),VLOOKUP($D95,Entm,24,FALSE))</f>
        <v>#N/A</v>
      </c>
      <c r="AJ95" s="326"/>
      <c r="AK95" s="326"/>
      <c r="AL95" s="327"/>
    </row>
    <row r="96" spans="1:38" ht="13.5" customHeight="1" x14ac:dyDescent="0.15">
      <c r="D96" s="321"/>
      <c r="E96" s="322"/>
      <c r="F96" s="321"/>
      <c r="G96" s="324"/>
      <c r="H96" s="322"/>
      <c r="I96" s="328" t="e">
        <f>IF(ISERROR($A95),VLOOKUP($D95,Entf,7,FALSE),VLOOKUP($D95,Entm,8,FALSE))</f>
        <v>#N/A</v>
      </c>
      <c r="J96" s="329"/>
      <c r="K96" s="329"/>
      <c r="L96" s="329"/>
      <c r="M96" s="329"/>
      <c r="N96" s="330"/>
      <c r="O96" s="321"/>
      <c r="P96" s="322"/>
      <c r="Q96" s="331" t="e">
        <f>IF(ISERROR($A95),VLOOKUP($D95,Entf,9,FALSE),VLOOKUP($D95,Entm,10,FALSE))</f>
        <v>#N/A</v>
      </c>
      <c r="R96" s="332"/>
      <c r="S96" s="332"/>
      <c r="T96" s="333"/>
      <c r="U96" s="334" t="e">
        <f>IF(ISERROR($A95),VLOOKUP($D95,Entf,13,FALSE),VLOOKUP($D95,Entm,14,FALSE))</f>
        <v>#N/A</v>
      </c>
      <c r="V96" s="335"/>
      <c r="W96" s="335"/>
      <c r="X96" s="335"/>
      <c r="Y96" s="336"/>
      <c r="Z96" s="334" t="e">
        <f>IF(ISERROR($A95),VLOOKUP($D95,Entf,16,FALSE),VLOOKUP($D95,Entm,17,FALSE))</f>
        <v>#N/A</v>
      </c>
      <c r="AA96" s="335"/>
      <c r="AB96" s="335"/>
      <c r="AC96" s="335"/>
      <c r="AD96" s="336"/>
      <c r="AE96" s="337" t="e">
        <f>IF(ISERROR($A95),VLOOKUP($D95,Entf,22,FALSE),VLOOKUP($D95,Entm,23,FALSE))</f>
        <v>#N/A</v>
      </c>
      <c r="AF96" s="338"/>
      <c r="AG96" s="338"/>
      <c r="AH96" s="339"/>
      <c r="AI96" s="337" t="e">
        <f>IF(ISERROR($A95),VLOOKUP($D95,Entf,25,FALSE),VLOOKUP($D95,Entm,26,FALSE))</f>
        <v>#N/A</v>
      </c>
      <c r="AJ96" s="338"/>
      <c r="AK96" s="338"/>
      <c r="AL96" s="339"/>
    </row>
    <row r="97" spans="1:38" ht="13.5" customHeight="1" x14ac:dyDescent="0.15">
      <c r="A97" s="235" t="e">
        <f>VLOOKUP(1+A95,申込データ!$G$10:$G$97,1,FALSE)</f>
        <v>#N/A</v>
      </c>
      <c r="B97" s="235" t="e">
        <f>IF(ISERROR(A97),VLOOKUP(1+B95,申込データ!$H$10:$H$97,1,FALSE),0)</f>
        <v>#N/A</v>
      </c>
      <c r="C97" s="235">
        <v>37</v>
      </c>
      <c r="D97" s="319" t="e">
        <f>IF(ISERROR($A97),VLOOKUP(B97,Entf,3,FALSE),VLOOKUP(A97,Entm,4,FALSE))</f>
        <v>#N/A</v>
      </c>
      <c r="E97" s="320"/>
      <c r="F97" s="319" t="e">
        <f>IF(ISERROR($A97),VLOOKUP($D97,Entf,5,FALSE),VLOOKUP($D97,Entm,6,FALSE))</f>
        <v>#N/A</v>
      </c>
      <c r="G97" s="323"/>
      <c r="H97" s="320"/>
      <c r="I97" s="319" t="e">
        <f>IF(ISERROR($A97),VLOOKUP($D97,Entf,6,FALSE),VLOOKUP($D97,Entm,7,FALSE))</f>
        <v>#N/A</v>
      </c>
      <c r="J97" s="323"/>
      <c r="K97" s="323"/>
      <c r="L97" s="323"/>
      <c r="M97" s="323"/>
      <c r="N97" s="320"/>
      <c r="O97" s="319" t="str">
        <f>IF(ISERROR(A97),IF(ISERROR(B97),"","女"),"男")</f>
        <v/>
      </c>
      <c r="P97" s="320"/>
      <c r="Q97" s="340" t="e">
        <f>IF(ISERROR($A97),VLOOKUP($D97,Entf,26,FALSE),VLOOKUP($D97,Entm,27,FALSE))</f>
        <v>#N/A</v>
      </c>
      <c r="R97" s="341"/>
      <c r="S97" s="341"/>
      <c r="T97" s="342"/>
      <c r="U97" s="316" t="e">
        <f>IF(ISERROR($A97),VLOOKUP($D97,Entf,11,FALSE),VLOOKUP($D97,Entm,12,FALSE))</f>
        <v>#N/A</v>
      </c>
      <c r="V97" s="317"/>
      <c r="W97" s="317"/>
      <c r="X97" s="317"/>
      <c r="Y97" s="318"/>
      <c r="Z97" s="316" t="e">
        <f>IF(ISERROR($A97),VLOOKUP($D97,Entf,14,FALSE),VLOOKUP($D97,Entm,15,FALSE))</f>
        <v>#N/A</v>
      </c>
      <c r="AA97" s="317"/>
      <c r="AB97" s="317"/>
      <c r="AC97" s="317"/>
      <c r="AD97" s="318"/>
      <c r="AE97" s="325" t="e">
        <f>IF(ISERROR($A97),VLOOKUP($D97,Entf,20,FALSE),VLOOKUP($D97,Entm,21,FALSE))</f>
        <v>#N/A</v>
      </c>
      <c r="AF97" s="326"/>
      <c r="AG97" s="326"/>
      <c r="AH97" s="327"/>
      <c r="AI97" s="325" t="e">
        <f>IF(ISERROR($A97),VLOOKUP($D97,Entf,23,FALSE),VLOOKUP($D97,Entm,24,FALSE))</f>
        <v>#N/A</v>
      </c>
      <c r="AJ97" s="326"/>
      <c r="AK97" s="326"/>
      <c r="AL97" s="327"/>
    </row>
    <row r="98" spans="1:38" ht="13.5" customHeight="1" x14ac:dyDescent="0.15">
      <c r="D98" s="321"/>
      <c r="E98" s="322"/>
      <c r="F98" s="321"/>
      <c r="G98" s="324"/>
      <c r="H98" s="322"/>
      <c r="I98" s="328" t="e">
        <f>IF(ISERROR($A97),VLOOKUP($D97,Entf,7,FALSE),VLOOKUP($D97,Entm,8,FALSE))</f>
        <v>#N/A</v>
      </c>
      <c r="J98" s="329"/>
      <c r="K98" s="329"/>
      <c r="L98" s="329"/>
      <c r="M98" s="329"/>
      <c r="N98" s="330"/>
      <c r="O98" s="321"/>
      <c r="P98" s="322"/>
      <c r="Q98" s="331" t="e">
        <f>IF(ISERROR($A97),VLOOKUP($D97,Entf,9,FALSE),VLOOKUP($D97,Entm,10,FALSE))</f>
        <v>#N/A</v>
      </c>
      <c r="R98" s="332"/>
      <c r="S98" s="332"/>
      <c r="T98" s="333"/>
      <c r="U98" s="334" t="e">
        <f>IF(ISERROR($A97),VLOOKUP($D97,Entf,13,FALSE),VLOOKUP($D97,Entm,14,FALSE))</f>
        <v>#N/A</v>
      </c>
      <c r="V98" s="335"/>
      <c r="W98" s="335"/>
      <c r="X98" s="335"/>
      <c r="Y98" s="336"/>
      <c r="Z98" s="334" t="e">
        <f>IF(ISERROR($A97),VLOOKUP($D97,Entf,16,FALSE),VLOOKUP($D97,Entm,17,FALSE))</f>
        <v>#N/A</v>
      </c>
      <c r="AA98" s="335"/>
      <c r="AB98" s="335"/>
      <c r="AC98" s="335"/>
      <c r="AD98" s="336"/>
      <c r="AE98" s="337" t="e">
        <f>IF(ISERROR($A97),VLOOKUP($D97,Entf,22,FALSE),VLOOKUP($D97,Entm,23,FALSE))</f>
        <v>#N/A</v>
      </c>
      <c r="AF98" s="338"/>
      <c r="AG98" s="338"/>
      <c r="AH98" s="339"/>
      <c r="AI98" s="337" t="e">
        <f>IF(ISERROR($A97),VLOOKUP($D97,Entf,25,FALSE),VLOOKUP($D97,Entm,26,FALSE))</f>
        <v>#N/A</v>
      </c>
      <c r="AJ98" s="338"/>
      <c r="AK98" s="338"/>
      <c r="AL98" s="339"/>
    </row>
    <row r="99" spans="1:38" ht="13.5" customHeight="1" x14ac:dyDescent="0.15">
      <c r="A99" s="235" t="e">
        <f>VLOOKUP(1+A97,申込データ!$G$10:$G$97,1,FALSE)</f>
        <v>#N/A</v>
      </c>
      <c r="B99" s="235" t="e">
        <f>IF(ISERROR(A99),VLOOKUP(1+B97,申込データ!$H$10:$H$97,1,FALSE),0)</f>
        <v>#N/A</v>
      </c>
      <c r="C99" s="235">
        <v>38</v>
      </c>
      <c r="D99" s="319" t="e">
        <f>IF(ISERROR($A99),VLOOKUP(B99,Entf,3,FALSE),VLOOKUP(A99,Entm,4,FALSE))</f>
        <v>#N/A</v>
      </c>
      <c r="E99" s="320"/>
      <c r="F99" s="319" t="e">
        <f>IF(ISERROR($A99),VLOOKUP($D99,Entf,5,FALSE),VLOOKUP($D99,Entm,6,FALSE))</f>
        <v>#N/A</v>
      </c>
      <c r="G99" s="323"/>
      <c r="H99" s="320"/>
      <c r="I99" s="319" t="e">
        <f>IF(ISERROR($A99),VLOOKUP($D99,Entf,6,FALSE),VLOOKUP($D99,Entm,7,FALSE))</f>
        <v>#N/A</v>
      </c>
      <c r="J99" s="323"/>
      <c r="K99" s="323"/>
      <c r="L99" s="323"/>
      <c r="M99" s="323"/>
      <c r="N99" s="320"/>
      <c r="O99" s="319" t="str">
        <f>IF(ISERROR(A99),IF(ISERROR(B99),"","女"),"男")</f>
        <v/>
      </c>
      <c r="P99" s="320"/>
      <c r="Q99" s="340" t="e">
        <f>IF(ISERROR($A99),VLOOKUP($D99,Entf,26,FALSE),VLOOKUP($D99,Entm,27,FALSE))</f>
        <v>#N/A</v>
      </c>
      <c r="R99" s="341"/>
      <c r="S99" s="341"/>
      <c r="T99" s="342"/>
      <c r="U99" s="316" t="e">
        <f>IF(ISERROR($A99),VLOOKUP($D99,Entf,11,FALSE),VLOOKUP($D99,Entm,12,FALSE))</f>
        <v>#N/A</v>
      </c>
      <c r="V99" s="317"/>
      <c r="W99" s="317"/>
      <c r="X99" s="317"/>
      <c r="Y99" s="318"/>
      <c r="Z99" s="316" t="e">
        <f>IF(ISERROR($A99),VLOOKUP($D99,Entf,14,FALSE),VLOOKUP($D99,Entm,15,FALSE))</f>
        <v>#N/A</v>
      </c>
      <c r="AA99" s="317"/>
      <c r="AB99" s="317"/>
      <c r="AC99" s="317"/>
      <c r="AD99" s="318"/>
      <c r="AE99" s="325" t="e">
        <f>IF(ISERROR($A99),VLOOKUP($D99,Entf,20,FALSE),VLOOKUP($D99,Entm,21,FALSE))</f>
        <v>#N/A</v>
      </c>
      <c r="AF99" s="326"/>
      <c r="AG99" s="326"/>
      <c r="AH99" s="327"/>
      <c r="AI99" s="325" t="e">
        <f>IF(ISERROR($A99),VLOOKUP($D99,Entf,23,FALSE),VLOOKUP($D99,Entm,24,FALSE))</f>
        <v>#N/A</v>
      </c>
      <c r="AJ99" s="326"/>
      <c r="AK99" s="326"/>
      <c r="AL99" s="327"/>
    </row>
    <row r="100" spans="1:38" ht="13.5" customHeight="1" x14ac:dyDescent="0.15">
      <c r="D100" s="321"/>
      <c r="E100" s="322"/>
      <c r="F100" s="321"/>
      <c r="G100" s="324"/>
      <c r="H100" s="322"/>
      <c r="I100" s="328" t="e">
        <f>IF(ISERROR($A99),VLOOKUP($D99,Entf,7,FALSE),VLOOKUP($D99,Entm,8,FALSE))</f>
        <v>#N/A</v>
      </c>
      <c r="J100" s="329"/>
      <c r="K100" s="329"/>
      <c r="L100" s="329"/>
      <c r="M100" s="329"/>
      <c r="N100" s="330"/>
      <c r="O100" s="321"/>
      <c r="P100" s="322"/>
      <c r="Q100" s="331" t="e">
        <f>IF(ISERROR($A99),VLOOKUP($D99,Entf,9,FALSE),VLOOKUP($D99,Entm,10,FALSE))</f>
        <v>#N/A</v>
      </c>
      <c r="R100" s="332"/>
      <c r="S100" s="332"/>
      <c r="T100" s="333"/>
      <c r="U100" s="334" t="e">
        <f>IF(ISERROR($A99),VLOOKUP($D99,Entf,13,FALSE),VLOOKUP($D99,Entm,14,FALSE))</f>
        <v>#N/A</v>
      </c>
      <c r="V100" s="335"/>
      <c r="W100" s="335"/>
      <c r="X100" s="335"/>
      <c r="Y100" s="336"/>
      <c r="Z100" s="334" t="e">
        <f>IF(ISERROR($A99),VLOOKUP($D99,Entf,16,FALSE),VLOOKUP($D99,Entm,17,FALSE))</f>
        <v>#N/A</v>
      </c>
      <c r="AA100" s="335"/>
      <c r="AB100" s="335"/>
      <c r="AC100" s="335"/>
      <c r="AD100" s="336"/>
      <c r="AE100" s="337" t="e">
        <f>IF(ISERROR($A99),VLOOKUP($D99,Entf,22,FALSE),VLOOKUP($D99,Entm,23,FALSE))</f>
        <v>#N/A</v>
      </c>
      <c r="AF100" s="338"/>
      <c r="AG100" s="338"/>
      <c r="AH100" s="339"/>
      <c r="AI100" s="337" t="e">
        <f>IF(ISERROR($A99),VLOOKUP($D99,Entf,25,FALSE),VLOOKUP($D99,Entm,26,FALSE))</f>
        <v>#N/A</v>
      </c>
      <c r="AJ100" s="338"/>
      <c r="AK100" s="338"/>
      <c r="AL100" s="339"/>
    </row>
    <row r="101" spans="1:38" ht="13.5" customHeight="1" x14ac:dyDescent="0.15">
      <c r="A101" s="235" t="e">
        <f>VLOOKUP(1+A99,申込データ!$G$10:$G$97,1,FALSE)</f>
        <v>#N/A</v>
      </c>
      <c r="B101" s="235" t="e">
        <f>IF(ISERROR(A101),VLOOKUP(1+B99,申込データ!$H$10:$H$97,1,FALSE),0)</f>
        <v>#N/A</v>
      </c>
      <c r="C101" s="235">
        <v>39</v>
      </c>
      <c r="D101" s="319" t="e">
        <f>IF(ISERROR($A101),VLOOKUP(B101,Entf,3,FALSE),VLOOKUP(A101,Entm,4,FALSE))</f>
        <v>#N/A</v>
      </c>
      <c r="E101" s="320"/>
      <c r="F101" s="319" t="e">
        <f>IF(ISERROR($A101),VLOOKUP($D101,Entf,5,FALSE),VLOOKUP($D101,Entm,6,FALSE))</f>
        <v>#N/A</v>
      </c>
      <c r="G101" s="323"/>
      <c r="H101" s="320"/>
      <c r="I101" s="319" t="e">
        <f>IF(ISERROR($A101),VLOOKUP($D101,Entf,6,FALSE),VLOOKUP($D101,Entm,7,FALSE))</f>
        <v>#N/A</v>
      </c>
      <c r="J101" s="323"/>
      <c r="K101" s="323"/>
      <c r="L101" s="323"/>
      <c r="M101" s="323"/>
      <c r="N101" s="320"/>
      <c r="O101" s="319" t="str">
        <f>IF(ISERROR(A101),IF(ISERROR(B101),"","女"),"男")</f>
        <v/>
      </c>
      <c r="P101" s="320"/>
      <c r="Q101" s="340" t="e">
        <f>IF(ISERROR($A101),VLOOKUP($D101,Entf,26,FALSE),VLOOKUP($D101,Entm,27,FALSE))</f>
        <v>#N/A</v>
      </c>
      <c r="R101" s="341"/>
      <c r="S101" s="341"/>
      <c r="T101" s="342"/>
      <c r="U101" s="316" t="e">
        <f>IF(ISERROR($A101),VLOOKUP($D101,Entf,11,FALSE),VLOOKUP($D101,Entm,12,FALSE))</f>
        <v>#N/A</v>
      </c>
      <c r="V101" s="317"/>
      <c r="W101" s="317"/>
      <c r="X101" s="317"/>
      <c r="Y101" s="318"/>
      <c r="Z101" s="316" t="e">
        <f>IF(ISERROR($A101),VLOOKUP($D101,Entf,14,FALSE),VLOOKUP($D101,Entm,15,FALSE))</f>
        <v>#N/A</v>
      </c>
      <c r="AA101" s="317"/>
      <c r="AB101" s="317"/>
      <c r="AC101" s="317"/>
      <c r="AD101" s="318"/>
      <c r="AE101" s="325" t="e">
        <f>IF(ISERROR($A101),VLOOKUP($D101,Entf,20,FALSE),VLOOKUP($D101,Entm,21,FALSE))</f>
        <v>#N/A</v>
      </c>
      <c r="AF101" s="326"/>
      <c r="AG101" s="326"/>
      <c r="AH101" s="327"/>
      <c r="AI101" s="325" t="e">
        <f>IF(ISERROR($A101),VLOOKUP($D101,Entf,23,FALSE),VLOOKUP($D101,Entm,24,FALSE))</f>
        <v>#N/A</v>
      </c>
      <c r="AJ101" s="326"/>
      <c r="AK101" s="326"/>
      <c r="AL101" s="327"/>
    </row>
    <row r="102" spans="1:38" ht="13.5" customHeight="1" x14ac:dyDescent="0.15">
      <c r="D102" s="321"/>
      <c r="E102" s="322"/>
      <c r="F102" s="321"/>
      <c r="G102" s="324"/>
      <c r="H102" s="322"/>
      <c r="I102" s="328" t="e">
        <f>IF(ISERROR($A101),VLOOKUP($D101,Entf,7,FALSE),VLOOKUP($D101,Entm,8,FALSE))</f>
        <v>#N/A</v>
      </c>
      <c r="J102" s="329"/>
      <c r="K102" s="329"/>
      <c r="L102" s="329"/>
      <c r="M102" s="329"/>
      <c r="N102" s="330"/>
      <c r="O102" s="321"/>
      <c r="P102" s="322"/>
      <c r="Q102" s="331" t="e">
        <f>IF(ISERROR($A101),VLOOKUP($D101,Entf,9,FALSE),VLOOKUP($D101,Entm,10,FALSE))</f>
        <v>#N/A</v>
      </c>
      <c r="R102" s="332"/>
      <c r="S102" s="332"/>
      <c r="T102" s="333"/>
      <c r="U102" s="334" t="e">
        <f>IF(ISERROR($A101),VLOOKUP($D101,Entf,13,FALSE),VLOOKUP($D101,Entm,14,FALSE))</f>
        <v>#N/A</v>
      </c>
      <c r="V102" s="335"/>
      <c r="W102" s="335"/>
      <c r="X102" s="335"/>
      <c r="Y102" s="336"/>
      <c r="Z102" s="334" t="e">
        <f>IF(ISERROR($A101),VLOOKUP($D101,Entf,16,FALSE),VLOOKUP($D101,Entm,17,FALSE))</f>
        <v>#N/A</v>
      </c>
      <c r="AA102" s="335"/>
      <c r="AB102" s="335"/>
      <c r="AC102" s="335"/>
      <c r="AD102" s="336"/>
      <c r="AE102" s="337" t="e">
        <f>IF(ISERROR($A101),VLOOKUP($D101,Entf,22,FALSE),VLOOKUP($D101,Entm,23,FALSE))</f>
        <v>#N/A</v>
      </c>
      <c r="AF102" s="338"/>
      <c r="AG102" s="338"/>
      <c r="AH102" s="339"/>
      <c r="AI102" s="337" t="e">
        <f>IF(ISERROR($A101),VLOOKUP($D101,Entf,25,FALSE),VLOOKUP($D101,Entm,26,FALSE))</f>
        <v>#N/A</v>
      </c>
      <c r="AJ102" s="338"/>
      <c r="AK102" s="338"/>
      <c r="AL102" s="339"/>
    </row>
    <row r="103" spans="1:38" ht="13.5" customHeight="1" x14ac:dyDescent="0.15">
      <c r="A103" s="235" t="e">
        <f>VLOOKUP(1+A101,申込データ!$G$10:$G$97,1,FALSE)</f>
        <v>#N/A</v>
      </c>
      <c r="B103" s="235" t="e">
        <f>IF(ISERROR(A103),VLOOKUP(1+B101,申込データ!$H$10:$H$97,1,FALSE),0)</f>
        <v>#N/A</v>
      </c>
      <c r="C103" s="235">
        <v>40</v>
      </c>
      <c r="D103" s="319" t="e">
        <f>IF(ISERROR($A103),VLOOKUP(B103,Entf,3,FALSE),VLOOKUP(A103,Entm,4,FALSE))</f>
        <v>#N/A</v>
      </c>
      <c r="E103" s="320"/>
      <c r="F103" s="319" t="e">
        <f>IF(ISERROR($A103),VLOOKUP($D103,Entf,5,FALSE),VLOOKUP($D103,Entm,6,FALSE))</f>
        <v>#N/A</v>
      </c>
      <c r="G103" s="323"/>
      <c r="H103" s="320"/>
      <c r="I103" s="319" t="e">
        <f>IF(ISERROR($A103),VLOOKUP($D103,Entf,6,FALSE),VLOOKUP($D103,Entm,7,FALSE))</f>
        <v>#N/A</v>
      </c>
      <c r="J103" s="323"/>
      <c r="K103" s="323"/>
      <c r="L103" s="323"/>
      <c r="M103" s="323"/>
      <c r="N103" s="320"/>
      <c r="O103" s="319" t="str">
        <f>IF(ISERROR(A103),IF(ISERROR(B103),"","女"),"男")</f>
        <v/>
      </c>
      <c r="P103" s="320"/>
      <c r="Q103" s="340" t="e">
        <f>IF(ISERROR($A103),VLOOKUP($D103,Entf,26,FALSE),VLOOKUP($D103,Entm,27,FALSE))</f>
        <v>#N/A</v>
      </c>
      <c r="R103" s="341"/>
      <c r="S103" s="341"/>
      <c r="T103" s="342"/>
      <c r="U103" s="316" t="e">
        <f>IF(ISERROR($A103),VLOOKUP($D103,Entf,11,FALSE),VLOOKUP($D103,Entm,12,FALSE))</f>
        <v>#N/A</v>
      </c>
      <c r="V103" s="317"/>
      <c r="W103" s="317"/>
      <c r="X103" s="317"/>
      <c r="Y103" s="318"/>
      <c r="Z103" s="316" t="e">
        <f>IF(ISERROR($A103),VLOOKUP($D103,Entf,14,FALSE),VLOOKUP($D103,Entm,15,FALSE))</f>
        <v>#N/A</v>
      </c>
      <c r="AA103" s="317"/>
      <c r="AB103" s="317"/>
      <c r="AC103" s="317"/>
      <c r="AD103" s="318"/>
      <c r="AE103" s="325" t="e">
        <f>IF(ISERROR($A103),VLOOKUP($D103,Entf,20,FALSE),VLOOKUP($D103,Entm,21,FALSE))</f>
        <v>#N/A</v>
      </c>
      <c r="AF103" s="326"/>
      <c r="AG103" s="326"/>
      <c r="AH103" s="327"/>
      <c r="AI103" s="325" t="e">
        <f>IF(ISERROR($A103),VLOOKUP($D103,Entf,23,FALSE),VLOOKUP($D103,Entm,24,FALSE))</f>
        <v>#N/A</v>
      </c>
      <c r="AJ103" s="326"/>
      <c r="AK103" s="326"/>
      <c r="AL103" s="327"/>
    </row>
    <row r="104" spans="1:38" ht="13.5" customHeight="1" x14ac:dyDescent="0.15">
      <c r="D104" s="321"/>
      <c r="E104" s="322"/>
      <c r="F104" s="321"/>
      <c r="G104" s="324"/>
      <c r="H104" s="322"/>
      <c r="I104" s="328" t="e">
        <f>IF(ISERROR($A103),VLOOKUP($D103,Entf,7,FALSE),VLOOKUP($D103,Entm,8,FALSE))</f>
        <v>#N/A</v>
      </c>
      <c r="J104" s="329"/>
      <c r="K104" s="329"/>
      <c r="L104" s="329"/>
      <c r="M104" s="329"/>
      <c r="N104" s="330"/>
      <c r="O104" s="321"/>
      <c r="P104" s="322"/>
      <c r="Q104" s="331" t="e">
        <f>IF(ISERROR($A103),VLOOKUP($D103,Entf,9,FALSE),VLOOKUP($D103,Entm,10,FALSE))</f>
        <v>#N/A</v>
      </c>
      <c r="R104" s="332"/>
      <c r="S104" s="332"/>
      <c r="T104" s="333"/>
      <c r="U104" s="334" t="e">
        <f>IF(ISERROR($A103),VLOOKUP($D103,Entf,13,FALSE),VLOOKUP($D103,Entm,14,FALSE))</f>
        <v>#N/A</v>
      </c>
      <c r="V104" s="335"/>
      <c r="W104" s="335"/>
      <c r="X104" s="335"/>
      <c r="Y104" s="336"/>
      <c r="Z104" s="334" t="e">
        <f>IF(ISERROR($A103),VLOOKUP($D103,Entf,16,FALSE),VLOOKUP($D103,Entm,17,FALSE))</f>
        <v>#N/A</v>
      </c>
      <c r="AA104" s="335"/>
      <c r="AB104" s="335"/>
      <c r="AC104" s="335"/>
      <c r="AD104" s="336"/>
      <c r="AE104" s="337" t="e">
        <f>IF(ISERROR($A103),VLOOKUP($D103,Entf,22,FALSE),VLOOKUP($D103,Entm,23,FALSE))</f>
        <v>#N/A</v>
      </c>
      <c r="AF104" s="338"/>
      <c r="AG104" s="338"/>
      <c r="AH104" s="339"/>
      <c r="AI104" s="337" t="e">
        <f>IF(ISERROR($A103),VLOOKUP($D103,Entf,25,FALSE),VLOOKUP($D103,Entm,26,FALSE))</f>
        <v>#N/A</v>
      </c>
      <c r="AJ104" s="338"/>
      <c r="AK104" s="338"/>
      <c r="AL104" s="339"/>
    </row>
    <row r="105" spans="1:38" ht="13.5" customHeight="1" x14ac:dyDescent="0.15">
      <c r="A105" s="235" t="e">
        <f>VLOOKUP(1+A103,申込データ!$G$10:$G$97,1,FALSE)</f>
        <v>#N/A</v>
      </c>
      <c r="B105" s="235" t="e">
        <f>IF(ISERROR(A105),VLOOKUP(1+B103,申込データ!$H$10:$H$97,1,FALSE),0)</f>
        <v>#N/A</v>
      </c>
      <c r="C105" s="235">
        <v>41</v>
      </c>
      <c r="D105" s="319" t="e">
        <f>IF(ISERROR($A105),VLOOKUP(B105,Entf,3,FALSE),VLOOKUP(A105,Entm,4,FALSE))</f>
        <v>#N/A</v>
      </c>
      <c r="E105" s="320"/>
      <c r="F105" s="319" t="e">
        <f>IF(ISERROR($A105),VLOOKUP($D105,Entf,5,FALSE),VLOOKUP($D105,Entm,6,FALSE))</f>
        <v>#N/A</v>
      </c>
      <c r="G105" s="323"/>
      <c r="H105" s="320"/>
      <c r="I105" s="319" t="e">
        <f>IF(ISERROR($A105),VLOOKUP($D105,Entf,6,FALSE),VLOOKUP($D105,Entm,7,FALSE))</f>
        <v>#N/A</v>
      </c>
      <c r="J105" s="323"/>
      <c r="K105" s="323"/>
      <c r="L105" s="323"/>
      <c r="M105" s="323"/>
      <c r="N105" s="320"/>
      <c r="O105" s="319" t="str">
        <f>IF(ISERROR(A105),IF(ISERROR(B105),"","女"),"男")</f>
        <v/>
      </c>
      <c r="P105" s="320"/>
      <c r="Q105" s="340" t="e">
        <f>IF(ISERROR($A105),VLOOKUP($D105,Entf,26,FALSE),VLOOKUP($D105,Entm,27,FALSE))</f>
        <v>#N/A</v>
      </c>
      <c r="R105" s="341"/>
      <c r="S105" s="341"/>
      <c r="T105" s="342"/>
      <c r="U105" s="316" t="e">
        <f>IF(ISERROR($A105),VLOOKUP($D105,Entf,11,FALSE),VLOOKUP($D105,Entm,12,FALSE))</f>
        <v>#N/A</v>
      </c>
      <c r="V105" s="317"/>
      <c r="W105" s="317"/>
      <c r="X105" s="317"/>
      <c r="Y105" s="318"/>
      <c r="Z105" s="316" t="e">
        <f>IF(ISERROR($A105),VLOOKUP($D105,Entf,14,FALSE),VLOOKUP($D105,Entm,15,FALSE))</f>
        <v>#N/A</v>
      </c>
      <c r="AA105" s="317"/>
      <c r="AB105" s="317"/>
      <c r="AC105" s="317"/>
      <c r="AD105" s="318"/>
      <c r="AE105" s="325" t="e">
        <f>IF(ISERROR($A105),VLOOKUP($D105,Entf,20,FALSE),VLOOKUP($D105,Entm,21,FALSE))</f>
        <v>#N/A</v>
      </c>
      <c r="AF105" s="326"/>
      <c r="AG105" s="326"/>
      <c r="AH105" s="327"/>
      <c r="AI105" s="325" t="e">
        <f>IF(ISERROR($A105),VLOOKUP($D105,Entf,23,FALSE),VLOOKUP($D105,Entm,24,FALSE))</f>
        <v>#N/A</v>
      </c>
      <c r="AJ105" s="326"/>
      <c r="AK105" s="326"/>
      <c r="AL105" s="327"/>
    </row>
    <row r="106" spans="1:38" ht="13.5" customHeight="1" x14ac:dyDescent="0.15">
      <c r="D106" s="321"/>
      <c r="E106" s="322"/>
      <c r="F106" s="321"/>
      <c r="G106" s="324"/>
      <c r="H106" s="322"/>
      <c r="I106" s="328" t="e">
        <f>IF(ISERROR($A105),VLOOKUP($D105,Entf,7,FALSE),VLOOKUP($D105,Entm,8,FALSE))</f>
        <v>#N/A</v>
      </c>
      <c r="J106" s="329"/>
      <c r="K106" s="329"/>
      <c r="L106" s="329"/>
      <c r="M106" s="329"/>
      <c r="N106" s="330"/>
      <c r="O106" s="321"/>
      <c r="P106" s="322"/>
      <c r="Q106" s="331" t="e">
        <f>IF(ISERROR($A105),VLOOKUP($D105,Entf,9,FALSE),VLOOKUP($D105,Entm,10,FALSE))</f>
        <v>#N/A</v>
      </c>
      <c r="R106" s="332"/>
      <c r="S106" s="332"/>
      <c r="T106" s="333"/>
      <c r="U106" s="334" t="e">
        <f>IF(ISERROR($A105),VLOOKUP($D105,Entf,13,FALSE),VLOOKUP($D105,Entm,14,FALSE))</f>
        <v>#N/A</v>
      </c>
      <c r="V106" s="335"/>
      <c r="W106" s="335"/>
      <c r="X106" s="335"/>
      <c r="Y106" s="336"/>
      <c r="Z106" s="334" t="e">
        <f>IF(ISERROR($A105),VLOOKUP($D105,Entf,16,FALSE),VLOOKUP($D105,Entm,17,FALSE))</f>
        <v>#N/A</v>
      </c>
      <c r="AA106" s="335"/>
      <c r="AB106" s="335"/>
      <c r="AC106" s="335"/>
      <c r="AD106" s="336"/>
      <c r="AE106" s="337" t="e">
        <f>IF(ISERROR($A105),VLOOKUP($D105,Entf,22,FALSE),VLOOKUP($D105,Entm,23,FALSE))</f>
        <v>#N/A</v>
      </c>
      <c r="AF106" s="338"/>
      <c r="AG106" s="338"/>
      <c r="AH106" s="339"/>
      <c r="AI106" s="337" t="e">
        <f>IF(ISERROR($A105),VLOOKUP($D105,Entf,25,FALSE),VLOOKUP($D105,Entm,26,FALSE))</f>
        <v>#N/A</v>
      </c>
      <c r="AJ106" s="338"/>
      <c r="AK106" s="338"/>
      <c r="AL106" s="339"/>
    </row>
    <row r="107" spans="1:38" ht="13.5" customHeight="1" x14ac:dyDescent="0.15">
      <c r="A107" s="235" t="e">
        <f>VLOOKUP(1+A105,申込データ!$G$10:$G$97,1,FALSE)</f>
        <v>#N/A</v>
      </c>
      <c r="B107" s="235" t="e">
        <f>IF(ISERROR(A107),VLOOKUP(1+B105,申込データ!$H$10:$H$97,1,FALSE),0)</f>
        <v>#N/A</v>
      </c>
      <c r="C107" s="235">
        <v>42</v>
      </c>
      <c r="D107" s="319" t="e">
        <f>IF(ISERROR($A107),VLOOKUP(B107,Entf,3,FALSE),VLOOKUP(A107,Entm,4,FALSE))</f>
        <v>#N/A</v>
      </c>
      <c r="E107" s="320"/>
      <c r="F107" s="319" t="e">
        <f>IF(ISERROR($A107),VLOOKUP($D107,Entf,5,FALSE),VLOOKUP($D107,Entm,6,FALSE))</f>
        <v>#N/A</v>
      </c>
      <c r="G107" s="323"/>
      <c r="H107" s="320"/>
      <c r="I107" s="319" t="e">
        <f>IF(ISERROR($A107),VLOOKUP($D107,Entf,6,FALSE),VLOOKUP($D107,Entm,7,FALSE))</f>
        <v>#N/A</v>
      </c>
      <c r="J107" s="323"/>
      <c r="K107" s="323"/>
      <c r="L107" s="323"/>
      <c r="M107" s="323"/>
      <c r="N107" s="320"/>
      <c r="O107" s="319" t="str">
        <f>IF(ISERROR(A107),IF(ISERROR(B107),"","女"),"男")</f>
        <v/>
      </c>
      <c r="P107" s="320"/>
      <c r="Q107" s="340" t="e">
        <f>IF(ISERROR($A107),VLOOKUP($D107,Entf,26,FALSE),VLOOKUP($D107,Entm,27,FALSE))</f>
        <v>#N/A</v>
      </c>
      <c r="R107" s="341"/>
      <c r="S107" s="341"/>
      <c r="T107" s="342"/>
      <c r="U107" s="316" t="e">
        <f>IF(ISERROR($A107),VLOOKUP($D107,Entf,11,FALSE),VLOOKUP($D107,Entm,12,FALSE))</f>
        <v>#N/A</v>
      </c>
      <c r="V107" s="317"/>
      <c r="W107" s="317"/>
      <c r="X107" s="317"/>
      <c r="Y107" s="318"/>
      <c r="Z107" s="316" t="e">
        <f>IF(ISERROR($A107),VLOOKUP($D107,Entf,14,FALSE),VLOOKUP($D107,Entm,15,FALSE))</f>
        <v>#N/A</v>
      </c>
      <c r="AA107" s="317"/>
      <c r="AB107" s="317"/>
      <c r="AC107" s="317"/>
      <c r="AD107" s="318"/>
      <c r="AE107" s="325" t="e">
        <f>IF(ISERROR($A107),VLOOKUP($D107,Entf,20,FALSE),VLOOKUP($D107,Entm,21,FALSE))</f>
        <v>#N/A</v>
      </c>
      <c r="AF107" s="326"/>
      <c r="AG107" s="326"/>
      <c r="AH107" s="327"/>
      <c r="AI107" s="325" t="e">
        <f>IF(ISERROR($A107),VLOOKUP($D107,Entf,23,FALSE),VLOOKUP($D107,Entm,24,FALSE))</f>
        <v>#N/A</v>
      </c>
      <c r="AJ107" s="326"/>
      <c r="AK107" s="326"/>
      <c r="AL107" s="327"/>
    </row>
    <row r="108" spans="1:38" ht="13.5" customHeight="1" x14ac:dyDescent="0.15">
      <c r="D108" s="321"/>
      <c r="E108" s="322"/>
      <c r="F108" s="321"/>
      <c r="G108" s="324"/>
      <c r="H108" s="322"/>
      <c r="I108" s="328" t="e">
        <f>IF(ISERROR($A107),VLOOKUP($D107,Entf,7,FALSE),VLOOKUP($D107,Entm,8,FALSE))</f>
        <v>#N/A</v>
      </c>
      <c r="J108" s="329"/>
      <c r="K108" s="329"/>
      <c r="L108" s="329"/>
      <c r="M108" s="329"/>
      <c r="N108" s="330"/>
      <c r="O108" s="321"/>
      <c r="P108" s="322"/>
      <c r="Q108" s="331" t="e">
        <f>IF(ISERROR($A107),VLOOKUP($D107,Entf,9,FALSE),VLOOKUP($D107,Entm,10,FALSE))</f>
        <v>#N/A</v>
      </c>
      <c r="R108" s="332"/>
      <c r="S108" s="332"/>
      <c r="T108" s="333"/>
      <c r="U108" s="334" t="e">
        <f>IF(ISERROR($A107),VLOOKUP($D107,Entf,13,FALSE),VLOOKUP($D107,Entm,14,FALSE))</f>
        <v>#N/A</v>
      </c>
      <c r="V108" s="335"/>
      <c r="W108" s="335"/>
      <c r="X108" s="335"/>
      <c r="Y108" s="336"/>
      <c r="Z108" s="334" t="e">
        <f>IF(ISERROR($A107),VLOOKUP($D107,Entf,16,FALSE),VLOOKUP($D107,Entm,17,FALSE))</f>
        <v>#N/A</v>
      </c>
      <c r="AA108" s="335"/>
      <c r="AB108" s="335"/>
      <c r="AC108" s="335"/>
      <c r="AD108" s="336"/>
      <c r="AE108" s="337" t="e">
        <f>IF(ISERROR($A107),VLOOKUP($D107,Entf,22,FALSE),VLOOKUP($D107,Entm,23,FALSE))</f>
        <v>#N/A</v>
      </c>
      <c r="AF108" s="338"/>
      <c r="AG108" s="338"/>
      <c r="AH108" s="339"/>
      <c r="AI108" s="337" t="e">
        <f>IF(ISERROR($A107),VLOOKUP($D107,Entf,25,FALSE),VLOOKUP($D107,Entm,26,FALSE))</f>
        <v>#N/A</v>
      </c>
      <c r="AJ108" s="338"/>
      <c r="AK108" s="338"/>
      <c r="AL108" s="339"/>
    </row>
    <row r="109" spans="1:38" ht="13.5" customHeight="1" x14ac:dyDescent="0.15">
      <c r="A109" s="235" t="e">
        <f>VLOOKUP(1+A107,申込データ!$G$10:$G$97,1,FALSE)</f>
        <v>#N/A</v>
      </c>
      <c r="B109" s="235" t="e">
        <f>IF(ISERROR(A109),VLOOKUP(1+B107,申込データ!$H$10:$H$97,1,FALSE),0)</f>
        <v>#N/A</v>
      </c>
      <c r="C109" s="235">
        <v>43</v>
      </c>
      <c r="D109" s="319" t="e">
        <f>IF(ISERROR($A109),VLOOKUP(B109,Entf,3,FALSE),VLOOKUP(A109,Entm,4,FALSE))</f>
        <v>#N/A</v>
      </c>
      <c r="E109" s="320"/>
      <c r="F109" s="319" t="e">
        <f>IF(ISERROR($A109),VLOOKUP($D109,Entf,5,FALSE),VLOOKUP($D109,Entm,6,FALSE))</f>
        <v>#N/A</v>
      </c>
      <c r="G109" s="323"/>
      <c r="H109" s="320"/>
      <c r="I109" s="319" t="e">
        <f>IF(ISERROR($A109),VLOOKUP($D109,Entf,6,FALSE),VLOOKUP($D109,Entm,7,FALSE))</f>
        <v>#N/A</v>
      </c>
      <c r="J109" s="323"/>
      <c r="K109" s="323"/>
      <c r="L109" s="323"/>
      <c r="M109" s="323"/>
      <c r="N109" s="320"/>
      <c r="O109" s="319" t="str">
        <f>IF(ISERROR(A109),IF(ISERROR(B109),"","女"),"男")</f>
        <v/>
      </c>
      <c r="P109" s="320"/>
      <c r="Q109" s="340" t="e">
        <f>IF(ISERROR($A109),VLOOKUP($D109,Entf,26,FALSE),VLOOKUP($D109,Entm,27,FALSE))</f>
        <v>#N/A</v>
      </c>
      <c r="R109" s="341"/>
      <c r="S109" s="341"/>
      <c r="T109" s="342"/>
      <c r="U109" s="316" t="e">
        <f>IF(ISERROR($A109),VLOOKUP($D109,Entf,11,FALSE),VLOOKUP($D109,Entm,12,FALSE))</f>
        <v>#N/A</v>
      </c>
      <c r="V109" s="317"/>
      <c r="W109" s="317"/>
      <c r="X109" s="317"/>
      <c r="Y109" s="318"/>
      <c r="Z109" s="316" t="e">
        <f>IF(ISERROR($A109),VLOOKUP($D109,Entf,14,FALSE),VLOOKUP($D109,Entm,15,FALSE))</f>
        <v>#N/A</v>
      </c>
      <c r="AA109" s="317"/>
      <c r="AB109" s="317"/>
      <c r="AC109" s="317"/>
      <c r="AD109" s="318"/>
      <c r="AE109" s="325" t="e">
        <f>IF(ISERROR($A109),VLOOKUP($D109,Entf,20,FALSE),VLOOKUP($D109,Entm,21,FALSE))</f>
        <v>#N/A</v>
      </c>
      <c r="AF109" s="326"/>
      <c r="AG109" s="326"/>
      <c r="AH109" s="327"/>
      <c r="AI109" s="325" t="e">
        <f>IF(ISERROR($A109),VLOOKUP($D109,Entf,23,FALSE),VLOOKUP($D109,Entm,24,FALSE))</f>
        <v>#N/A</v>
      </c>
      <c r="AJ109" s="326"/>
      <c r="AK109" s="326"/>
      <c r="AL109" s="327"/>
    </row>
    <row r="110" spans="1:38" ht="13.5" customHeight="1" x14ac:dyDescent="0.15">
      <c r="D110" s="321"/>
      <c r="E110" s="322"/>
      <c r="F110" s="321"/>
      <c r="G110" s="324"/>
      <c r="H110" s="322"/>
      <c r="I110" s="328" t="e">
        <f>IF(ISERROR($A109),VLOOKUP($D109,Entf,7,FALSE),VLOOKUP($D109,Entm,8,FALSE))</f>
        <v>#N/A</v>
      </c>
      <c r="J110" s="329"/>
      <c r="K110" s="329"/>
      <c r="L110" s="329"/>
      <c r="M110" s="329"/>
      <c r="N110" s="330"/>
      <c r="O110" s="321"/>
      <c r="P110" s="322"/>
      <c r="Q110" s="331" t="e">
        <f>IF(ISERROR($A109),VLOOKUP($D109,Entf,9,FALSE),VLOOKUP($D109,Entm,10,FALSE))</f>
        <v>#N/A</v>
      </c>
      <c r="R110" s="332"/>
      <c r="S110" s="332"/>
      <c r="T110" s="333"/>
      <c r="U110" s="334" t="e">
        <f>IF(ISERROR($A109),VLOOKUP($D109,Entf,13,FALSE),VLOOKUP($D109,Entm,14,FALSE))</f>
        <v>#N/A</v>
      </c>
      <c r="V110" s="335"/>
      <c r="W110" s="335"/>
      <c r="X110" s="335"/>
      <c r="Y110" s="336"/>
      <c r="Z110" s="334" t="e">
        <f>IF(ISERROR($A109),VLOOKUP($D109,Entf,16,FALSE),VLOOKUP($D109,Entm,17,FALSE))</f>
        <v>#N/A</v>
      </c>
      <c r="AA110" s="335"/>
      <c r="AB110" s="335"/>
      <c r="AC110" s="335"/>
      <c r="AD110" s="336"/>
      <c r="AE110" s="337" t="e">
        <f>IF(ISERROR($A109),VLOOKUP($D109,Entf,22,FALSE),VLOOKUP($D109,Entm,23,FALSE))</f>
        <v>#N/A</v>
      </c>
      <c r="AF110" s="338"/>
      <c r="AG110" s="338"/>
      <c r="AH110" s="339"/>
      <c r="AI110" s="337" t="e">
        <f>IF(ISERROR($A109),VLOOKUP($D109,Entf,25,FALSE),VLOOKUP($D109,Entm,26,FALSE))</f>
        <v>#N/A</v>
      </c>
      <c r="AJ110" s="338"/>
      <c r="AK110" s="338"/>
      <c r="AL110" s="339"/>
    </row>
    <row r="111" spans="1:38" ht="13.5" customHeight="1" x14ac:dyDescent="0.15">
      <c r="A111" s="235" t="e">
        <f>VLOOKUP(1+A109,申込データ!$G$10:$G$97,1,FALSE)</f>
        <v>#N/A</v>
      </c>
      <c r="B111" s="235" t="e">
        <f>IF(ISERROR(A111),VLOOKUP(1+B109,申込データ!$H$10:$H$97,1,FALSE),0)</f>
        <v>#N/A</v>
      </c>
      <c r="C111" s="235">
        <v>44</v>
      </c>
      <c r="D111" s="319" t="e">
        <f>IF(ISERROR($A111),VLOOKUP(B111,Entf,3,FALSE),VLOOKUP(A111,Entm,4,FALSE))</f>
        <v>#N/A</v>
      </c>
      <c r="E111" s="320"/>
      <c r="F111" s="319" t="e">
        <f>IF(ISERROR($A111),VLOOKUP($D111,Entf,5,FALSE),VLOOKUP($D111,Entm,6,FALSE))</f>
        <v>#N/A</v>
      </c>
      <c r="G111" s="323"/>
      <c r="H111" s="320"/>
      <c r="I111" s="319" t="e">
        <f>IF(ISERROR($A111),VLOOKUP($D111,Entf,6,FALSE),VLOOKUP($D111,Entm,7,FALSE))</f>
        <v>#N/A</v>
      </c>
      <c r="J111" s="323"/>
      <c r="K111" s="323"/>
      <c r="L111" s="323"/>
      <c r="M111" s="323"/>
      <c r="N111" s="320"/>
      <c r="O111" s="319" t="str">
        <f>IF(ISERROR(A111),IF(ISERROR(B111),"","女"),"男")</f>
        <v/>
      </c>
      <c r="P111" s="320"/>
      <c r="Q111" s="340" t="e">
        <f>IF(ISERROR($A111),VLOOKUP($D111,Entf,26,FALSE),VLOOKUP($D111,Entm,27,FALSE))</f>
        <v>#N/A</v>
      </c>
      <c r="R111" s="341"/>
      <c r="S111" s="341"/>
      <c r="T111" s="342"/>
      <c r="U111" s="316" t="e">
        <f>IF(ISERROR($A111),VLOOKUP($D111,Entf,11,FALSE),VLOOKUP($D111,Entm,12,FALSE))</f>
        <v>#N/A</v>
      </c>
      <c r="V111" s="317"/>
      <c r="W111" s="317"/>
      <c r="X111" s="317"/>
      <c r="Y111" s="318"/>
      <c r="Z111" s="316" t="e">
        <f>IF(ISERROR($A111),VLOOKUP($D111,Entf,14,FALSE),VLOOKUP($D111,Entm,15,FALSE))</f>
        <v>#N/A</v>
      </c>
      <c r="AA111" s="317"/>
      <c r="AB111" s="317"/>
      <c r="AC111" s="317"/>
      <c r="AD111" s="318"/>
      <c r="AE111" s="325" t="e">
        <f>IF(ISERROR($A111),VLOOKUP($D111,Entf,20,FALSE),VLOOKUP($D111,Entm,21,FALSE))</f>
        <v>#N/A</v>
      </c>
      <c r="AF111" s="326"/>
      <c r="AG111" s="326"/>
      <c r="AH111" s="327"/>
      <c r="AI111" s="325" t="e">
        <f>IF(ISERROR($A111),VLOOKUP($D111,Entf,23,FALSE),VLOOKUP($D111,Entm,24,FALSE))</f>
        <v>#N/A</v>
      </c>
      <c r="AJ111" s="326"/>
      <c r="AK111" s="326"/>
      <c r="AL111" s="327"/>
    </row>
    <row r="112" spans="1:38" ht="13.5" customHeight="1" x14ac:dyDescent="0.15">
      <c r="D112" s="321"/>
      <c r="E112" s="322"/>
      <c r="F112" s="321"/>
      <c r="G112" s="324"/>
      <c r="H112" s="322"/>
      <c r="I112" s="328" t="e">
        <f>IF(ISERROR($A111),VLOOKUP($D111,Entf,7,FALSE),VLOOKUP($D111,Entm,8,FALSE))</f>
        <v>#N/A</v>
      </c>
      <c r="J112" s="329"/>
      <c r="K112" s="329"/>
      <c r="L112" s="329"/>
      <c r="M112" s="329"/>
      <c r="N112" s="330"/>
      <c r="O112" s="321"/>
      <c r="P112" s="322"/>
      <c r="Q112" s="331" t="e">
        <f>IF(ISERROR($A111),VLOOKUP($D111,Entf,9,FALSE),VLOOKUP($D111,Entm,10,FALSE))</f>
        <v>#N/A</v>
      </c>
      <c r="R112" s="332"/>
      <c r="S112" s="332"/>
      <c r="T112" s="333"/>
      <c r="U112" s="334" t="e">
        <f>IF(ISERROR($A111),VLOOKUP($D111,Entf,13,FALSE),VLOOKUP($D111,Entm,14,FALSE))</f>
        <v>#N/A</v>
      </c>
      <c r="V112" s="335"/>
      <c r="W112" s="335"/>
      <c r="X112" s="335"/>
      <c r="Y112" s="336"/>
      <c r="Z112" s="334" t="e">
        <f>IF(ISERROR($A111),VLOOKUP($D111,Entf,16,FALSE),VLOOKUP($D111,Entm,17,FALSE))</f>
        <v>#N/A</v>
      </c>
      <c r="AA112" s="335"/>
      <c r="AB112" s="335"/>
      <c r="AC112" s="335"/>
      <c r="AD112" s="336"/>
      <c r="AE112" s="337" t="e">
        <f>IF(ISERROR($A111),VLOOKUP($D111,Entf,22,FALSE),VLOOKUP($D111,Entm,23,FALSE))</f>
        <v>#N/A</v>
      </c>
      <c r="AF112" s="338"/>
      <c r="AG112" s="338"/>
      <c r="AH112" s="339"/>
      <c r="AI112" s="337" t="e">
        <f>IF(ISERROR($A111),VLOOKUP($D111,Entf,25,FALSE),VLOOKUP($D111,Entm,26,FALSE))</f>
        <v>#N/A</v>
      </c>
      <c r="AJ112" s="338"/>
      <c r="AK112" s="338"/>
      <c r="AL112" s="339"/>
    </row>
    <row r="113" spans="1:38" ht="13.5" customHeight="1" x14ac:dyDescent="0.15">
      <c r="E113" t="s">
        <v>146</v>
      </c>
    </row>
    <row r="114" spans="1:38" ht="13.5" customHeight="1" x14ac:dyDescent="0.15">
      <c r="F114" t="s">
        <v>147</v>
      </c>
    </row>
    <row r="115" spans="1:38" ht="13.5" customHeight="1" x14ac:dyDescent="0.15">
      <c r="F115" t="s">
        <v>148</v>
      </c>
    </row>
    <row r="116" spans="1:38" ht="13.5" customHeight="1" x14ac:dyDescent="0.15"/>
    <row r="117" spans="1:38" ht="13.5" customHeight="1" x14ac:dyDescent="0.15"/>
    <row r="118" spans="1:38" ht="13.5" customHeight="1" x14ac:dyDescent="0.15">
      <c r="A118" s="235" t="e">
        <f>VLOOKUP(1+A111,申込データ!$G$10:$G$97,1,FALSE)</f>
        <v>#N/A</v>
      </c>
      <c r="B118" s="235" t="e">
        <f>IF(ISERROR(A118),VLOOKUP(1+B111,申込データ!$H$10:$H$97,1,FALSE),0)</f>
        <v>#N/A</v>
      </c>
      <c r="C118" s="235">
        <v>45</v>
      </c>
      <c r="D118" s="319" t="e">
        <f>IF(ISERROR($A118),VLOOKUP(B118,Entf,3,FALSE),VLOOKUP(A118,Entm,4,FALSE))</f>
        <v>#N/A</v>
      </c>
      <c r="E118" s="320"/>
      <c r="F118" s="319" t="e">
        <f>IF(ISERROR($A118),VLOOKUP($D118,Entf,5,FALSE),VLOOKUP($D118,Entm,6,FALSE))</f>
        <v>#N/A</v>
      </c>
      <c r="G118" s="323"/>
      <c r="H118" s="320"/>
      <c r="I118" s="319" t="e">
        <f>IF(ISERROR($A118),VLOOKUP($D118,Entf,6,FALSE),VLOOKUP($D118,Entm,7,FALSE))</f>
        <v>#N/A</v>
      </c>
      <c r="J118" s="323"/>
      <c r="K118" s="323"/>
      <c r="L118" s="323"/>
      <c r="M118" s="323"/>
      <c r="N118" s="320"/>
      <c r="O118" s="319" t="str">
        <f>IF(ISERROR(A118),IF(ISERROR(B118),"","女"),"男")</f>
        <v/>
      </c>
      <c r="P118" s="320"/>
      <c r="Q118" s="340" t="e">
        <f>IF(ISERROR($A118),VLOOKUP($D118,Entf,26,FALSE),VLOOKUP($D118,Entm,27,FALSE))</f>
        <v>#N/A</v>
      </c>
      <c r="R118" s="341"/>
      <c r="S118" s="341"/>
      <c r="T118" s="342"/>
      <c r="U118" s="316" t="e">
        <f>IF(ISERROR($A118),VLOOKUP($D118,Entf,11,FALSE),VLOOKUP($D118,Entm,12,FALSE))</f>
        <v>#N/A</v>
      </c>
      <c r="V118" s="317"/>
      <c r="W118" s="317"/>
      <c r="X118" s="317"/>
      <c r="Y118" s="318"/>
      <c r="Z118" s="316" t="e">
        <f>IF(ISERROR($A118),VLOOKUP($D118,Entf,14,FALSE),VLOOKUP($D118,Entm,15,FALSE))</f>
        <v>#N/A</v>
      </c>
      <c r="AA118" s="317"/>
      <c r="AB118" s="317"/>
      <c r="AC118" s="317"/>
      <c r="AD118" s="318"/>
      <c r="AE118" s="325" t="e">
        <f>IF(ISERROR($A118),VLOOKUP($D118,Entf,20,FALSE),VLOOKUP($D118,Entm,21,FALSE))</f>
        <v>#N/A</v>
      </c>
      <c r="AF118" s="326"/>
      <c r="AG118" s="326"/>
      <c r="AH118" s="327"/>
      <c r="AI118" s="325" t="e">
        <f>IF(ISERROR($A118),VLOOKUP($D118,Entf,23,FALSE),VLOOKUP($D118,Entm,24,FALSE))</f>
        <v>#N/A</v>
      </c>
      <c r="AJ118" s="326"/>
      <c r="AK118" s="326"/>
      <c r="AL118" s="327"/>
    </row>
    <row r="119" spans="1:38" ht="13.5" customHeight="1" x14ac:dyDescent="0.15">
      <c r="D119" s="321"/>
      <c r="E119" s="322"/>
      <c r="F119" s="321"/>
      <c r="G119" s="324"/>
      <c r="H119" s="322"/>
      <c r="I119" s="328" t="e">
        <f>IF(ISERROR($A118),VLOOKUP($D118,Entf,7,FALSE),VLOOKUP($D118,Entm,8,FALSE))</f>
        <v>#N/A</v>
      </c>
      <c r="J119" s="329"/>
      <c r="K119" s="329"/>
      <c r="L119" s="329"/>
      <c r="M119" s="329"/>
      <c r="N119" s="330"/>
      <c r="O119" s="321"/>
      <c r="P119" s="322"/>
      <c r="Q119" s="331" t="e">
        <f>IF(ISERROR($A118),VLOOKUP($D118,Entf,9,FALSE),VLOOKUP($D118,Entm,10,FALSE))</f>
        <v>#N/A</v>
      </c>
      <c r="R119" s="332"/>
      <c r="S119" s="332"/>
      <c r="T119" s="333"/>
      <c r="U119" s="334" t="e">
        <f>IF(ISERROR($A118),VLOOKUP($D118,Entf,13,FALSE),VLOOKUP($D118,Entm,14,FALSE))</f>
        <v>#N/A</v>
      </c>
      <c r="V119" s="335"/>
      <c r="W119" s="335"/>
      <c r="X119" s="335"/>
      <c r="Y119" s="336"/>
      <c r="Z119" s="334" t="e">
        <f>IF(ISERROR($A118),VLOOKUP($D118,Entf,16,FALSE),VLOOKUP($D118,Entm,17,FALSE))</f>
        <v>#N/A</v>
      </c>
      <c r="AA119" s="335"/>
      <c r="AB119" s="335"/>
      <c r="AC119" s="335"/>
      <c r="AD119" s="336"/>
      <c r="AE119" s="337" t="e">
        <f>IF(ISERROR($A118),VLOOKUP($D118,Entf,22,FALSE),VLOOKUP($D118,Entm,23,FALSE))</f>
        <v>#N/A</v>
      </c>
      <c r="AF119" s="338"/>
      <c r="AG119" s="338"/>
      <c r="AH119" s="339"/>
      <c r="AI119" s="337" t="e">
        <f>IF(ISERROR($A118),VLOOKUP($D118,Entf,25,FALSE),VLOOKUP($D118,Entm,26,FALSE))</f>
        <v>#N/A</v>
      </c>
      <c r="AJ119" s="338"/>
      <c r="AK119" s="338"/>
      <c r="AL119" s="339"/>
    </row>
    <row r="120" spans="1:38" ht="13.5" customHeight="1" x14ac:dyDescent="0.15">
      <c r="A120" s="235" t="e">
        <f>VLOOKUP(1+A118,申込データ!$G$10:$G$97,1,FALSE)</f>
        <v>#N/A</v>
      </c>
      <c r="B120" s="235" t="e">
        <f>IF(ISERROR(A120),VLOOKUP(1+B118,申込データ!$H$10:$H$97,1,FALSE),0)</f>
        <v>#N/A</v>
      </c>
      <c r="C120" s="235">
        <v>46</v>
      </c>
      <c r="D120" s="319" t="e">
        <f>IF(ISERROR($A120),VLOOKUP(B120,Entf,3,FALSE),VLOOKUP(A120,Entm,4,FALSE))</f>
        <v>#N/A</v>
      </c>
      <c r="E120" s="320"/>
      <c r="F120" s="319" t="e">
        <f>IF(ISERROR($A120),VLOOKUP($D120,Entf,5,FALSE),VLOOKUP($D120,Entm,6,FALSE))</f>
        <v>#N/A</v>
      </c>
      <c r="G120" s="323"/>
      <c r="H120" s="320"/>
      <c r="I120" s="319" t="e">
        <f>IF(ISERROR($A120),VLOOKUP($D120,Entf,6,FALSE),VLOOKUP($D120,Entm,7,FALSE))</f>
        <v>#N/A</v>
      </c>
      <c r="J120" s="323"/>
      <c r="K120" s="323"/>
      <c r="L120" s="323"/>
      <c r="M120" s="323"/>
      <c r="N120" s="320"/>
      <c r="O120" s="319" t="str">
        <f>IF(ISERROR(A120),IF(ISERROR(B120),"","女"),"男")</f>
        <v/>
      </c>
      <c r="P120" s="320"/>
      <c r="Q120" s="340" t="e">
        <f>IF(ISERROR($A120),VLOOKUP($D120,Entf,26,FALSE),VLOOKUP($D120,Entm,27,FALSE))</f>
        <v>#N/A</v>
      </c>
      <c r="R120" s="341"/>
      <c r="S120" s="341"/>
      <c r="T120" s="342"/>
      <c r="U120" s="316" t="e">
        <f>IF(ISERROR($A120),VLOOKUP($D120,Entf,11,FALSE),VLOOKUP($D120,Entm,12,FALSE))</f>
        <v>#N/A</v>
      </c>
      <c r="V120" s="317"/>
      <c r="W120" s="317"/>
      <c r="X120" s="317"/>
      <c r="Y120" s="318"/>
      <c r="Z120" s="316" t="e">
        <f>IF(ISERROR($A120),VLOOKUP($D120,Entf,14,FALSE),VLOOKUP($D120,Entm,15,FALSE))</f>
        <v>#N/A</v>
      </c>
      <c r="AA120" s="317"/>
      <c r="AB120" s="317"/>
      <c r="AC120" s="317"/>
      <c r="AD120" s="318"/>
      <c r="AE120" s="325" t="e">
        <f>IF(ISERROR($A120),VLOOKUP($D120,Entf,20,FALSE),VLOOKUP($D120,Entm,21,FALSE))</f>
        <v>#N/A</v>
      </c>
      <c r="AF120" s="326"/>
      <c r="AG120" s="326"/>
      <c r="AH120" s="327"/>
      <c r="AI120" s="325" t="e">
        <f>IF(ISERROR($A120),VLOOKUP($D120,Entf,23,FALSE),VLOOKUP($D120,Entm,24,FALSE))</f>
        <v>#N/A</v>
      </c>
      <c r="AJ120" s="326"/>
      <c r="AK120" s="326"/>
      <c r="AL120" s="327"/>
    </row>
    <row r="121" spans="1:38" ht="13.5" customHeight="1" x14ac:dyDescent="0.15">
      <c r="D121" s="321"/>
      <c r="E121" s="322"/>
      <c r="F121" s="321"/>
      <c r="G121" s="324"/>
      <c r="H121" s="322"/>
      <c r="I121" s="328" t="e">
        <f>IF(ISERROR($A120),VLOOKUP($D120,Entf,7,FALSE),VLOOKUP($D120,Entm,8,FALSE))</f>
        <v>#N/A</v>
      </c>
      <c r="J121" s="329"/>
      <c r="K121" s="329"/>
      <c r="L121" s="329"/>
      <c r="M121" s="329"/>
      <c r="N121" s="330"/>
      <c r="O121" s="321"/>
      <c r="P121" s="322"/>
      <c r="Q121" s="331" t="e">
        <f>IF(ISERROR($A120),VLOOKUP($D120,Entf,9,FALSE),VLOOKUP($D120,Entm,10,FALSE))</f>
        <v>#N/A</v>
      </c>
      <c r="R121" s="332"/>
      <c r="S121" s="332"/>
      <c r="T121" s="333"/>
      <c r="U121" s="334" t="e">
        <f>IF(ISERROR($A120),VLOOKUP($D120,Entf,13,FALSE),VLOOKUP($D120,Entm,14,FALSE))</f>
        <v>#N/A</v>
      </c>
      <c r="V121" s="335"/>
      <c r="W121" s="335"/>
      <c r="X121" s="335"/>
      <c r="Y121" s="336"/>
      <c r="Z121" s="334" t="e">
        <f>IF(ISERROR($A120),VLOOKUP($D120,Entf,16,FALSE),VLOOKUP($D120,Entm,17,FALSE))</f>
        <v>#N/A</v>
      </c>
      <c r="AA121" s="335"/>
      <c r="AB121" s="335"/>
      <c r="AC121" s="335"/>
      <c r="AD121" s="336"/>
      <c r="AE121" s="337" t="e">
        <f>IF(ISERROR($A120),VLOOKUP($D120,Entf,22,FALSE),VLOOKUP($D120,Entm,23,FALSE))</f>
        <v>#N/A</v>
      </c>
      <c r="AF121" s="338"/>
      <c r="AG121" s="338"/>
      <c r="AH121" s="339"/>
      <c r="AI121" s="337" t="e">
        <f>IF(ISERROR($A120),VLOOKUP($D120,Entf,25,FALSE),VLOOKUP($D120,Entm,26,FALSE))</f>
        <v>#N/A</v>
      </c>
      <c r="AJ121" s="338"/>
      <c r="AK121" s="338"/>
      <c r="AL121" s="339"/>
    </row>
    <row r="122" spans="1:38" ht="13.5" customHeight="1" x14ac:dyDescent="0.15">
      <c r="A122" s="235" t="e">
        <f>VLOOKUP(1+A120,申込データ!$G$10:$G$97,1,FALSE)</f>
        <v>#N/A</v>
      </c>
      <c r="B122" s="235" t="e">
        <f>IF(ISERROR(A122),VLOOKUP(1+B120,申込データ!$H$10:$H$97,1,FALSE),0)</f>
        <v>#N/A</v>
      </c>
      <c r="C122" s="235">
        <v>47</v>
      </c>
      <c r="D122" s="319" t="e">
        <f>IF(ISERROR($A122),VLOOKUP(B122,Entf,3,FALSE),VLOOKUP(A122,Entm,4,FALSE))</f>
        <v>#N/A</v>
      </c>
      <c r="E122" s="320"/>
      <c r="F122" s="319" t="e">
        <f>IF(ISERROR($A122),VLOOKUP($D122,Entf,5,FALSE),VLOOKUP($D122,Entm,6,FALSE))</f>
        <v>#N/A</v>
      </c>
      <c r="G122" s="323"/>
      <c r="H122" s="320"/>
      <c r="I122" s="319" t="e">
        <f>IF(ISERROR($A122),VLOOKUP($D122,Entf,6,FALSE),VLOOKUP($D122,Entm,7,FALSE))</f>
        <v>#N/A</v>
      </c>
      <c r="J122" s="323"/>
      <c r="K122" s="323"/>
      <c r="L122" s="323"/>
      <c r="M122" s="323"/>
      <c r="N122" s="320"/>
      <c r="O122" s="319" t="str">
        <f>IF(ISERROR(A122),IF(ISERROR(B122),"","女"),"男")</f>
        <v/>
      </c>
      <c r="P122" s="320"/>
      <c r="Q122" s="340" t="e">
        <f>IF(ISERROR($A122),VLOOKUP($D122,Entf,26,FALSE),VLOOKUP($D122,Entm,27,FALSE))</f>
        <v>#N/A</v>
      </c>
      <c r="R122" s="341"/>
      <c r="S122" s="341"/>
      <c r="T122" s="342"/>
      <c r="U122" s="316" t="e">
        <f>IF(ISERROR($A122),VLOOKUP($D122,Entf,11,FALSE),VLOOKUP($D122,Entm,12,FALSE))</f>
        <v>#N/A</v>
      </c>
      <c r="V122" s="317"/>
      <c r="W122" s="317"/>
      <c r="X122" s="317"/>
      <c r="Y122" s="318"/>
      <c r="Z122" s="316" t="e">
        <f>IF(ISERROR($A122),VLOOKUP($D122,Entf,14,FALSE),VLOOKUP($D122,Entm,15,FALSE))</f>
        <v>#N/A</v>
      </c>
      <c r="AA122" s="317"/>
      <c r="AB122" s="317"/>
      <c r="AC122" s="317"/>
      <c r="AD122" s="318"/>
      <c r="AE122" s="325" t="e">
        <f>IF(ISERROR($A122),VLOOKUP($D122,Entf,20,FALSE),VLOOKUP($D122,Entm,21,FALSE))</f>
        <v>#N/A</v>
      </c>
      <c r="AF122" s="326"/>
      <c r="AG122" s="326"/>
      <c r="AH122" s="327"/>
      <c r="AI122" s="325" t="e">
        <f>IF(ISERROR($A122),VLOOKUP($D122,Entf,23,FALSE),VLOOKUP($D122,Entm,24,FALSE))</f>
        <v>#N/A</v>
      </c>
      <c r="AJ122" s="326"/>
      <c r="AK122" s="326"/>
      <c r="AL122" s="327"/>
    </row>
    <row r="123" spans="1:38" ht="13.5" customHeight="1" x14ac:dyDescent="0.15">
      <c r="D123" s="321"/>
      <c r="E123" s="322"/>
      <c r="F123" s="321"/>
      <c r="G123" s="324"/>
      <c r="H123" s="322"/>
      <c r="I123" s="328" t="e">
        <f>IF(ISERROR($A122),VLOOKUP($D122,Entf,7,FALSE),VLOOKUP($D122,Entm,8,FALSE))</f>
        <v>#N/A</v>
      </c>
      <c r="J123" s="329"/>
      <c r="K123" s="329"/>
      <c r="L123" s="329"/>
      <c r="M123" s="329"/>
      <c r="N123" s="330"/>
      <c r="O123" s="321"/>
      <c r="P123" s="322"/>
      <c r="Q123" s="331" t="e">
        <f>IF(ISERROR($A122),VLOOKUP($D122,Entf,9,FALSE),VLOOKUP($D122,Entm,10,FALSE))</f>
        <v>#N/A</v>
      </c>
      <c r="R123" s="332"/>
      <c r="S123" s="332"/>
      <c r="T123" s="333"/>
      <c r="U123" s="334" t="e">
        <f>IF(ISERROR($A122),VLOOKUP($D122,Entf,13,FALSE),VLOOKUP($D122,Entm,14,FALSE))</f>
        <v>#N/A</v>
      </c>
      <c r="V123" s="335"/>
      <c r="W123" s="335"/>
      <c r="X123" s="335"/>
      <c r="Y123" s="336"/>
      <c r="Z123" s="334" t="e">
        <f>IF(ISERROR($A122),VLOOKUP($D122,Entf,16,FALSE),VLOOKUP($D122,Entm,17,FALSE))</f>
        <v>#N/A</v>
      </c>
      <c r="AA123" s="335"/>
      <c r="AB123" s="335"/>
      <c r="AC123" s="335"/>
      <c r="AD123" s="336"/>
      <c r="AE123" s="337" t="e">
        <f>IF(ISERROR($A122),VLOOKUP($D122,Entf,22,FALSE),VLOOKUP($D122,Entm,23,FALSE))</f>
        <v>#N/A</v>
      </c>
      <c r="AF123" s="338"/>
      <c r="AG123" s="338"/>
      <c r="AH123" s="339"/>
      <c r="AI123" s="337" t="e">
        <f>IF(ISERROR($A122),VLOOKUP($D122,Entf,25,FALSE),VLOOKUP($D122,Entm,26,FALSE))</f>
        <v>#N/A</v>
      </c>
      <c r="AJ123" s="338"/>
      <c r="AK123" s="338"/>
      <c r="AL123" s="339"/>
    </row>
    <row r="124" spans="1:38" ht="13.5" customHeight="1" x14ac:dyDescent="0.15">
      <c r="A124" s="235" t="e">
        <f>VLOOKUP(1+A122,申込データ!$G$10:$G$97,1,FALSE)</f>
        <v>#N/A</v>
      </c>
      <c r="B124" s="235" t="e">
        <f>IF(ISERROR(A124),VLOOKUP(1+B122,申込データ!$H$10:$H$97,1,FALSE),0)</f>
        <v>#N/A</v>
      </c>
      <c r="C124" s="235">
        <v>48</v>
      </c>
      <c r="D124" s="319" t="e">
        <f>IF(ISERROR($A124),VLOOKUP(B124,Entf,3,FALSE),VLOOKUP(A124,Entm,4,FALSE))</f>
        <v>#N/A</v>
      </c>
      <c r="E124" s="320"/>
      <c r="F124" s="319" t="e">
        <f>IF(ISERROR($A124),VLOOKUP($D124,Entf,5,FALSE),VLOOKUP($D124,Entm,6,FALSE))</f>
        <v>#N/A</v>
      </c>
      <c r="G124" s="323"/>
      <c r="H124" s="320"/>
      <c r="I124" s="319" t="e">
        <f>IF(ISERROR($A124),VLOOKUP($D124,Entf,6,FALSE),VLOOKUP($D124,Entm,7,FALSE))</f>
        <v>#N/A</v>
      </c>
      <c r="J124" s="323"/>
      <c r="K124" s="323"/>
      <c r="L124" s="323"/>
      <c r="M124" s="323"/>
      <c r="N124" s="320"/>
      <c r="O124" s="319" t="str">
        <f>IF(ISERROR(A124),IF(ISERROR(B124),"","女"),"男")</f>
        <v/>
      </c>
      <c r="P124" s="320"/>
      <c r="Q124" s="340" t="e">
        <f>IF(ISERROR($A124),VLOOKUP($D124,Entf,26,FALSE),VLOOKUP($D124,Entm,27,FALSE))</f>
        <v>#N/A</v>
      </c>
      <c r="R124" s="341"/>
      <c r="S124" s="341"/>
      <c r="T124" s="342"/>
      <c r="U124" s="316" t="e">
        <f>IF(ISERROR($A124),VLOOKUP($D124,Entf,11,FALSE),VLOOKUP($D124,Entm,12,FALSE))</f>
        <v>#N/A</v>
      </c>
      <c r="V124" s="317"/>
      <c r="W124" s="317"/>
      <c r="X124" s="317"/>
      <c r="Y124" s="318"/>
      <c r="Z124" s="316" t="e">
        <f>IF(ISERROR($A124),VLOOKUP($D124,Entf,14,FALSE),VLOOKUP($D124,Entm,15,FALSE))</f>
        <v>#N/A</v>
      </c>
      <c r="AA124" s="317"/>
      <c r="AB124" s="317"/>
      <c r="AC124" s="317"/>
      <c r="AD124" s="318"/>
      <c r="AE124" s="325" t="e">
        <f>IF(ISERROR($A124),VLOOKUP($D124,Entf,20,FALSE),VLOOKUP($D124,Entm,21,FALSE))</f>
        <v>#N/A</v>
      </c>
      <c r="AF124" s="326"/>
      <c r="AG124" s="326"/>
      <c r="AH124" s="327"/>
      <c r="AI124" s="325" t="e">
        <f>IF(ISERROR($A124),VLOOKUP($D124,Entf,23,FALSE),VLOOKUP($D124,Entm,24,FALSE))</f>
        <v>#N/A</v>
      </c>
      <c r="AJ124" s="326"/>
      <c r="AK124" s="326"/>
      <c r="AL124" s="327"/>
    </row>
    <row r="125" spans="1:38" ht="13.5" customHeight="1" x14ac:dyDescent="0.15">
      <c r="D125" s="321"/>
      <c r="E125" s="322"/>
      <c r="F125" s="321"/>
      <c r="G125" s="324"/>
      <c r="H125" s="322"/>
      <c r="I125" s="328" t="e">
        <f>IF(ISERROR($A124),VLOOKUP($D124,Entf,7,FALSE),VLOOKUP($D124,Entm,8,FALSE))</f>
        <v>#N/A</v>
      </c>
      <c r="J125" s="329"/>
      <c r="K125" s="329"/>
      <c r="L125" s="329"/>
      <c r="M125" s="329"/>
      <c r="N125" s="330"/>
      <c r="O125" s="321"/>
      <c r="P125" s="322"/>
      <c r="Q125" s="331" t="e">
        <f>IF(ISERROR($A124),VLOOKUP($D124,Entf,9,FALSE),VLOOKUP($D124,Entm,10,FALSE))</f>
        <v>#N/A</v>
      </c>
      <c r="R125" s="332"/>
      <c r="S125" s="332"/>
      <c r="T125" s="333"/>
      <c r="U125" s="334" t="e">
        <f>IF(ISERROR($A124),VLOOKUP($D124,Entf,13,FALSE),VLOOKUP($D124,Entm,14,FALSE))</f>
        <v>#N/A</v>
      </c>
      <c r="V125" s="335"/>
      <c r="W125" s="335"/>
      <c r="X125" s="335"/>
      <c r="Y125" s="336"/>
      <c r="Z125" s="334" t="e">
        <f>IF(ISERROR($A124),VLOOKUP($D124,Entf,16,FALSE),VLOOKUP($D124,Entm,17,FALSE))</f>
        <v>#N/A</v>
      </c>
      <c r="AA125" s="335"/>
      <c r="AB125" s="335"/>
      <c r="AC125" s="335"/>
      <c r="AD125" s="336"/>
      <c r="AE125" s="337" t="e">
        <f>IF(ISERROR($A124),VLOOKUP($D124,Entf,22,FALSE),VLOOKUP($D124,Entm,23,FALSE))</f>
        <v>#N/A</v>
      </c>
      <c r="AF125" s="338"/>
      <c r="AG125" s="338"/>
      <c r="AH125" s="339"/>
      <c r="AI125" s="337" t="e">
        <f>IF(ISERROR($A124),VLOOKUP($D124,Entf,25,FALSE),VLOOKUP($D124,Entm,26,FALSE))</f>
        <v>#N/A</v>
      </c>
      <c r="AJ125" s="338"/>
      <c r="AK125" s="338"/>
      <c r="AL125" s="339"/>
    </row>
    <row r="126" spans="1:38" ht="13.5" customHeight="1" x14ac:dyDescent="0.15">
      <c r="A126" s="235" t="e">
        <f>VLOOKUP(1+A124,申込データ!$G$10:$G$97,1,FALSE)</f>
        <v>#N/A</v>
      </c>
      <c r="B126" s="235" t="e">
        <f>IF(ISERROR(A126),VLOOKUP(1+B124,申込データ!$H$10:$H$97,1,FALSE),0)</f>
        <v>#N/A</v>
      </c>
      <c r="C126" s="235">
        <v>49</v>
      </c>
      <c r="D126" s="319" t="e">
        <f>IF(ISERROR($A126),VLOOKUP(B126,Entf,3,FALSE),VLOOKUP(A126,Entm,4,FALSE))</f>
        <v>#N/A</v>
      </c>
      <c r="E126" s="320"/>
      <c r="F126" s="319" t="e">
        <f>IF(ISERROR($A126),VLOOKUP($D126,Entf,5,FALSE),VLOOKUP($D126,Entm,6,FALSE))</f>
        <v>#N/A</v>
      </c>
      <c r="G126" s="323"/>
      <c r="H126" s="320"/>
      <c r="I126" s="319" t="e">
        <f>IF(ISERROR($A126),VLOOKUP($D126,Entf,6,FALSE),VLOOKUP($D126,Entm,7,FALSE))</f>
        <v>#N/A</v>
      </c>
      <c r="J126" s="323"/>
      <c r="K126" s="323"/>
      <c r="L126" s="323"/>
      <c r="M126" s="323"/>
      <c r="N126" s="320"/>
      <c r="O126" s="319" t="str">
        <f>IF(ISERROR(A126),IF(ISERROR(B126),"","女"),"男")</f>
        <v/>
      </c>
      <c r="P126" s="320"/>
      <c r="Q126" s="340" t="e">
        <f>IF(ISERROR($A126),VLOOKUP($D126,Entf,26,FALSE),VLOOKUP($D126,Entm,27,FALSE))</f>
        <v>#N/A</v>
      </c>
      <c r="R126" s="341"/>
      <c r="S126" s="341"/>
      <c r="T126" s="342"/>
      <c r="U126" s="316" t="e">
        <f>IF(ISERROR($A126),VLOOKUP($D126,Entf,11,FALSE),VLOOKUP($D126,Entm,12,FALSE))</f>
        <v>#N/A</v>
      </c>
      <c r="V126" s="317"/>
      <c r="W126" s="317"/>
      <c r="X126" s="317"/>
      <c r="Y126" s="318"/>
      <c r="Z126" s="316" t="e">
        <f>IF(ISERROR($A126),VLOOKUP($D126,Entf,14,FALSE),VLOOKUP($D126,Entm,15,FALSE))</f>
        <v>#N/A</v>
      </c>
      <c r="AA126" s="317"/>
      <c r="AB126" s="317"/>
      <c r="AC126" s="317"/>
      <c r="AD126" s="318"/>
      <c r="AE126" s="325" t="e">
        <f>IF(ISERROR($A126),VLOOKUP($D126,Entf,20,FALSE),VLOOKUP($D126,Entm,21,FALSE))</f>
        <v>#N/A</v>
      </c>
      <c r="AF126" s="326"/>
      <c r="AG126" s="326"/>
      <c r="AH126" s="327"/>
      <c r="AI126" s="325" t="e">
        <f>IF(ISERROR($A126),VLOOKUP($D126,Entf,23,FALSE),VLOOKUP($D126,Entm,24,FALSE))</f>
        <v>#N/A</v>
      </c>
      <c r="AJ126" s="326"/>
      <c r="AK126" s="326"/>
      <c r="AL126" s="327"/>
    </row>
    <row r="127" spans="1:38" ht="13.5" customHeight="1" x14ac:dyDescent="0.15">
      <c r="D127" s="321"/>
      <c r="E127" s="322"/>
      <c r="F127" s="321"/>
      <c r="G127" s="324"/>
      <c r="H127" s="322"/>
      <c r="I127" s="328" t="e">
        <f>IF(ISERROR($A126),VLOOKUP($D126,Entf,7,FALSE),VLOOKUP($D126,Entm,8,FALSE))</f>
        <v>#N/A</v>
      </c>
      <c r="J127" s="329"/>
      <c r="K127" s="329"/>
      <c r="L127" s="329"/>
      <c r="M127" s="329"/>
      <c r="N127" s="330"/>
      <c r="O127" s="321"/>
      <c r="P127" s="322"/>
      <c r="Q127" s="331" t="e">
        <f>IF(ISERROR($A126),VLOOKUP($D126,Entf,9,FALSE),VLOOKUP($D126,Entm,10,FALSE))</f>
        <v>#N/A</v>
      </c>
      <c r="R127" s="332"/>
      <c r="S127" s="332"/>
      <c r="T127" s="333"/>
      <c r="U127" s="334" t="e">
        <f>IF(ISERROR($A126),VLOOKUP($D126,Entf,13,FALSE),VLOOKUP($D126,Entm,14,FALSE))</f>
        <v>#N/A</v>
      </c>
      <c r="V127" s="335"/>
      <c r="W127" s="335"/>
      <c r="X127" s="335"/>
      <c r="Y127" s="336"/>
      <c r="Z127" s="334" t="e">
        <f>IF(ISERROR($A126),VLOOKUP($D126,Entf,16,FALSE),VLOOKUP($D126,Entm,17,FALSE))</f>
        <v>#N/A</v>
      </c>
      <c r="AA127" s="335"/>
      <c r="AB127" s="335"/>
      <c r="AC127" s="335"/>
      <c r="AD127" s="336"/>
      <c r="AE127" s="337" t="e">
        <f>IF(ISERROR($A126),VLOOKUP($D126,Entf,22,FALSE),VLOOKUP($D126,Entm,23,FALSE))</f>
        <v>#N/A</v>
      </c>
      <c r="AF127" s="338"/>
      <c r="AG127" s="338"/>
      <c r="AH127" s="339"/>
      <c r="AI127" s="337" t="e">
        <f>IF(ISERROR($A126),VLOOKUP($D126,Entf,25,FALSE),VLOOKUP($D126,Entm,26,FALSE))</f>
        <v>#N/A</v>
      </c>
      <c r="AJ127" s="338"/>
      <c r="AK127" s="338"/>
      <c r="AL127" s="339"/>
    </row>
    <row r="128" spans="1:38" ht="13.5" customHeight="1" x14ac:dyDescent="0.15">
      <c r="A128" s="235" t="e">
        <f>VLOOKUP(1+A126,申込データ!$G$10:$G$97,1,FALSE)</f>
        <v>#N/A</v>
      </c>
      <c r="B128" s="235" t="e">
        <f>IF(ISERROR(A128),VLOOKUP(1+B126,申込データ!$H$10:$H$97,1,FALSE),0)</f>
        <v>#N/A</v>
      </c>
      <c r="C128" s="235">
        <v>50</v>
      </c>
      <c r="D128" s="319" t="e">
        <f>IF(ISERROR($A128),VLOOKUP(B128,Entf,3,FALSE),VLOOKUP(A128,Entm,4,FALSE))</f>
        <v>#N/A</v>
      </c>
      <c r="E128" s="320"/>
      <c r="F128" s="319" t="e">
        <f>IF(ISERROR($A128),VLOOKUP($D128,Entf,5,FALSE),VLOOKUP($D128,Entm,6,FALSE))</f>
        <v>#N/A</v>
      </c>
      <c r="G128" s="323"/>
      <c r="H128" s="320"/>
      <c r="I128" s="319" t="e">
        <f>IF(ISERROR($A128),VLOOKUP($D128,Entf,6,FALSE),VLOOKUP($D128,Entm,7,FALSE))</f>
        <v>#N/A</v>
      </c>
      <c r="J128" s="323"/>
      <c r="K128" s="323"/>
      <c r="L128" s="323"/>
      <c r="M128" s="323"/>
      <c r="N128" s="320"/>
      <c r="O128" s="319" t="str">
        <f>IF(ISERROR(A128),IF(ISERROR(B128),"","女"),"男")</f>
        <v/>
      </c>
      <c r="P128" s="320"/>
      <c r="Q128" s="340" t="e">
        <f>IF(ISERROR($A128),VLOOKUP($D128,Entf,26,FALSE),VLOOKUP($D128,Entm,27,FALSE))</f>
        <v>#N/A</v>
      </c>
      <c r="R128" s="341"/>
      <c r="S128" s="341"/>
      <c r="T128" s="342"/>
      <c r="U128" s="316" t="e">
        <f>IF(ISERROR($A128),VLOOKUP($D128,Entf,11,FALSE),VLOOKUP($D128,Entm,12,FALSE))</f>
        <v>#N/A</v>
      </c>
      <c r="V128" s="317"/>
      <c r="W128" s="317"/>
      <c r="X128" s="317"/>
      <c r="Y128" s="318"/>
      <c r="Z128" s="316" t="e">
        <f>IF(ISERROR($A128),VLOOKUP($D128,Entf,14,FALSE),VLOOKUP($D128,Entm,15,FALSE))</f>
        <v>#N/A</v>
      </c>
      <c r="AA128" s="317"/>
      <c r="AB128" s="317"/>
      <c r="AC128" s="317"/>
      <c r="AD128" s="318"/>
      <c r="AE128" s="325" t="e">
        <f>IF(ISERROR($A128),VLOOKUP($D128,Entf,20,FALSE),VLOOKUP($D128,Entm,21,FALSE))</f>
        <v>#N/A</v>
      </c>
      <c r="AF128" s="326"/>
      <c r="AG128" s="326"/>
      <c r="AH128" s="327"/>
      <c r="AI128" s="325" t="e">
        <f>IF(ISERROR($A128),VLOOKUP($D128,Entf,23,FALSE),VLOOKUP($D128,Entm,24,FALSE))</f>
        <v>#N/A</v>
      </c>
      <c r="AJ128" s="326"/>
      <c r="AK128" s="326"/>
      <c r="AL128" s="327"/>
    </row>
    <row r="129" spans="1:38" ht="13.5" customHeight="1" x14ac:dyDescent="0.15">
      <c r="D129" s="321"/>
      <c r="E129" s="322"/>
      <c r="F129" s="321"/>
      <c r="G129" s="324"/>
      <c r="H129" s="322"/>
      <c r="I129" s="328" t="e">
        <f>IF(ISERROR($A128),VLOOKUP($D128,Entf,7,FALSE),VLOOKUP($D128,Entm,8,FALSE))</f>
        <v>#N/A</v>
      </c>
      <c r="J129" s="329"/>
      <c r="K129" s="329"/>
      <c r="L129" s="329"/>
      <c r="M129" s="329"/>
      <c r="N129" s="330"/>
      <c r="O129" s="321"/>
      <c r="P129" s="322"/>
      <c r="Q129" s="331" t="e">
        <f>IF(ISERROR($A128),VLOOKUP($D128,Entf,9,FALSE),VLOOKUP($D128,Entm,10,FALSE))</f>
        <v>#N/A</v>
      </c>
      <c r="R129" s="332"/>
      <c r="S129" s="332"/>
      <c r="T129" s="333"/>
      <c r="U129" s="334" t="e">
        <f>IF(ISERROR($A128),VLOOKUP($D128,Entf,13,FALSE),VLOOKUP($D128,Entm,14,FALSE))</f>
        <v>#N/A</v>
      </c>
      <c r="V129" s="335"/>
      <c r="W129" s="335"/>
      <c r="X129" s="335"/>
      <c r="Y129" s="336"/>
      <c r="Z129" s="334" t="e">
        <f>IF(ISERROR($A128),VLOOKUP($D128,Entf,16,FALSE),VLOOKUP($D128,Entm,17,FALSE))</f>
        <v>#N/A</v>
      </c>
      <c r="AA129" s="335"/>
      <c r="AB129" s="335"/>
      <c r="AC129" s="335"/>
      <c r="AD129" s="336"/>
      <c r="AE129" s="337" t="e">
        <f>IF(ISERROR($A128),VLOOKUP($D128,Entf,22,FALSE),VLOOKUP($D128,Entm,23,FALSE))</f>
        <v>#N/A</v>
      </c>
      <c r="AF129" s="338"/>
      <c r="AG129" s="338"/>
      <c r="AH129" s="339"/>
      <c r="AI129" s="337" t="e">
        <f>IF(ISERROR($A128),VLOOKUP($D128,Entf,25,FALSE),VLOOKUP($D128,Entm,26,FALSE))</f>
        <v>#N/A</v>
      </c>
      <c r="AJ129" s="338"/>
      <c r="AK129" s="338"/>
      <c r="AL129" s="339"/>
    </row>
    <row r="130" spans="1:38" ht="13.5" customHeight="1" x14ac:dyDescent="0.15">
      <c r="A130" s="235" t="e">
        <f>VLOOKUP(1+A128,申込データ!$G$10:$G$97,1,FALSE)</f>
        <v>#N/A</v>
      </c>
      <c r="B130" s="235" t="e">
        <f>IF(ISERROR(A130),VLOOKUP(1+B128,申込データ!$H$10:$H$97,1,FALSE),0)</f>
        <v>#N/A</v>
      </c>
      <c r="C130" s="235">
        <v>51</v>
      </c>
      <c r="D130" s="319" t="e">
        <f>IF(ISERROR($A130),VLOOKUP(B130,Entf,3,FALSE),VLOOKUP(A130,Entm,4,FALSE))</f>
        <v>#N/A</v>
      </c>
      <c r="E130" s="320"/>
      <c r="F130" s="319" t="e">
        <f>IF(ISERROR($A130),VLOOKUP($D130,Entf,5,FALSE),VLOOKUP($D130,Entm,6,FALSE))</f>
        <v>#N/A</v>
      </c>
      <c r="G130" s="323"/>
      <c r="H130" s="320"/>
      <c r="I130" s="319" t="e">
        <f>IF(ISERROR($A130),VLOOKUP($D130,Entf,6,FALSE),VLOOKUP($D130,Entm,7,FALSE))</f>
        <v>#N/A</v>
      </c>
      <c r="J130" s="323"/>
      <c r="K130" s="323"/>
      <c r="L130" s="323"/>
      <c r="M130" s="323"/>
      <c r="N130" s="320"/>
      <c r="O130" s="319" t="str">
        <f>IF(ISERROR(A130),IF(ISERROR(B130),"","女"),"男")</f>
        <v/>
      </c>
      <c r="P130" s="320"/>
      <c r="Q130" s="340" t="e">
        <f>IF(ISERROR($A130),VLOOKUP($D130,Entf,26,FALSE),VLOOKUP($D130,Entm,27,FALSE))</f>
        <v>#N/A</v>
      </c>
      <c r="R130" s="341"/>
      <c r="S130" s="341"/>
      <c r="T130" s="342"/>
      <c r="U130" s="316" t="e">
        <f>IF(ISERROR($A130),VLOOKUP($D130,Entf,11,FALSE),VLOOKUP($D130,Entm,12,FALSE))</f>
        <v>#N/A</v>
      </c>
      <c r="V130" s="317"/>
      <c r="W130" s="317"/>
      <c r="X130" s="317"/>
      <c r="Y130" s="318"/>
      <c r="Z130" s="316" t="e">
        <f>IF(ISERROR($A130),VLOOKUP($D130,Entf,14,FALSE),VLOOKUP($D130,Entm,15,FALSE))</f>
        <v>#N/A</v>
      </c>
      <c r="AA130" s="317"/>
      <c r="AB130" s="317"/>
      <c r="AC130" s="317"/>
      <c r="AD130" s="318"/>
      <c r="AE130" s="325" t="e">
        <f>IF(ISERROR($A130),VLOOKUP($D130,Entf,20,FALSE),VLOOKUP($D130,Entm,21,FALSE))</f>
        <v>#N/A</v>
      </c>
      <c r="AF130" s="326"/>
      <c r="AG130" s="326"/>
      <c r="AH130" s="327"/>
      <c r="AI130" s="325" t="e">
        <f>IF(ISERROR($A130),VLOOKUP($D130,Entf,23,FALSE),VLOOKUP($D130,Entm,24,FALSE))</f>
        <v>#N/A</v>
      </c>
      <c r="AJ130" s="326"/>
      <c r="AK130" s="326"/>
      <c r="AL130" s="327"/>
    </row>
    <row r="131" spans="1:38" ht="13.5" customHeight="1" x14ac:dyDescent="0.15">
      <c r="D131" s="321"/>
      <c r="E131" s="322"/>
      <c r="F131" s="321"/>
      <c r="G131" s="324"/>
      <c r="H131" s="322"/>
      <c r="I131" s="328" t="e">
        <f>IF(ISERROR($A130),VLOOKUP($D130,Entf,7,FALSE),VLOOKUP($D130,Entm,8,FALSE))</f>
        <v>#N/A</v>
      </c>
      <c r="J131" s="329"/>
      <c r="K131" s="329"/>
      <c r="L131" s="329"/>
      <c r="M131" s="329"/>
      <c r="N131" s="330"/>
      <c r="O131" s="321"/>
      <c r="P131" s="322"/>
      <c r="Q131" s="331" t="e">
        <f>IF(ISERROR($A130),VLOOKUP($D130,Entf,9,FALSE),VLOOKUP($D130,Entm,10,FALSE))</f>
        <v>#N/A</v>
      </c>
      <c r="R131" s="332"/>
      <c r="S131" s="332"/>
      <c r="T131" s="333"/>
      <c r="U131" s="334" t="e">
        <f>IF(ISERROR($A130),VLOOKUP($D130,Entf,13,FALSE),VLOOKUP($D130,Entm,14,FALSE))</f>
        <v>#N/A</v>
      </c>
      <c r="V131" s="335"/>
      <c r="W131" s="335"/>
      <c r="X131" s="335"/>
      <c r="Y131" s="336"/>
      <c r="Z131" s="334" t="e">
        <f>IF(ISERROR($A130),VLOOKUP($D130,Entf,16,FALSE),VLOOKUP($D130,Entm,17,FALSE))</f>
        <v>#N/A</v>
      </c>
      <c r="AA131" s="335"/>
      <c r="AB131" s="335"/>
      <c r="AC131" s="335"/>
      <c r="AD131" s="336"/>
      <c r="AE131" s="337" t="e">
        <f>IF(ISERROR($A130),VLOOKUP($D130,Entf,22,FALSE),VLOOKUP($D130,Entm,23,FALSE))</f>
        <v>#N/A</v>
      </c>
      <c r="AF131" s="338"/>
      <c r="AG131" s="338"/>
      <c r="AH131" s="339"/>
      <c r="AI131" s="337" t="e">
        <f>IF(ISERROR($A130),VLOOKUP($D130,Entf,25,FALSE),VLOOKUP($D130,Entm,26,FALSE))</f>
        <v>#N/A</v>
      </c>
      <c r="AJ131" s="338"/>
      <c r="AK131" s="338"/>
      <c r="AL131" s="339"/>
    </row>
    <row r="132" spans="1:38" ht="13.5" customHeight="1" x14ac:dyDescent="0.15">
      <c r="A132" s="235" t="e">
        <f>VLOOKUP(1+A130,申込データ!$G$10:$G$97,1,FALSE)</f>
        <v>#N/A</v>
      </c>
      <c r="B132" s="235" t="e">
        <f>IF(ISERROR(A132),VLOOKUP(1+B130,申込データ!$H$10:$H$97,1,FALSE),0)</f>
        <v>#N/A</v>
      </c>
      <c r="C132" s="235">
        <v>52</v>
      </c>
      <c r="D132" s="319" t="e">
        <f>IF(ISERROR($A132),VLOOKUP(B132,Entf,3,FALSE),VLOOKUP(A132,Entm,4,FALSE))</f>
        <v>#N/A</v>
      </c>
      <c r="E132" s="320"/>
      <c r="F132" s="319" t="e">
        <f>IF(ISERROR($A132),VLOOKUP($D132,Entf,5,FALSE),VLOOKUP($D132,Entm,6,FALSE))</f>
        <v>#N/A</v>
      </c>
      <c r="G132" s="323"/>
      <c r="H132" s="320"/>
      <c r="I132" s="319" t="e">
        <f>IF(ISERROR($A132),VLOOKUP($D132,Entf,6,FALSE),VLOOKUP($D132,Entm,7,FALSE))</f>
        <v>#N/A</v>
      </c>
      <c r="J132" s="323"/>
      <c r="K132" s="323"/>
      <c r="L132" s="323"/>
      <c r="M132" s="323"/>
      <c r="N132" s="320"/>
      <c r="O132" s="319" t="str">
        <f>IF(ISERROR(A132),IF(ISERROR(B132),"","女"),"男")</f>
        <v/>
      </c>
      <c r="P132" s="320"/>
      <c r="Q132" s="340" t="e">
        <f>IF(ISERROR($A132),VLOOKUP($D132,Entf,26,FALSE),VLOOKUP($D132,Entm,27,FALSE))</f>
        <v>#N/A</v>
      </c>
      <c r="R132" s="341"/>
      <c r="S132" s="341"/>
      <c r="T132" s="342"/>
      <c r="U132" s="316" t="e">
        <f>IF(ISERROR($A132),VLOOKUP($D132,Entf,11,FALSE),VLOOKUP($D132,Entm,12,FALSE))</f>
        <v>#N/A</v>
      </c>
      <c r="V132" s="317"/>
      <c r="W132" s="317"/>
      <c r="X132" s="317"/>
      <c r="Y132" s="318"/>
      <c r="Z132" s="316" t="e">
        <f>IF(ISERROR($A132),VLOOKUP($D132,Entf,14,FALSE),VLOOKUP($D132,Entm,15,FALSE))</f>
        <v>#N/A</v>
      </c>
      <c r="AA132" s="317"/>
      <c r="AB132" s="317"/>
      <c r="AC132" s="317"/>
      <c r="AD132" s="318"/>
      <c r="AE132" s="325" t="e">
        <f>IF(ISERROR($A132),VLOOKUP($D132,Entf,20,FALSE),VLOOKUP($D132,Entm,21,FALSE))</f>
        <v>#N/A</v>
      </c>
      <c r="AF132" s="326"/>
      <c r="AG132" s="326"/>
      <c r="AH132" s="327"/>
      <c r="AI132" s="325" t="e">
        <f>IF(ISERROR($A132),VLOOKUP($D132,Entf,23,FALSE),VLOOKUP($D132,Entm,24,FALSE))</f>
        <v>#N/A</v>
      </c>
      <c r="AJ132" s="326"/>
      <c r="AK132" s="326"/>
      <c r="AL132" s="327"/>
    </row>
    <row r="133" spans="1:38" ht="13.5" customHeight="1" x14ac:dyDescent="0.15">
      <c r="D133" s="321"/>
      <c r="E133" s="322"/>
      <c r="F133" s="321"/>
      <c r="G133" s="324"/>
      <c r="H133" s="322"/>
      <c r="I133" s="328" t="e">
        <f>IF(ISERROR($A132),VLOOKUP($D132,Entf,7,FALSE),VLOOKUP($D132,Entm,8,FALSE))</f>
        <v>#N/A</v>
      </c>
      <c r="J133" s="329"/>
      <c r="K133" s="329"/>
      <c r="L133" s="329"/>
      <c r="M133" s="329"/>
      <c r="N133" s="330"/>
      <c r="O133" s="321"/>
      <c r="P133" s="322"/>
      <c r="Q133" s="331" t="e">
        <f>IF(ISERROR($A132),VLOOKUP($D132,Entf,9,FALSE),VLOOKUP($D132,Entm,10,FALSE))</f>
        <v>#N/A</v>
      </c>
      <c r="R133" s="332"/>
      <c r="S133" s="332"/>
      <c r="T133" s="333"/>
      <c r="U133" s="334" t="e">
        <f>IF(ISERROR($A132),VLOOKUP($D132,Entf,13,FALSE),VLOOKUP($D132,Entm,14,FALSE))</f>
        <v>#N/A</v>
      </c>
      <c r="V133" s="335"/>
      <c r="W133" s="335"/>
      <c r="X133" s="335"/>
      <c r="Y133" s="336"/>
      <c r="Z133" s="334" t="e">
        <f>IF(ISERROR($A132),VLOOKUP($D132,Entf,16,FALSE),VLOOKUP($D132,Entm,17,FALSE))</f>
        <v>#N/A</v>
      </c>
      <c r="AA133" s="335"/>
      <c r="AB133" s="335"/>
      <c r="AC133" s="335"/>
      <c r="AD133" s="336"/>
      <c r="AE133" s="337" t="e">
        <f>IF(ISERROR($A132),VLOOKUP($D132,Entf,22,FALSE),VLOOKUP($D132,Entm,23,FALSE))</f>
        <v>#N/A</v>
      </c>
      <c r="AF133" s="338"/>
      <c r="AG133" s="338"/>
      <c r="AH133" s="339"/>
      <c r="AI133" s="337" t="e">
        <f>IF(ISERROR($A132),VLOOKUP($D132,Entf,25,FALSE),VLOOKUP($D132,Entm,26,FALSE))</f>
        <v>#N/A</v>
      </c>
      <c r="AJ133" s="338"/>
      <c r="AK133" s="338"/>
      <c r="AL133" s="339"/>
    </row>
    <row r="134" spans="1:38" ht="13.5" customHeight="1" x14ac:dyDescent="0.15">
      <c r="A134" s="235" t="e">
        <f>VLOOKUP(1+A132,申込データ!$G$10:$G$97,1,FALSE)</f>
        <v>#N/A</v>
      </c>
      <c r="B134" s="235" t="e">
        <f>IF(ISERROR(A134),VLOOKUP(1+B132,申込データ!$H$10:$H$97,1,FALSE),0)</f>
        <v>#N/A</v>
      </c>
      <c r="C134" s="235">
        <v>53</v>
      </c>
      <c r="D134" s="319" t="e">
        <f>IF(ISERROR($A134),VLOOKUP(B134,Entf,3,FALSE),VLOOKUP(A134,Entm,4,FALSE))</f>
        <v>#N/A</v>
      </c>
      <c r="E134" s="320"/>
      <c r="F134" s="319" t="e">
        <f>IF(ISERROR($A134),VLOOKUP($D134,Entf,5,FALSE),VLOOKUP($D134,Entm,6,FALSE))</f>
        <v>#N/A</v>
      </c>
      <c r="G134" s="323"/>
      <c r="H134" s="320"/>
      <c r="I134" s="319" t="e">
        <f>IF(ISERROR($A134),VLOOKUP($D134,Entf,6,FALSE),VLOOKUP($D134,Entm,7,FALSE))</f>
        <v>#N/A</v>
      </c>
      <c r="J134" s="323"/>
      <c r="K134" s="323"/>
      <c r="L134" s="323"/>
      <c r="M134" s="323"/>
      <c r="N134" s="320"/>
      <c r="O134" s="319" t="str">
        <f>IF(ISERROR(A134),IF(ISERROR(B134),"","女"),"男")</f>
        <v/>
      </c>
      <c r="P134" s="320"/>
      <c r="Q134" s="340" t="e">
        <f>IF(ISERROR($A134),VLOOKUP($D134,Entf,26,FALSE),VLOOKUP($D134,Entm,27,FALSE))</f>
        <v>#N/A</v>
      </c>
      <c r="R134" s="341"/>
      <c r="S134" s="341"/>
      <c r="T134" s="342"/>
      <c r="U134" s="316" t="e">
        <f>IF(ISERROR($A134),VLOOKUP($D134,Entf,11,FALSE),VLOOKUP($D134,Entm,12,FALSE))</f>
        <v>#N/A</v>
      </c>
      <c r="V134" s="317"/>
      <c r="W134" s="317"/>
      <c r="X134" s="317"/>
      <c r="Y134" s="318"/>
      <c r="Z134" s="316" t="e">
        <f>IF(ISERROR($A134),VLOOKUP($D134,Entf,14,FALSE),VLOOKUP($D134,Entm,15,FALSE))</f>
        <v>#N/A</v>
      </c>
      <c r="AA134" s="317"/>
      <c r="AB134" s="317"/>
      <c r="AC134" s="317"/>
      <c r="AD134" s="318"/>
      <c r="AE134" s="325" t="e">
        <f>IF(ISERROR($A134),VLOOKUP($D134,Entf,20,FALSE),VLOOKUP($D134,Entm,21,FALSE))</f>
        <v>#N/A</v>
      </c>
      <c r="AF134" s="326"/>
      <c r="AG134" s="326"/>
      <c r="AH134" s="327"/>
      <c r="AI134" s="325" t="e">
        <f>IF(ISERROR($A134),VLOOKUP($D134,Entf,23,FALSE),VLOOKUP($D134,Entm,24,FALSE))</f>
        <v>#N/A</v>
      </c>
      <c r="AJ134" s="326"/>
      <c r="AK134" s="326"/>
      <c r="AL134" s="327"/>
    </row>
    <row r="135" spans="1:38" ht="13.5" customHeight="1" x14ac:dyDescent="0.15">
      <c r="D135" s="321"/>
      <c r="E135" s="322"/>
      <c r="F135" s="321"/>
      <c r="G135" s="324"/>
      <c r="H135" s="322"/>
      <c r="I135" s="328" t="e">
        <f>IF(ISERROR($A134),VLOOKUP($D134,Entf,7,FALSE),VLOOKUP($D134,Entm,8,FALSE))</f>
        <v>#N/A</v>
      </c>
      <c r="J135" s="329"/>
      <c r="K135" s="329"/>
      <c r="L135" s="329"/>
      <c r="M135" s="329"/>
      <c r="N135" s="330"/>
      <c r="O135" s="321"/>
      <c r="P135" s="322"/>
      <c r="Q135" s="331" t="e">
        <f>IF(ISERROR($A134),VLOOKUP($D134,Entf,9,FALSE),VLOOKUP($D134,Entm,10,FALSE))</f>
        <v>#N/A</v>
      </c>
      <c r="R135" s="332"/>
      <c r="S135" s="332"/>
      <c r="T135" s="333"/>
      <c r="U135" s="334" t="e">
        <f>IF(ISERROR($A134),VLOOKUP($D134,Entf,13,FALSE),VLOOKUP($D134,Entm,14,FALSE))</f>
        <v>#N/A</v>
      </c>
      <c r="V135" s="335"/>
      <c r="W135" s="335"/>
      <c r="X135" s="335"/>
      <c r="Y135" s="336"/>
      <c r="Z135" s="334" t="e">
        <f>IF(ISERROR($A134),VLOOKUP($D134,Entf,16,FALSE),VLOOKUP($D134,Entm,17,FALSE))</f>
        <v>#N/A</v>
      </c>
      <c r="AA135" s="335"/>
      <c r="AB135" s="335"/>
      <c r="AC135" s="335"/>
      <c r="AD135" s="336"/>
      <c r="AE135" s="337" t="e">
        <f>IF(ISERROR($A134),VLOOKUP($D134,Entf,22,FALSE),VLOOKUP($D134,Entm,23,FALSE))</f>
        <v>#N/A</v>
      </c>
      <c r="AF135" s="338"/>
      <c r="AG135" s="338"/>
      <c r="AH135" s="339"/>
      <c r="AI135" s="337" t="e">
        <f>IF(ISERROR($A134),VLOOKUP($D134,Entf,25,FALSE),VLOOKUP($D134,Entm,26,FALSE))</f>
        <v>#N/A</v>
      </c>
      <c r="AJ135" s="338"/>
      <c r="AK135" s="338"/>
      <c r="AL135" s="339"/>
    </row>
    <row r="136" spans="1:38" ht="13.5" customHeight="1" x14ac:dyDescent="0.15">
      <c r="A136" s="235" t="e">
        <f>VLOOKUP(1+A134,申込データ!$G$10:$G$97,1,FALSE)</f>
        <v>#N/A</v>
      </c>
      <c r="B136" s="235" t="e">
        <f>IF(ISERROR(A136),VLOOKUP(1+B134,申込データ!$H$10:$H$97,1,FALSE),0)</f>
        <v>#N/A</v>
      </c>
      <c r="C136" s="235">
        <v>54</v>
      </c>
      <c r="D136" s="319" t="e">
        <f>IF(ISERROR($A136),VLOOKUP(B136,Entf,3,FALSE),VLOOKUP(A136,Entm,4,FALSE))</f>
        <v>#N/A</v>
      </c>
      <c r="E136" s="320"/>
      <c r="F136" s="319" t="e">
        <f>IF(ISERROR($A136),VLOOKUP($D136,Entf,5,FALSE),VLOOKUP($D136,Entm,6,FALSE))</f>
        <v>#N/A</v>
      </c>
      <c r="G136" s="323"/>
      <c r="H136" s="320"/>
      <c r="I136" s="319" t="e">
        <f>IF(ISERROR($A136),VLOOKUP($D136,Entf,6,FALSE),VLOOKUP($D136,Entm,7,FALSE))</f>
        <v>#N/A</v>
      </c>
      <c r="J136" s="323"/>
      <c r="K136" s="323"/>
      <c r="L136" s="323"/>
      <c r="M136" s="323"/>
      <c r="N136" s="320"/>
      <c r="O136" s="319" t="str">
        <f>IF(ISERROR(A136),IF(ISERROR(B136),"","女"),"男")</f>
        <v/>
      </c>
      <c r="P136" s="320"/>
      <c r="Q136" s="340" t="e">
        <f>IF(ISERROR($A136),VLOOKUP($D136,Entf,26,FALSE),VLOOKUP($D136,Entm,27,FALSE))</f>
        <v>#N/A</v>
      </c>
      <c r="R136" s="341"/>
      <c r="S136" s="341"/>
      <c r="T136" s="342"/>
      <c r="U136" s="316" t="e">
        <f>IF(ISERROR($A136),VLOOKUP($D136,Entf,11,FALSE),VLOOKUP($D136,Entm,12,FALSE))</f>
        <v>#N/A</v>
      </c>
      <c r="V136" s="317"/>
      <c r="W136" s="317"/>
      <c r="X136" s="317"/>
      <c r="Y136" s="318"/>
      <c r="Z136" s="316" t="e">
        <f>IF(ISERROR($A136),VLOOKUP($D136,Entf,14,FALSE),VLOOKUP($D136,Entm,15,FALSE))</f>
        <v>#N/A</v>
      </c>
      <c r="AA136" s="317"/>
      <c r="AB136" s="317"/>
      <c r="AC136" s="317"/>
      <c r="AD136" s="318"/>
      <c r="AE136" s="325" t="e">
        <f>IF(ISERROR($A136),VLOOKUP($D136,Entf,20,FALSE),VLOOKUP($D136,Entm,21,FALSE))</f>
        <v>#N/A</v>
      </c>
      <c r="AF136" s="326"/>
      <c r="AG136" s="326"/>
      <c r="AH136" s="327"/>
      <c r="AI136" s="325" t="e">
        <f>IF(ISERROR($A136),VLOOKUP($D136,Entf,23,FALSE),VLOOKUP($D136,Entm,24,FALSE))</f>
        <v>#N/A</v>
      </c>
      <c r="AJ136" s="326"/>
      <c r="AK136" s="326"/>
      <c r="AL136" s="327"/>
    </row>
    <row r="137" spans="1:38" ht="13.5" customHeight="1" x14ac:dyDescent="0.15">
      <c r="D137" s="321"/>
      <c r="E137" s="322"/>
      <c r="F137" s="321"/>
      <c r="G137" s="324"/>
      <c r="H137" s="322"/>
      <c r="I137" s="328" t="e">
        <f>IF(ISERROR($A136),VLOOKUP($D136,Entf,7,FALSE),VLOOKUP($D136,Entm,8,FALSE))</f>
        <v>#N/A</v>
      </c>
      <c r="J137" s="329"/>
      <c r="K137" s="329"/>
      <c r="L137" s="329"/>
      <c r="M137" s="329"/>
      <c r="N137" s="330"/>
      <c r="O137" s="321"/>
      <c r="P137" s="322"/>
      <c r="Q137" s="331" t="e">
        <f>IF(ISERROR($A136),VLOOKUP($D136,Entf,9,FALSE),VLOOKUP($D136,Entm,10,FALSE))</f>
        <v>#N/A</v>
      </c>
      <c r="R137" s="332"/>
      <c r="S137" s="332"/>
      <c r="T137" s="333"/>
      <c r="U137" s="334" t="e">
        <f>IF(ISERROR($A136),VLOOKUP($D136,Entf,13,FALSE),VLOOKUP($D136,Entm,14,FALSE))</f>
        <v>#N/A</v>
      </c>
      <c r="V137" s="335"/>
      <c r="W137" s="335"/>
      <c r="X137" s="335"/>
      <c r="Y137" s="336"/>
      <c r="Z137" s="334" t="e">
        <f>IF(ISERROR($A136),VLOOKUP($D136,Entf,16,FALSE),VLOOKUP($D136,Entm,17,FALSE))</f>
        <v>#N/A</v>
      </c>
      <c r="AA137" s="335"/>
      <c r="AB137" s="335"/>
      <c r="AC137" s="335"/>
      <c r="AD137" s="336"/>
      <c r="AE137" s="337" t="e">
        <f>IF(ISERROR($A136),VLOOKUP($D136,Entf,22,FALSE),VLOOKUP($D136,Entm,23,FALSE))</f>
        <v>#N/A</v>
      </c>
      <c r="AF137" s="338"/>
      <c r="AG137" s="338"/>
      <c r="AH137" s="339"/>
      <c r="AI137" s="337" t="e">
        <f>IF(ISERROR($A136),VLOOKUP($D136,Entf,25,FALSE),VLOOKUP($D136,Entm,26,FALSE))</f>
        <v>#N/A</v>
      </c>
      <c r="AJ137" s="338"/>
      <c r="AK137" s="338"/>
      <c r="AL137" s="339"/>
    </row>
    <row r="138" spans="1:38" ht="13.5" customHeight="1" x14ac:dyDescent="0.15">
      <c r="A138" s="235" t="e">
        <f>VLOOKUP(1+A136,申込データ!$G$10:$G$97,1,FALSE)</f>
        <v>#N/A</v>
      </c>
      <c r="B138" s="235" t="e">
        <f>IF(ISERROR(A138),VLOOKUP(1+B136,申込データ!$H$10:$H$97,1,FALSE),0)</f>
        <v>#N/A</v>
      </c>
      <c r="C138" s="235">
        <v>55</v>
      </c>
      <c r="D138" s="319" t="e">
        <f>IF(ISERROR($A138),VLOOKUP(B138,Entf,3,FALSE),VLOOKUP(A138,Entm,4,FALSE))</f>
        <v>#N/A</v>
      </c>
      <c r="E138" s="320"/>
      <c r="F138" s="319" t="e">
        <f>IF(ISERROR($A138),VLOOKUP($D138,Entf,5,FALSE),VLOOKUP($D138,Entm,6,FALSE))</f>
        <v>#N/A</v>
      </c>
      <c r="G138" s="323"/>
      <c r="H138" s="320"/>
      <c r="I138" s="319" t="e">
        <f>IF(ISERROR($A138),VLOOKUP($D138,Entf,6,FALSE),VLOOKUP($D138,Entm,7,FALSE))</f>
        <v>#N/A</v>
      </c>
      <c r="J138" s="323"/>
      <c r="K138" s="323"/>
      <c r="L138" s="323"/>
      <c r="M138" s="323"/>
      <c r="N138" s="320"/>
      <c r="O138" s="319" t="str">
        <f>IF(ISERROR(A138),IF(ISERROR(B138),"","女"),"男")</f>
        <v/>
      </c>
      <c r="P138" s="320"/>
      <c r="Q138" s="340" t="e">
        <f>IF(ISERROR($A138),VLOOKUP($D138,Entf,26,FALSE),VLOOKUP($D138,Entm,27,FALSE))</f>
        <v>#N/A</v>
      </c>
      <c r="R138" s="341"/>
      <c r="S138" s="341"/>
      <c r="T138" s="342"/>
      <c r="U138" s="316" t="e">
        <f>IF(ISERROR($A138),VLOOKUP($D138,Entf,11,FALSE),VLOOKUP($D138,Entm,12,FALSE))</f>
        <v>#N/A</v>
      </c>
      <c r="V138" s="317"/>
      <c r="W138" s="317"/>
      <c r="X138" s="317"/>
      <c r="Y138" s="318"/>
      <c r="Z138" s="316" t="e">
        <f>IF(ISERROR($A138),VLOOKUP($D138,Entf,14,FALSE),VLOOKUP($D138,Entm,15,FALSE))</f>
        <v>#N/A</v>
      </c>
      <c r="AA138" s="317"/>
      <c r="AB138" s="317"/>
      <c r="AC138" s="317"/>
      <c r="AD138" s="318"/>
      <c r="AE138" s="325" t="e">
        <f>IF(ISERROR($A138),VLOOKUP($D138,Entf,20,FALSE),VLOOKUP($D138,Entm,21,FALSE))</f>
        <v>#N/A</v>
      </c>
      <c r="AF138" s="326"/>
      <c r="AG138" s="326"/>
      <c r="AH138" s="327"/>
      <c r="AI138" s="325" t="e">
        <f>IF(ISERROR($A138),VLOOKUP($D138,Entf,23,FALSE),VLOOKUP($D138,Entm,24,FALSE))</f>
        <v>#N/A</v>
      </c>
      <c r="AJ138" s="326"/>
      <c r="AK138" s="326"/>
      <c r="AL138" s="327"/>
    </row>
    <row r="139" spans="1:38" ht="13.5" customHeight="1" x14ac:dyDescent="0.15">
      <c r="D139" s="321"/>
      <c r="E139" s="322"/>
      <c r="F139" s="321"/>
      <c r="G139" s="324"/>
      <c r="H139" s="322"/>
      <c r="I139" s="328" t="e">
        <f>IF(ISERROR($A138),VLOOKUP($D138,Entf,7,FALSE),VLOOKUP($D138,Entm,8,FALSE))</f>
        <v>#N/A</v>
      </c>
      <c r="J139" s="329"/>
      <c r="K139" s="329"/>
      <c r="L139" s="329"/>
      <c r="M139" s="329"/>
      <c r="N139" s="330"/>
      <c r="O139" s="321"/>
      <c r="P139" s="322"/>
      <c r="Q139" s="331" t="e">
        <f>IF(ISERROR($A138),VLOOKUP($D138,Entf,9,FALSE),VLOOKUP($D138,Entm,10,FALSE))</f>
        <v>#N/A</v>
      </c>
      <c r="R139" s="332"/>
      <c r="S139" s="332"/>
      <c r="T139" s="333"/>
      <c r="U139" s="334" t="e">
        <f>IF(ISERROR($A138),VLOOKUP($D138,Entf,13,FALSE),VLOOKUP($D138,Entm,14,FALSE))</f>
        <v>#N/A</v>
      </c>
      <c r="V139" s="335"/>
      <c r="W139" s="335"/>
      <c r="X139" s="335"/>
      <c r="Y139" s="336"/>
      <c r="Z139" s="334" t="e">
        <f>IF(ISERROR($A138),VLOOKUP($D138,Entf,16,FALSE),VLOOKUP($D138,Entm,17,FALSE))</f>
        <v>#N/A</v>
      </c>
      <c r="AA139" s="335"/>
      <c r="AB139" s="335"/>
      <c r="AC139" s="335"/>
      <c r="AD139" s="336"/>
      <c r="AE139" s="337" t="e">
        <f>IF(ISERROR($A138),VLOOKUP($D138,Entf,22,FALSE),VLOOKUP($D138,Entm,23,FALSE))</f>
        <v>#N/A</v>
      </c>
      <c r="AF139" s="338"/>
      <c r="AG139" s="338"/>
      <c r="AH139" s="339"/>
      <c r="AI139" s="337" t="e">
        <f>IF(ISERROR($A138),VLOOKUP($D138,Entf,25,FALSE),VLOOKUP($D138,Entm,26,FALSE))</f>
        <v>#N/A</v>
      </c>
      <c r="AJ139" s="338"/>
      <c r="AK139" s="338"/>
      <c r="AL139" s="339"/>
    </row>
    <row r="140" spans="1:38" ht="13.5" customHeight="1" x14ac:dyDescent="0.15">
      <c r="A140" s="235" t="e">
        <f>VLOOKUP(1+A138,申込データ!$G$10:$G$97,1,FALSE)</f>
        <v>#N/A</v>
      </c>
      <c r="B140" s="235" t="e">
        <f>IF(ISERROR(A140),VLOOKUP(1+B138,申込データ!$H$10:$H$97,1,FALSE),0)</f>
        <v>#N/A</v>
      </c>
      <c r="C140" s="235">
        <v>56</v>
      </c>
      <c r="D140" s="319" t="e">
        <f>IF(ISERROR($A140),VLOOKUP(B140,Entf,3,FALSE),VLOOKUP(A140,Entm,4,FALSE))</f>
        <v>#N/A</v>
      </c>
      <c r="E140" s="320"/>
      <c r="F140" s="319" t="e">
        <f>IF(ISERROR($A140),VLOOKUP($D140,Entf,5,FALSE),VLOOKUP($D140,Entm,6,FALSE))</f>
        <v>#N/A</v>
      </c>
      <c r="G140" s="323"/>
      <c r="H140" s="320"/>
      <c r="I140" s="319" t="e">
        <f>IF(ISERROR($A140),VLOOKUP($D140,Entf,6,FALSE),VLOOKUP($D140,Entm,7,FALSE))</f>
        <v>#N/A</v>
      </c>
      <c r="J140" s="323"/>
      <c r="K140" s="323"/>
      <c r="L140" s="323"/>
      <c r="M140" s="323"/>
      <c r="N140" s="320"/>
      <c r="O140" s="319" t="str">
        <f>IF(ISERROR(A140),IF(ISERROR(B140),"","女"),"男")</f>
        <v/>
      </c>
      <c r="P140" s="320"/>
      <c r="Q140" s="340" t="e">
        <f>IF(ISERROR($A140),VLOOKUP($D140,Entf,26,FALSE),VLOOKUP($D140,Entm,27,FALSE))</f>
        <v>#N/A</v>
      </c>
      <c r="R140" s="341"/>
      <c r="S140" s="341"/>
      <c r="T140" s="342"/>
      <c r="U140" s="316" t="e">
        <f>IF(ISERROR($A140),VLOOKUP($D140,Entf,11,FALSE),VLOOKUP($D140,Entm,12,FALSE))</f>
        <v>#N/A</v>
      </c>
      <c r="V140" s="317"/>
      <c r="W140" s="317"/>
      <c r="X140" s="317"/>
      <c r="Y140" s="318"/>
      <c r="Z140" s="316" t="e">
        <f>IF(ISERROR($A140),VLOOKUP($D140,Entf,14,FALSE),VLOOKUP($D140,Entm,15,FALSE))</f>
        <v>#N/A</v>
      </c>
      <c r="AA140" s="317"/>
      <c r="AB140" s="317"/>
      <c r="AC140" s="317"/>
      <c r="AD140" s="318"/>
      <c r="AE140" s="325" t="e">
        <f>IF(ISERROR($A140),VLOOKUP($D140,Entf,20,FALSE),VLOOKUP($D140,Entm,21,FALSE))</f>
        <v>#N/A</v>
      </c>
      <c r="AF140" s="326"/>
      <c r="AG140" s="326"/>
      <c r="AH140" s="327"/>
      <c r="AI140" s="325" t="e">
        <f>IF(ISERROR($A140),VLOOKUP($D140,Entf,23,FALSE),VLOOKUP($D140,Entm,24,FALSE))</f>
        <v>#N/A</v>
      </c>
      <c r="AJ140" s="326"/>
      <c r="AK140" s="326"/>
      <c r="AL140" s="327"/>
    </row>
    <row r="141" spans="1:38" ht="13.5" customHeight="1" x14ac:dyDescent="0.15">
      <c r="D141" s="321"/>
      <c r="E141" s="322"/>
      <c r="F141" s="321"/>
      <c r="G141" s="324"/>
      <c r="H141" s="322"/>
      <c r="I141" s="328" t="e">
        <f>IF(ISERROR($A140),VLOOKUP($D140,Entf,7,FALSE),VLOOKUP($D140,Entm,8,FALSE))</f>
        <v>#N/A</v>
      </c>
      <c r="J141" s="329"/>
      <c r="K141" s="329"/>
      <c r="L141" s="329"/>
      <c r="M141" s="329"/>
      <c r="N141" s="330"/>
      <c r="O141" s="321"/>
      <c r="P141" s="322"/>
      <c r="Q141" s="331" t="e">
        <f>IF(ISERROR($A140),VLOOKUP($D140,Entf,9,FALSE),VLOOKUP($D140,Entm,10,FALSE))</f>
        <v>#N/A</v>
      </c>
      <c r="R141" s="332"/>
      <c r="S141" s="332"/>
      <c r="T141" s="333"/>
      <c r="U141" s="334" t="e">
        <f>IF(ISERROR($A140),VLOOKUP($D140,Entf,13,FALSE),VLOOKUP($D140,Entm,14,FALSE))</f>
        <v>#N/A</v>
      </c>
      <c r="V141" s="335"/>
      <c r="W141" s="335"/>
      <c r="X141" s="335"/>
      <c r="Y141" s="336"/>
      <c r="Z141" s="334" t="e">
        <f>IF(ISERROR($A140),VLOOKUP($D140,Entf,16,FALSE),VLOOKUP($D140,Entm,17,FALSE))</f>
        <v>#N/A</v>
      </c>
      <c r="AA141" s="335"/>
      <c r="AB141" s="335"/>
      <c r="AC141" s="335"/>
      <c r="AD141" s="336"/>
      <c r="AE141" s="337" t="e">
        <f>IF(ISERROR($A140),VLOOKUP($D140,Entf,22,FALSE),VLOOKUP($D140,Entm,23,FALSE))</f>
        <v>#N/A</v>
      </c>
      <c r="AF141" s="338"/>
      <c r="AG141" s="338"/>
      <c r="AH141" s="339"/>
      <c r="AI141" s="337" t="e">
        <f>IF(ISERROR($A140),VLOOKUP($D140,Entf,25,FALSE),VLOOKUP($D140,Entm,26,FALSE))</f>
        <v>#N/A</v>
      </c>
      <c r="AJ141" s="338"/>
      <c r="AK141" s="338"/>
      <c r="AL141" s="339"/>
    </row>
    <row r="142" spans="1:38" ht="13.5" customHeight="1" x14ac:dyDescent="0.15">
      <c r="A142" s="235" t="e">
        <f>VLOOKUP(1+A140,申込データ!$G$10:$G$97,1,FALSE)</f>
        <v>#N/A</v>
      </c>
      <c r="B142" s="235" t="e">
        <f>IF(ISERROR(A142),VLOOKUP(1+B140,申込データ!$H$10:$H$97,1,FALSE),0)</f>
        <v>#N/A</v>
      </c>
      <c r="C142" s="235">
        <v>57</v>
      </c>
      <c r="D142" s="319" t="e">
        <f>IF(ISERROR($A142),VLOOKUP(B142,Entf,3,FALSE),VLOOKUP(A142,Entm,4,FALSE))</f>
        <v>#N/A</v>
      </c>
      <c r="E142" s="320"/>
      <c r="F142" s="319" t="e">
        <f>IF(ISERROR($A142),VLOOKUP($D142,Entf,5,FALSE),VLOOKUP($D142,Entm,6,FALSE))</f>
        <v>#N/A</v>
      </c>
      <c r="G142" s="323"/>
      <c r="H142" s="320"/>
      <c r="I142" s="319" t="e">
        <f>IF(ISERROR($A142),VLOOKUP($D142,Entf,6,FALSE),VLOOKUP($D142,Entm,7,FALSE))</f>
        <v>#N/A</v>
      </c>
      <c r="J142" s="323"/>
      <c r="K142" s="323"/>
      <c r="L142" s="323"/>
      <c r="M142" s="323"/>
      <c r="N142" s="320"/>
      <c r="O142" s="319" t="str">
        <f>IF(ISERROR(A142),IF(ISERROR(B142),"","女"),"男")</f>
        <v/>
      </c>
      <c r="P142" s="320"/>
      <c r="Q142" s="340" t="e">
        <f>IF(ISERROR($A142),VLOOKUP($D142,Entf,26,FALSE),VLOOKUP($D142,Entm,27,FALSE))</f>
        <v>#N/A</v>
      </c>
      <c r="R142" s="341"/>
      <c r="S142" s="341"/>
      <c r="T142" s="342"/>
      <c r="U142" s="316" t="e">
        <f>IF(ISERROR($A142),VLOOKUP($D142,Entf,11,FALSE),VLOOKUP($D142,Entm,12,FALSE))</f>
        <v>#N/A</v>
      </c>
      <c r="V142" s="317"/>
      <c r="W142" s="317"/>
      <c r="X142" s="317"/>
      <c r="Y142" s="318"/>
      <c r="Z142" s="316" t="e">
        <f>IF(ISERROR($A142),VLOOKUP($D142,Entf,14,FALSE),VLOOKUP($D142,Entm,15,FALSE))</f>
        <v>#N/A</v>
      </c>
      <c r="AA142" s="317"/>
      <c r="AB142" s="317"/>
      <c r="AC142" s="317"/>
      <c r="AD142" s="318"/>
      <c r="AE142" s="325" t="e">
        <f>IF(ISERROR($A142),VLOOKUP($D142,Entf,20,FALSE),VLOOKUP($D142,Entm,21,FALSE))</f>
        <v>#N/A</v>
      </c>
      <c r="AF142" s="326"/>
      <c r="AG142" s="326"/>
      <c r="AH142" s="327"/>
      <c r="AI142" s="325" t="e">
        <f>IF(ISERROR($A142),VLOOKUP($D142,Entf,23,FALSE),VLOOKUP($D142,Entm,24,FALSE))</f>
        <v>#N/A</v>
      </c>
      <c r="AJ142" s="326"/>
      <c r="AK142" s="326"/>
      <c r="AL142" s="327"/>
    </row>
    <row r="143" spans="1:38" ht="13.5" customHeight="1" x14ac:dyDescent="0.15">
      <c r="D143" s="321"/>
      <c r="E143" s="322"/>
      <c r="F143" s="321"/>
      <c r="G143" s="324"/>
      <c r="H143" s="322"/>
      <c r="I143" s="328" t="e">
        <f>IF(ISERROR($A142),VLOOKUP($D142,Entf,7,FALSE),VLOOKUP($D142,Entm,8,FALSE))</f>
        <v>#N/A</v>
      </c>
      <c r="J143" s="329"/>
      <c r="K143" s="329"/>
      <c r="L143" s="329"/>
      <c r="M143" s="329"/>
      <c r="N143" s="330"/>
      <c r="O143" s="321"/>
      <c r="P143" s="322"/>
      <c r="Q143" s="331" t="e">
        <f>IF(ISERROR($A142),VLOOKUP($D142,Entf,9,FALSE),VLOOKUP($D142,Entm,10,FALSE))</f>
        <v>#N/A</v>
      </c>
      <c r="R143" s="332"/>
      <c r="S143" s="332"/>
      <c r="T143" s="333"/>
      <c r="U143" s="334" t="e">
        <f>IF(ISERROR($A142),VLOOKUP($D142,Entf,13,FALSE),VLOOKUP($D142,Entm,14,FALSE))</f>
        <v>#N/A</v>
      </c>
      <c r="V143" s="335"/>
      <c r="W143" s="335"/>
      <c r="X143" s="335"/>
      <c r="Y143" s="336"/>
      <c r="Z143" s="334" t="e">
        <f>IF(ISERROR($A142),VLOOKUP($D142,Entf,16,FALSE),VLOOKUP($D142,Entm,17,FALSE))</f>
        <v>#N/A</v>
      </c>
      <c r="AA143" s="335"/>
      <c r="AB143" s="335"/>
      <c r="AC143" s="335"/>
      <c r="AD143" s="336"/>
      <c r="AE143" s="337" t="e">
        <f>IF(ISERROR($A142),VLOOKUP($D142,Entf,22,FALSE),VLOOKUP($D142,Entm,23,FALSE))</f>
        <v>#N/A</v>
      </c>
      <c r="AF143" s="338"/>
      <c r="AG143" s="338"/>
      <c r="AH143" s="339"/>
      <c r="AI143" s="337" t="e">
        <f>IF(ISERROR($A142),VLOOKUP($D142,Entf,25,FALSE),VLOOKUP($D142,Entm,26,FALSE))</f>
        <v>#N/A</v>
      </c>
      <c r="AJ143" s="338"/>
      <c r="AK143" s="338"/>
      <c r="AL143" s="339"/>
    </row>
    <row r="144" spans="1:38" ht="13.5" customHeight="1" x14ac:dyDescent="0.15">
      <c r="A144" s="235" t="e">
        <f>VLOOKUP(1+A142,申込データ!$G$10:$G$97,1,FALSE)</f>
        <v>#N/A</v>
      </c>
      <c r="B144" s="235" t="e">
        <f>IF(ISERROR(A144),VLOOKUP(1+B142,申込データ!$H$10:$H$97,1,FALSE),0)</f>
        <v>#N/A</v>
      </c>
      <c r="C144" s="235">
        <v>58</v>
      </c>
      <c r="D144" s="319" t="e">
        <f>IF(ISERROR($A144),VLOOKUP(B144,Entf,3,FALSE),VLOOKUP(A144,Entm,4,FALSE))</f>
        <v>#N/A</v>
      </c>
      <c r="E144" s="320"/>
      <c r="F144" s="319" t="e">
        <f>IF(ISERROR($A144),VLOOKUP($D144,Entf,5,FALSE),VLOOKUP($D144,Entm,6,FALSE))</f>
        <v>#N/A</v>
      </c>
      <c r="G144" s="323"/>
      <c r="H144" s="320"/>
      <c r="I144" s="319" t="e">
        <f>IF(ISERROR($A144),VLOOKUP($D144,Entf,6,FALSE),VLOOKUP($D144,Entm,7,FALSE))</f>
        <v>#N/A</v>
      </c>
      <c r="J144" s="323"/>
      <c r="K144" s="323"/>
      <c r="L144" s="323"/>
      <c r="M144" s="323"/>
      <c r="N144" s="320"/>
      <c r="O144" s="319" t="str">
        <f>IF(ISERROR(A144),IF(ISERROR(B144),"","女"),"男")</f>
        <v/>
      </c>
      <c r="P144" s="320"/>
      <c r="Q144" s="340" t="e">
        <f>IF(ISERROR($A144),VLOOKUP($D144,Entf,26,FALSE),VLOOKUP($D144,Entm,27,FALSE))</f>
        <v>#N/A</v>
      </c>
      <c r="R144" s="341"/>
      <c r="S144" s="341"/>
      <c r="T144" s="342"/>
      <c r="U144" s="316" t="e">
        <f>IF(ISERROR($A144),VLOOKUP($D144,Entf,11,FALSE),VLOOKUP($D144,Entm,12,FALSE))</f>
        <v>#N/A</v>
      </c>
      <c r="V144" s="317"/>
      <c r="W144" s="317"/>
      <c r="X144" s="317"/>
      <c r="Y144" s="318"/>
      <c r="Z144" s="316" t="e">
        <f>IF(ISERROR($A144),VLOOKUP($D144,Entf,14,FALSE),VLOOKUP($D144,Entm,15,FALSE))</f>
        <v>#N/A</v>
      </c>
      <c r="AA144" s="317"/>
      <c r="AB144" s="317"/>
      <c r="AC144" s="317"/>
      <c r="AD144" s="318"/>
      <c r="AE144" s="325" t="e">
        <f>IF(ISERROR($A144),VLOOKUP($D144,Entf,20,FALSE),VLOOKUP($D144,Entm,21,FALSE))</f>
        <v>#N/A</v>
      </c>
      <c r="AF144" s="326"/>
      <c r="AG144" s="326"/>
      <c r="AH144" s="327"/>
      <c r="AI144" s="325" t="e">
        <f>IF(ISERROR($A144),VLOOKUP($D144,Entf,23,FALSE),VLOOKUP($D144,Entm,24,FALSE))</f>
        <v>#N/A</v>
      </c>
      <c r="AJ144" s="326"/>
      <c r="AK144" s="326"/>
      <c r="AL144" s="327"/>
    </row>
    <row r="145" spans="1:38" ht="13.5" customHeight="1" x14ac:dyDescent="0.15">
      <c r="D145" s="321"/>
      <c r="E145" s="322"/>
      <c r="F145" s="321"/>
      <c r="G145" s="324"/>
      <c r="H145" s="322"/>
      <c r="I145" s="328" t="e">
        <f>IF(ISERROR($A144),VLOOKUP($D144,Entf,7,FALSE),VLOOKUP($D144,Entm,8,FALSE))</f>
        <v>#N/A</v>
      </c>
      <c r="J145" s="329"/>
      <c r="K145" s="329"/>
      <c r="L145" s="329"/>
      <c r="M145" s="329"/>
      <c r="N145" s="330"/>
      <c r="O145" s="321"/>
      <c r="P145" s="322"/>
      <c r="Q145" s="331" t="e">
        <f>IF(ISERROR($A144),VLOOKUP($D144,Entf,9,FALSE),VLOOKUP($D144,Entm,10,FALSE))</f>
        <v>#N/A</v>
      </c>
      <c r="R145" s="332"/>
      <c r="S145" s="332"/>
      <c r="T145" s="333"/>
      <c r="U145" s="334" t="e">
        <f>IF(ISERROR($A144),VLOOKUP($D144,Entf,13,FALSE),VLOOKUP($D144,Entm,14,FALSE))</f>
        <v>#N/A</v>
      </c>
      <c r="V145" s="335"/>
      <c r="W145" s="335"/>
      <c r="X145" s="335"/>
      <c r="Y145" s="336"/>
      <c r="Z145" s="334" t="e">
        <f>IF(ISERROR($A144),VLOOKUP($D144,Entf,16,FALSE),VLOOKUP($D144,Entm,17,FALSE))</f>
        <v>#N/A</v>
      </c>
      <c r="AA145" s="335"/>
      <c r="AB145" s="335"/>
      <c r="AC145" s="335"/>
      <c r="AD145" s="336"/>
      <c r="AE145" s="337" t="e">
        <f>IF(ISERROR($A144),VLOOKUP($D144,Entf,22,FALSE),VLOOKUP($D144,Entm,23,FALSE))</f>
        <v>#N/A</v>
      </c>
      <c r="AF145" s="338"/>
      <c r="AG145" s="338"/>
      <c r="AH145" s="339"/>
      <c r="AI145" s="337" t="e">
        <f>IF(ISERROR($A144),VLOOKUP($D144,Entf,25,FALSE),VLOOKUP($D144,Entm,26,FALSE))</f>
        <v>#N/A</v>
      </c>
      <c r="AJ145" s="338"/>
      <c r="AK145" s="338"/>
      <c r="AL145" s="339"/>
    </row>
    <row r="146" spans="1:38" ht="13.5" customHeight="1" x14ac:dyDescent="0.15">
      <c r="A146" s="235" t="e">
        <f>VLOOKUP(1+A144,申込データ!$G$10:$G$97,1,FALSE)</f>
        <v>#N/A</v>
      </c>
      <c r="B146" s="235" t="e">
        <f>IF(ISERROR(A146),VLOOKUP(1+B144,申込データ!$H$10:$H$97,1,FALSE),0)</f>
        <v>#N/A</v>
      </c>
      <c r="C146" s="235">
        <v>59</v>
      </c>
      <c r="D146" s="319" t="e">
        <f>IF(ISERROR($A146),VLOOKUP(B146,Entf,3,FALSE),VLOOKUP(A146,Entm,4,FALSE))</f>
        <v>#N/A</v>
      </c>
      <c r="E146" s="320"/>
      <c r="F146" s="319" t="e">
        <f>IF(ISERROR($A146),VLOOKUP($D146,Entf,5,FALSE),VLOOKUP($D146,Entm,6,FALSE))</f>
        <v>#N/A</v>
      </c>
      <c r="G146" s="323"/>
      <c r="H146" s="320"/>
      <c r="I146" s="319" t="e">
        <f>IF(ISERROR($A146),VLOOKUP($D146,Entf,6,FALSE),VLOOKUP($D146,Entm,7,FALSE))</f>
        <v>#N/A</v>
      </c>
      <c r="J146" s="323"/>
      <c r="K146" s="323"/>
      <c r="L146" s="323"/>
      <c r="M146" s="323"/>
      <c r="N146" s="320"/>
      <c r="O146" s="319" t="str">
        <f>IF(ISERROR(A146),IF(ISERROR(B146),"","女"),"男")</f>
        <v/>
      </c>
      <c r="P146" s="320"/>
      <c r="Q146" s="340" t="e">
        <f>IF(ISERROR($A146),VLOOKUP($D146,Entf,26,FALSE),VLOOKUP($D146,Entm,27,FALSE))</f>
        <v>#N/A</v>
      </c>
      <c r="R146" s="341"/>
      <c r="S146" s="341"/>
      <c r="T146" s="342"/>
      <c r="U146" s="316" t="e">
        <f>IF(ISERROR($A146),VLOOKUP($D146,Entf,11,FALSE),VLOOKUP($D146,Entm,12,FALSE))</f>
        <v>#N/A</v>
      </c>
      <c r="V146" s="317"/>
      <c r="W146" s="317"/>
      <c r="X146" s="317"/>
      <c r="Y146" s="318"/>
      <c r="Z146" s="316" t="e">
        <f>IF(ISERROR($A146),VLOOKUP($D146,Entf,14,FALSE),VLOOKUP($D146,Entm,15,FALSE))</f>
        <v>#N/A</v>
      </c>
      <c r="AA146" s="317"/>
      <c r="AB146" s="317"/>
      <c r="AC146" s="317"/>
      <c r="AD146" s="318"/>
      <c r="AE146" s="325" t="e">
        <f>IF(ISERROR($A146),VLOOKUP($D146,Entf,20,FALSE),VLOOKUP($D146,Entm,21,FALSE))</f>
        <v>#N/A</v>
      </c>
      <c r="AF146" s="326"/>
      <c r="AG146" s="326"/>
      <c r="AH146" s="327"/>
      <c r="AI146" s="325" t="e">
        <f>IF(ISERROR($A146),VLOOKUP($D146,Entf,23,FALSE),VLOOKUP($D146,Entm,24,FALSE))</f>
        <v>#N/A</v>
      </c>
      <c r="AJ146" s="326"/>
      <c r="AK146" s="326"/>
      <c r="AL146" s="327"/>
    </row>
    <row r="147" spans="1:38" ht="13.5" customHeight="1" x14ac:dyDescent="0.15">
      <c r="D147" s="321"/>
      <c r="E147" s="322"/>
      <c r="F147" s="321"/>
      <c r="G147" s="324"/>
      <c r="H147" s="322"/>
      <c r="I147" s="328" t="e">
        <f>IF(ISERROR($A146),VLOOKUP($D146,Entf,7,FALSE),VLOOKUP($D146,Entm,8,FALSE))</f>
        <v>#N/A</v>
      </c>
      <c r="J147" s="329"/>
      <c r="K147" s="329"/>
      <c r="L147" s="329"/>
      <c r="M147" s="329"/>
      <c r="N147" s="330"/>
      <c r="O147" s="321"/>
      <c r="P147" s="322"/>
      <c r="Q147" s="331" t="e">
        <f>IF(ISERROR($A146),VLOOKUP($D146,Entf,9,FALSE),VLOOKUP($D146,Entm,10,FALSE))</f>
        <v>#N/A</v>
      </c>
      <c r="R147" s="332"/>
      <c r="S147" s="332"/>
      <c r="T147" s="333"/>
      <c r="U147" s="334" t="e">
        <f>IF(ISERROR($A146),VLOOKUP($D146,Entf,13,FALSE),VLOOKUP($D146,Entm,14,FALSE))</f>
        <v>#N/A</v>
      </c>
      <c r="V147" s="335"/>
      <c r="W147" s="335"/>
      <c r="X147" s="335"/>
      <c r="Y147" s="336"/>
      <c r="Z147" s="334" t="e">
        <f>IF(ISERROR($A146),VLOOKUP($D146,Entf,16,FALSE),VLOOKUP($D146,Entm,17,FALSE))</f>
        <v>#N/A</v>
      </c>
      <c r="AA147" s="335"/>
      <c r="AB147" s="335"/>
      <c r="AC147" s="335"/>
      <c r="AD147" s="336"/>
      <c r="AE147" s="337" t="e">
        <f>IF(ISERROR($A146),VLOOKUP($D146,Entf,22,FALSE),VLOOKUP($D146,Entm,23,FALSE))</f>
        <v>#N/A</v>
      </c>
      <c r="AF147" s="338"/>
      <c r="AG147" s="338"/>
      <c r="AH147" s="339"/>
      <c r="AI147" s="337" t="e">
        <f>IF(ISERROR($A146),VLOOKUP($D146,Entf,25,FALSE),VLOOKUP($D146,Entm,26,FALSE))</f>
        <v>#N/A</v>
      </c>
      <c r="AJ147" s="338"/>
      <c r="AK147" s="338"/>
      <c r="AL147" s="339"/>
    </row>
    <row r="148" spans="1:38" ht="13.5" customHeight="1" x14ac:dyDescent="0.15">
      <c r="A148" s="235" t="e">
        <f>VLOOKUP(1+A146,申込データ!$G$10:$G$97,1,FALSE)</f>
        <v>#N/A</v>
      </c>
      <c r="B148" s="235" t="e">
        <f>IF(ISERROR(A148),VLOOKUP(1+B146,申込データ!$H$10:$H$97,1,FALSE),0)</f>
        <v>#N/A</v>
      </c>
      <c r="C148" s="235">
        <v>60</v>
      </c>
      <c r="D148" s="319" t="e">
        <f>IF(ISERROR($A148),VLOOKUP(B148,Entf,3,FALSE),VLOOKUP(A148,Entm,4,FALSE))</f>
        <v>#N/A</v>
      </c>
      <c r="E148" s="320"/>
      <c r="F148" s="319" t="e">
        <f>IF(ISERROR($A148),VLOOKUP($D148,Entf,5,FALSE),VLOOKUP($D148,Entm,6,FALSE))</f>
        <v>#N/A</v>
      </c>
      <c r="G148" s="323"/>
      <c r="H148" s="320"/>
      <c r="I148" s="319" t="e">
        <f>IF(ISERROR($A148),VLOOKUP($D148,Entf,6,FALSE),VLOOKUP($D148,Entm,7,FALSE))</f>
        <v>#N/A</v>
      </c>
      <c r="J148" s="323"/>
      <c r="K148" s="323"/>
      <c r="L148" s="323"/>
      <c r="M148" s="323"/>
      <c r="N148" s="320"/>
      <c r="O148" s="319" t="str">
        <f>IF(ISERROR(A148),IF(ISERROR(B148),"","女"),"男")</f>
        <v/>
      </c>
      <c r="P148" s="320"/>
      <c r="Q148" s="340" t="e">
        <f>IF(ISERROR($A148),VLOOKUP($D148,Entf,26,FALSE),VLOOKUP($D148,Entm,27,FALSE))</f>
        <v>#N/A</v>
      </c>
      <c r="R148" s="341"/>
      <c r="S148" s="341"/>
      <c r="T148" s="342"/>
      <c r="U148" s="316" t="e">
        <f>IF(ISERROR($A148),VLOOKUP($D148,Entf,11,FALSE),VLOOKUP($D148,Entm,12,FALSE))</f>
        <v>#N/A</v>
      </c>
      <c r="V148" s="317"/>
      <c r="W148" s="317"/>
      <c r="X148" s="317"/>
      <c r="Y148" s="318"/>
      <c r="Z148" s="316" t="e">
        <f>IF(ISERROR($A148),VLOOKUP($D148,Entf,14,FALSE),VLOOKUP($D148,Entm,15,FALSE))</f>
        <v>#N/A</v>
      </c>
      <c r="AA148" s="317"/>
      <c r="AB148" s="317"/>
      <c r="AC148" s="317"/>
      <c r="AD148" s="318"/>
      <c r="AE148" s="325" t="e">
        <f>IF(ISERROR($A148),VLOOKUP($D148,Entf,20,FALSE),VLOOKUP($D148,Entm,21,FALSE))</f>
        <v>#N/A</v>
      </c>
      <c r="AF148" s="326"/>
      <c r="AG148" s="326"/>
      <c r="AH148" s="327"/>
      <c r="AI148" s="325" t="e">
        <f>IF(ISERROR($A148),VLOOKUP($D148,Entf,23,FALSE),VLOOKUP($D148,Entm,24,FALSE))</f>
        <v>#N/A</v>
      </c>
      <c r="AJ148" s="326"/>
      <c r="AK148" s="326"/>
      <c r="AL148" s="327"/>
    </row>
    <row r="149" spans="1:38" ht="13.5" customHeight="1" x14ac:dyDescent="0.15">
      <c r="D149" s="321"/>
      <c r="E149" s="322"/>
      <c r="F149" s="321"/>
      <c r="G149" s="324"/>
      <c r="H149" s="322"/>
      <c r="I149" s="328" t="e">
        <f>IF(ISERROR($A148),VLOOKUP($D148,Entf,7,FALSE),VLOOKUP($D148,Entm,8,FALSE))</f>
        <v>#N/A</v>
      </c>
      <c r="J149" s="329"/>
      <c r="K149" s="329"/>
      <c r="L149" s="329"/>
      <c r="M149" s="329"/>
      <c r="N149" s="330"/>
      <c r="O149" s="321"/>
      <c r="P149" s="322"/>
      <c r="Q149" s="331" t="e">
        <f>IF(ISERROR($A148),VLOOKUP($D148,Entf,9,FALSE),VLOOKUP($D148,Entm,10,FALSE))</f>
        <v>#N/A</v>
      </c>
      <c r="R149" s="332"/>
      <c r="S149" s="332"/>
      <c r="T149" s="333"/>
      <c r="U149" s="334" t="e">
        <f>IF(ISERROR($A148),VLOOKUP($D148,Entf,13,FALSE),VLOOKUP($D148,Entm,14,FALSE))</f>
        <v>#N/A</v>
      </c>
      <c r="V149" s="335"/>
      <c r="W149" s="335"/>
      <c r="X149" s="335"/>
      <c r="Y149" s="336"/>
      <c r="Z149" s="334" t="e">
        <f>IF(ISERROR($A148),VLOOKUP($D148,Entf,16,FALSE),VLOOKUP($D148,Entm,17,FALSE))</f>
        <v>#N/A</v>
      </c>
      <c r="AA149" s="335"/>
      <c r="AB149" s="335"/>
      <c r="AC149" s="335"/>
      <c r="AD149" s="336"/>
      <c r="AE149" s="337" t="e">
        <f>IF(ISERROR($A148),VLOOKUP($D148,Entf,22,FALSE),VLOOKUP($D148,Entm,23,FALSE))</f>
        <v>#N/A</v>
      </c>
      <c r="AF149" s="338"/>
      <c r="AG149" s="338"/>
      <c r="AH149" s="339"/>
      <c r="AI149" s="337" t="e">
        <f>IF(ISERROR($A148),VLOOKUP($D148,Entf,25,FALSE),VLOOKUP($D148,Entm,26,FALSE))</f>
        <v>#N/A</v>
      </c>
      <c r="AJ149" s="338"/>
      <c r="AK149" s="338"/>
      <c r="AL149" s="339"/>
    </row>
    <row r="150" spans="1:38" ht="13.5" customHeight="1" x14ac:dyDescent="0.15">
      <c r="A150" s="235" t="e">
        <f>VLOOKUP(1+A148,申込データ!$G$10:$G$97,1,FALSE)</f>
        <v>#N/A</v>
      </c>
      <c r="B150" s="235" t="e">
        <f>IF(ISERROR(A150),VLOOKUP(1+B148,申込データ!$H$10:$H$97,1,FALSE),0)</f>
        <v>#N/A</v>
      </c>
      <c r="C150" s="235">
        <v>61</v>
      </c>
      <c r="D150" s="319" t="e">
        <f>IF(ISERROR($A150),VLOOKUP(B150,Entf,3,FALSE),VLOOKUP(A150,Entm,4,FALSE))</f>
        <v>#N/A</v>
      </c>
      <c r="E150" s="320"/>
      <c r="F150" s="319" t="e">
        <f>IF(ISERROR($A150),VLOOKUP($D150,Entf,5,FALSE),VLOOKUP($D150,Entm,6,FALSE))</f>
        <v>#N/A</v>
      </c>
      <c r="G150" s="323"/>
      <c r="H150" s="320"/>
      <c r="I150" s="319" t="e">
        <f>IF(ISERROR($A150),VLOOKUP($D150,Entf,6,FALSE),VLOOKUP($D150,Entm,7,FALSE))</f>
        <v>#N/A</v>
      </c>
      <c r="J150" s="323"/>
      <c r="K150" s="323"/>
      <c r="L150" s="323"/>
      <c r="M150" s="323"/>
      <c r="N150" s="320"/>
      <c r="O150" s="319" t="str">
        <f>IF(ISERROR(A150),IF(ISERROR(B150),"","女"),"男")</f>
        <v/>
      </c>
      <c r="P150" s="320"/>
      <c r="Q150" s="340" t="e">
        <f>IF(ISERROR($A150),VLOOKUP($D150,Entf,26,FALSE),VLOOKUP($D150,Entm,27,FALSE))</f>
        <v>#N/A</v>
      </c>
      <c r="R150" s="341"/>
      <c r="S150" s="341"/>
      <c r="T150" s="342"/>
      <c r="U150" s="316" t="e">
        <f>IF(ISERROR($A150),VLOOKUP($D150,Entf,11,FALSE),VLOOKUP($D150,Entm,12,FALSE))</f>
        <v>#N/A</v>
      </c>
      <c r="V150" s="317"/>
      <c r="W150" s="317"/>
      <c r="X150" s="317"/>
      <c r="Y150" s="318"/>
      <c r="Z150" s="316" t="e">
        <f>IF(ISERROR($A150),VLOOKUP($D150,Entf,14,FALSE),VLOOKUP($D150,Entm,15,FALSE))</f>
        <v>#N/A</v>
      </c>
      <c r="AA150" s="317"/>
      <c r="AB150" s="317"/>
      <c r="AC150" s="317"/>
      <c r="AD150" s="318"/>
      <c r="AE150" s="325" t="e">
        <f>IF(ISERROR($A150),VLOOKUP($D150,Entf,20,FALSE),VLOOKUP($D150,Entm,21,FALSE))</f>
        <v>#N/A</v>
      </c>
      <c r="AF150" s="326"/>
      <c r="AG150" s="326"/>
      <c r="AH150" s="327"/>
      <c r="AI150" s="325" t="e">
        <f>IF(ISERROR($A150),VLOOKUP($D150,Entf,23,FALSE),VLOOKUP($D150,Entm,24,FALSE))</f>
        <v>#N/A</v>
      </c>
      <c r="AJ150" s="326"/>
      <c r="AK150" s="326"/>
      <c r="AL150" s="327"/>
    </row>
    <row r="151" spans="1:38" ht="13.5" customHeight="1" x14ac:dyDescent="0.15">
      <c r="D151" s="321"/>
      <c r="E151" s="322"/>
      <c r="F151" s="321"/>
      <c r="G151" s="324"/>
      <c r="H151" s="322"/>
      <c r="I151" s="328" t="e">
        <f>IF(ISERROR($A150),VLOOKUP($D150,Entf,7,FALSE),VLOOKUP($D150,Entm,8,FALSE))</f>
        <v>#N/A</v>
      </c>
      <c r="J151" s="329"/>
      <c r="K151" s="329"/>
      <c r="L151" s="329"/>
      <c r="M151" s="329"/>
      <c r="N151" s="330"/>
      <c r="O151" s="321"/>
      <c r="P151" s="322"/>
      <c r="Q151" s="331" t="e">
        <f>IF(ISERROR($A150),VLOOKUP($D150,Entf,9,FALSE),VLOOKUP($D150,Entm,10,FALSE))</f>
        <v>#N/A</v>
      </c>
      <c r="R151" s="332"/>
      <c r="S151" s="332"/>
      <c r="T151" s="333"/>
      <c r="U151" s="334" t="e">
        <f>IF(ISERROR($A150),VLOOKUP($D150,Entf,13,FALSE),VLOOKUP($D150,Entm,14,FALSE))</f>
        <v>#N/A</v>
      </c>
      <c r="V151" s="335"/>
      <c r="W151" s="335"/>
      <c r="X151" s="335"/>
      <c r="Y151" s="336"/>
      <c r="Z151" s="334" t="e">
        <f>IF(ISERROR($A150),VLOOKUP($D150,Entf,16,FALSE),VLOOKUP($D150,Entm,17,FALSE))</f>
        <v>#N/A</v>
      </c>
      <c r="AA151" s="335"/>
      <c r="AB151" s="335"/>
      <c r="AC151" s="335"/>
      <c r="AD151" s="336"/>
      <c r="AE151" s="337" t="e">
        <f>IF(ISERROR($A150),VLOOKUP($D150,Entf,22,FALSE),VLOOKUP($D150,Entm,23,FALSE))</f>
        <v>#N/A</v>
      </c>
      <c r="AF151" s="338"/>
      <c r="AG151" s="338"/>
      <c r="AH151" s="339"/>
      <c r="AI151" s="337" t="e">
        <f>IF(ISERROR($A150),VLOOKUP($D150,Entf,25,FALSE),VLOOKUP($D150,Entm,26,FALSE))</f>
        <v>#N/A</v>
      </c>
      <c r="AJ151" s="338"/>
      <c r="AK151" s="338"/>
      <c r="AL151" s="339"/>
    </row>
    <row r="152" spans="1:38" ht="13.5" customHeight="1" x14ac:dyDescent="0.15">
      <c r="A152" s="235" t="e">
        <f>VLOOKUP(1+A150,申込データ!$G$10:$G$97,1,FALSE)</f>
        <v>#N/A</v>
      </c>
      <c r="B152" s="235" t="e">
        <f>IF(ISERROR(A152),VLOOKUP(1+B150,申込データ!$H$10:$H$97,1,FALSE),0)</f>
        <v>#N/A</v>
      </c>
      <c r="C152" s="235">
        <v>62</v>
      </c>
      <c r="D152" s="319" t="e">
        <f>IF(ISERROR($A152),VLOOKUP(B152,Entf,3,FALSE),VLOOKUP(A152,Entm,4,FALSE))</f>
        <v>#N/A</v>
      </c>
      <c r="E152" s="320"/>
      <c r="F152" s="319" t="e">
        <f>IF(ISERROR($A152),VLOOKUP($D152,Entf,5,FALSE),VLOOKUP($D152,Entm,6,FALSE))</f>
        <v>#N/A</v>
      </c>
      <c r="G152" s="323"/>
      <c r="H152" s="320"/>
      <c r="I152" s="319" t="e">
        <f>IF(ISERROR($A152),VLOOKUP($D152,Entf,6,FALSE),VLOOKUP($D152,Entm,7,FALSE))</f>
        <v>#N/A</v>
      </c>
      <c r="J152" s="323"/>
      <c r="K152" s="323"/>
      <c r="L152" s="323"/>
      <c r="M152" s="323"/>
      <c r="N152" s="320"/>
      <c r="O152" s="319" t="str">
        <f>IF(ISERROR(A152),IF(ISERROR(B152),"","女"),"男")</f>
        <v/>
      </c>
      <c r="P152" s="320"/>
      <c r="Q152" s="340" t="e">
        <f>IF(ISERROR($A152),VLOOKUP($D152,Entf,26,FALSE),VLOOKUP($D152,Entm,27,FALSE))</f>
        <v>#N/A</v>
      </c>
      <c r="R152" s="341"/>
      <c r="S152" s="341"/>
      <c r="T152" s="342"/>
      <c r="U152" s="316" t="e">
        <f>IF(ISERROR($A152),VLOOKUP($D152,Entf,11,FALSE),VLOOKUP($D152,Entm,12,FALSE))</f>
        <v>#N/A</v>
      </c>
      <c r="V152" s="317"/>
      <c r="W152" s="317"/>
      <c r="X152" s="317"/>
      <c r="Y152" s="318"/>
      <c r="Z152" s="316" t="e">
        <f>IF(ISERROR($A152),VLOOKUP($D152,Entf,14,FALSE),VLOOKUP($D152,Entm,15,FALSE))</f>
        <v>#N/A</v>
      </c>
      <c r="AA152" s="317"/>
      <c r="AB152" s="317"/>
      <c r="AC152" s="317"/>
      <c r="AD152" s="318"/>
      <c r="AE152" s="325" t="e">
        <f>IF(ISERROR($A152),VLOOKUP($D152,Entf,20,FALSE),VLOOKUP($D152,Entm,21,FALSE))</f>
        <v>#N/A</v>
      </c>
      <c r="AF152" s="326"/>
      <c r="AG152" s="326"/>
      <c r="AH152" s="327"/>
      <c r="AI152" s="325" t="e">
        <f>IF(ISERROR($A152),VLOOKUP($D152,Entf,23,FALSE),VLOOKUP($D152,Entm,24,FALSE))</f>
        <v>#N/A</v>
      </c>
      <c r="AJ152" s="326"/>
      <c r="AK152" s="326"/>
      <c r="AL152" s="327"/>
    </row>
    <row r="153" spans="1:38" ht="13.5" customHeight="1" x14ac:dyDescent="0.15">
      <c r="D153" s="321"/>
      <c r="E153" s="322"/>
      <c r="F153" s="321"/>
      <c r="G153" s="324"/>
      <c r="H153" s="322"/>
      <c r="I153" s="328" t="e">
        <f>IF(ISERROR($A152),VLOOKUP($D152,Entf,7,FALSE),VLOOKUP($D152,Entm,8,FALSE))</f>
        <v>#N/A</v>
      </c>
      <c r="J153" s="329"/>
      <c r="K153" s="329"/>
      <c r="L153" s="329"/>
      <c r="M153" s="329"/>
      <c r="N153" s="330"/>
      <c r="O153" s="321"/>
      <c r="P153" s="322"/>
      <c r="Q153" s="331" t="e">
        <f>IF(ISERROR($A152),VLOOKUP($D152,Entf,9,FALSE),VLOOKUP($D152,Entm,10,FALSE))</f>
        <v>#N/A</v>
      </c>
      <c r="R153" s="332"/>
      <c r="S153" s="332"/>
      <c r="T153" s="333"/>
      <c r="U153" s="334" t="e">
        <f>IF(ISERROR($A152),VLOOKUP($D152,Entf,13,FALSE),VLOOKUP($D152,Entm,14,FALSE))</f>
        <v>#N/A</v>
      </c>
      <c r="V153" s="335"/>
      <c r="W153" s="335"/>
      <c r="X153" s="335"/>
      <c r="Y153" s="336"/>
      <c r="Z153" s="334" t="e">
        <f>IF(ISERROR($A152),VLOOKUP($D152,Entf,16,FALSE),VLOOKUP($D152,Entm,17,FALSE))</f>
        <v>#N/A</v>
      </c>
      <c r="AA153" s="335"/>
      <c r="AB153" s="335"/>
      <c r="AC153" s="335"/>
      <c r="AD153" s="336"/>
      <c r="AE153" s="337" t="e">
        <f>IF(ISERROR($A152),VLOOKUP($D152,Entf,22,FALSE),VLOOKUP($D152,Entm,23,FALSE))</f>
        <v>#N/A</v>
      </c>
      <c r="AF153" s="338"/>
      <c r="AG153" s="338"/>
      <c r="AH153" s="339"/>
      <c r="AI153" s="337" t="e">
        <f>IF(ISERROR($A152),VLOOKUP($D152,Entf,25,FALSE),VLOOKUP($D152,Entm,26,FALSE))</f>
        <v>#N/A</v>
      </c>
      <c r="AJ153" s="338"/>
      <c r="AK153" s="338"/>
      <c r="AL153" s="339"/>
    </row>
    <row r="154" spans="1:38" ht="13.5" customHeight="1" x14ac:dyDescent="0.15">
      <c r="A154" s="235" t="e">
        <f>VLOOKUP(1+A152,申込データ!$G$10:$G$97,1,FALSE)</f>
        <v>#N/A</v>
      </c>
      <c r="B154" s="235" t="e">
        <f>IF(ISERROR(A154),VLOOKUP(1+B152,申込データ!$H$10:$H$97,1,FALSE),0)</f>
        <v>#N/A</v>
      </c>
      <c r="C154" s="235">
        <v>63</v>
      </c>
      <c r="D154" s="319" t="e">
        <f>IF(ISERROR($A154),VLOOKUP(B154,Entf,3,FALSE),VLOOKUP(A154,Entm,4,FALSE))</f>
        <v>#N/A</v>
      </c>
      <c r="E154" s="320"/>
      <c r="F154" s="319" t="e">
        <f>IF(ISERROR($A154),VLOOKUP($D154,Entf,5,FALSE),VLOOKUP($D154,Entm,6,FALSE))</f>
        <v>#N/A</v>
      </c>
      <c r="G154" s="323"/>
      <c r="H154" s="320"/>
      <c r="I154" s="319" t="e">
        <f>IF(ISERROR($A154),VLOOKUP($D154,Entf,6,FALSE),VLOOKUP($D154,Entm,7,FALSE))</f>
        <v>#N/A</v>
      </c>
      <c r="J154" s="323"/>
      <c r="K154" s="323"/>
      <c r="L154" s="323"/>
      <c r="M154" s="323"/>
      <c r="N154" s="320"/>
      <c r="O154" s="319" t="str">
        <f>IF(ISERROR(A154),IF(ISERROR(B154),"","女"),"男")</f>
        <v/>
      </c>
      <c r="P154" s="320"/>
      <c r="Q154" s="340" t="e">
        <f>IF(ISERROR($A154),VLOOKUP($D154,Entf,26,FALSE),VLOOKUP($D154,Entm,27,FALSE))</f>
        <v>#N/A</v>
      </c>
      <c r="R154" s="341"/>
      <c r="S154" s="341"/>
      <c r="T154" s="342"/>
      <c r="U154" s="316" t="e">
        <f>IF(ISERROR($A154),VLOOKUP($D154,Entf,11,FALSE),VLOOKUP($D154,Entm,12,FALSE))</f>
        <v>#N/A</v>
      </c>
      <c r="V154" s="317"/>
      <c r="W154" s="317"/>
      <c r="X154" s="317"/>
      <c r="Y154" s="318"/>
      <c r="Z154" s="316" t="e">
        <f>IF(ISERROR($A154),VLOOKUP($D154,Entf,14,FALSE),VLOOKUP($D154,Entm,15,FALSE))</f>
        <v>#N/A</v>
      </c>
      <c r="AA154" s="317"/>
      <c r="AB154" s="317"/>
      <c r="AC154" s="317"/>
      <c r="AD154" s="318"/>
      <c r="AE154" s="325" t="e">
        <f>IF(ISERROR($A154),VLOOKUP($D154,Entf,20,FALSE),VLOOKUP($D154,Entm,21,FALSE))</f>
        <v>#N/A</v>
      </c>
      <c r="AF154" s="326"/>
      <c r="AG154" s="326"/>
      <c r="AH154" s="327"/>
      <c r="AI154" s="325" t="e">
        <f>IF(ISERROR($A154),VLOOKUP($D154,Entf,23,FALSE),VLOOKUP($D154,Entm,24,FALSE))</f>
        <v>#N/A</v>
      </c>
      <c r="AJ154" s="326"/>
      <c r="AK154" s="326"/>
      <c r="AL154" s="327"/>
    </row>
    <row r="155" spans="1:38" ht="13.5" customHeight="1" x14ac:dyDescent="0.15">
      <c r="D155" s="321"/>
      <c r="E155" s="322"/>
      <c r="F155" s="321"/>
      <c r="G155" s="324"/>
      <c r="H155" s="322"/>
      <c r="I155" s="328" t="e">
        <f>IF(ISERROR($A154),VLOOKUP($D154,Entf,7,FALSE),VLOOKUP($D154,Entm,8,FALSE))</f>
        <v>#N/A</v>
      </c>
      <c r="J155" s="329"/>
      <c r="K155" s="329"/>
      <c r="L155" s="329"/>
      <c r="M155" s="329"/>
      <c r="N155" s="330"/>
      <c r="O155" s="321"/>
      <c r="P155" s="322"/>
      <c r="Q155" s="331" t="e">
        <f>IF(ISERROR($A154),VLOOKUP($D154,Entf,9,FALSE),VLOOKUP($D154,Entm,10,FALSE))</f>
        <v>#N/A</v>
      </c>
      <c r="R155" s="332"/>
      <c r="S155" s="332"/>
      <c r="T155" s="333"/>
      <c r="U155" s="334" t="e">
        <f>IF(ISERROR($A154),VLOOKUP($D154,Entf,13,FALSE),VLOOKUP($D154,Entm,14,FALSE))</f>
        <v>#N/A</v>
      </c>
      <c r="V155" s="335"/>
      <c r="W155" s="335"/>
      <c r="X155" s="335"/>
      <c r="Y155" s="336"/>
      <c r="Z155" s="334" t="e">
        <f>IF(ISERROR($A154),VLOOKUP($D154,Entf,16,FALSE),VLOOKUP($D154,Entm,17,FALSE))</f>
        <v>#N/A</v>
      </c>
      <c r="AA155" s="335"/>
      <c r="AB155" s="335"/>
      <c r="AC155" s="335"/>
      <c r="AD155" s="336"/>
      <c r="AE155" s="337" t="e">
        <f>IF(ISERROR($A154),VLOOKUP($D154,Entf,22,FALSE),VLOOKUP($D154,Entm,23,FALSE))</f>
        <v>#N/A</v>
      </c>
      <c r="AF155" s="338"/>
      <c r="AG155" s="338"/>
      <c r="AH155" s="339"/>
      <c r="AI155" s="337" t="e">
        <f>IF(ISERROR($A154),VLOOKUP($D154,Entf,25,FALSE),VLOOKUP($D154,Entm,26,FALSE))</f>
        <v>#N/A</v>
      </c>
      <c r="AJ155" s="338"/>
      <c r="AK155" s="338"/>
      <c r="AL155" s="339"/>
    </row>
    <row r="156" spans="1:38" ht="13.5" customHeight="1" x14ac:dyDescent="0.15">
      <c r="A156" s="235" t="e">
        <f>VLOOKUP(1+A154,申込データ!$G$10:$G$97,1,FALSE)</f>
        <v>#N/A</v>
      </c>
      <c r="B156" s="235" t="e">
        <f>IF(ISERROR(A156),VLOOKUP(1+B154,申込データ!$H$10:$H$97,1,FALSE),0)</f>
        <v>#N/A</v>
      </c>
      <c r="C156" s="235">
        <v>64</v>
      </c>
      <c r="D156" s="319" t="e">
        <f>IF(ISERROR($A156),VLOOKUP(B156,Entf,3,FALSE),VLOOKUP(A156,Entm,4,FALSE))</f>
        <v>#N/A</v>
      </c>
      <c r="E156" s="320"/>
      <c r="F156" s="319" t="e">
        <f>IF(ISERROR($A156),VLOOKUP($D156,Entf,5,FALSE),VLOOKUP($D156,Entm,6,FALSE))</f>
        <v>#N/A</v>
      </c>
      <c r="G156" s="323"/>
      <c r="H156" s="320"/>
      <c r="I156" s="319" t="e">
        <f>IF(ISERROR($A156),VLOOKUP($D156,Entf,6,FALSE),VLOOKUP($D156,Entm,7,FALSE))</f>
        <v>#N/A</v>
      </c>
      <c r="J156" s="323"/>
      <c r="K156" s="323"/>
      <c r="L156" s="323"/>
      <c r="M156" s="323"/>
      <c r="N156" s="320"/>
      <c r="O156" s="319" t="str">
        <f>IF(ISERROR(A156),IF(ISERROR(B156),"","女"),"男")</f>
        <v/>
      </c>
      <c r="P156" s="320"/>
      <c r="Q156" s="340" t="e">
        <f>IF(ISERROR($A156),VLOOKUP($D156,Entf,26,FALSE),VLOOKUP($D156,Entm,27,FALSE))</f>
        <v>#N/A</v>
      </c>
      <c r="R156" s="341"/>
      <c r="S156" s="341"/>
      <c r="T156" s="342"/>
      <c r="U156" s="316" t="e">
        <f>IF(ISERROR($A156),VLOOKUP($D156,Entf,11,FALSE),VLOOKUP($D156,Entm,12,FALSE))</f>
        <v>#N/A</v>
      </c>
      <c r="V156" s="317"/>
      <c r="W156" s="317"/>
      <c r="X156" s="317"/>
      <c r="Y156" s="318"/>
      <c r="Z156" s="316" t="e">
        <f>IF(ISERROR($A156),VLOOKUP($D156,Entf,14,FALSE),VLOOKUP($D156,Entm,15,FALSE))</f>
        <v>#N/A</v>
      </c>
      <c r="AA156" s="317"/>
      <c r="AB156" s="317"/>
      <c r="AC156" s="317"/>
      <c r="AD156" s="318"/>
      <c r="AE156" s="325" t="e">
        <f>IF(ISERROR($A156),VLOOKUP($D156,Entf,20,FALSE),VLOOKUP($D156,Entm,21,FALSE))</f>
        <v>#N/A</v>
      </c>
      <c r="AF156" s="326"/>
      <c r="AG156" s="326"/>
      <c r="AH156" s="327"/>
      <c r="AI156" s="325" t="e">
        <f>IF(ISERROR($A156),VLOOKUP($D156,Entf,23,FALSE),VLOOKUP($D156,Entm,24,FALSE))</f>
        <v>#N/A</v>
      </c>
      <c r="AJ156" s="326"/>
      <c r="AK156" s="326"/>
      <c r="AL156" s="327"/>
    </row>
    <row r="157" spans="1:38" ht="13.5" customHeight="1" x14ac:dyDescent="0.15">
      <c r="D157" s="321"/>
      <c r="E157" s="322"/>
      <c r="F157" s="321"/>
      <c r="G157" s="324"/>
      <c r="H157" s="322"/>
      <c r="I157" s="328" t="e">
        <f>IF(ISERROR($A156),VLOOKUP($D156,Entf,7,FALSE),VLOOKUP($D156,Entm,8,FALSE))</f>
        <v>#N/A</v>
      </c>
      <c r="J157" s="329"/>
      <c r="K157" s="329"/>
      <c r="L157" s="329"/>
      <c r="M157" s="329"/>
      <c r="N157" s="330"/>
      <c r="O157" s="321"/>
      <c r="P157" s="322"/>
      <c r="Q157" s="331" t="e">
        <f>IF(ISERROR($A156),VLOOKUP($D156,Entf,9,FALSE),VLOOKUP($D156,Entm,10,FALSE))</f>
        <v>#N/A</v>
      </c>
      <c r="R157" s="332"/>
      <c r="S157" s="332"/>
      <c r="T157" s="333"/>
      <c r="U157" s="334" t="e">
        <f>IF(ISERROR($A156),VLOOKUP($D156,Entf,13,FALSE),VLOOKUP($D156,Entm,14,FALSE))</f>
        <v>#N/A</v>
      </c>
      <c r="V157" s="335"/>
      <c r="W157" s="335"/>
      <c r="X157" s="335"/>
      <c r="Y157" s="336"/>
      <c r="Z157" s="334" t="e">
        <f>IF(ISERROR($A156),VLOOKUP($D156,Entf,16,FALSE),VLOOKUP($D156,Entm,17,FALSE))</f>
        <v>#N/A</v>
      </c>
      <c r="AA157" s="335"/>
      <c r="AB157" s="335"/>
      <c r="AC157" s="335"/>
      <c r="AD157" s="336"/>
      <c r="AE157" s="337" t="e">
        <f>IF(ISERROR($A156),VLOOKUP($D156,Entf,22,FALSE),VLOOKUP($D156,Entm,23,FALSE))</f>
        <v>#N/A</v>
      </c>
      <c r="AF157" s="338"/>
      <c r="AG157" s="338"/>
      <c r="AH157" s="339"/>
      <c r="AI157" s="337" t="e">
        <f>IF(ISERROR($A156),VLOOKUP($D156,Entf,25,FALSE),VLOOKUP($D156,Entm,26,FALSE))</f>
        <v>#N/A</v>
      </c>
      <c r="AJ157" s="338"/>
      <c r="AK157" s="338"/>
      <c r="AL157" s="339"/>
    </row>
    <row r="158" spans="1:38" ht="13.5" customHeight="1" x14ac:dyDescent="0.15">
      <c r="A158" s="235" t="e">
        <f>VLOOKUP(1+A156,申込データ!$G$10:$G$97,1,FALSE)</f>
        <v>#N/A</v>
      </c>
      <c r="B158" s="235" t="e">
        <f>IF(ISERROR(A158),VLOOKUP(1+B156,申込データ!$H$10:$H$97,1,FALSE),0)</f>
        <v>#N/A</v>
      </c>
      <c r="C158" s="235">
        <v>65</v>
      </c>
      <c r="D158" s="319" t="e">
        <f>IF(ISERROR($A158),VLOOKUP(B158,Entf,3,FALSE),VLOOKUP(A158,Entm,4,FALSE))</f>
        <v>#N/A</v>
      </c>
      <c r="E158" s="320"/>
      <c r="F158" s="319" t="e">
        <f>IF(ISERROR($A158),VLOOKUP($D158,Entf,5,FALSE),VLOOKUP($D158,Entm,6,FALSE))</f>
        <v>#N/A</v>
      </c>
      <c r="G158" s="323"/>
      <c r="H158" s="320"/>
      <c r="I158" s="319" t="e">
        <f>IF(ISERROR($A158),VLOOKUP($D158,Entf,6,FALSE),VLOOKUP($D158,Entm,7,FALSE))</f>
        <v>#N/A</v>
      </c>
      <c r="J158" s="323"/>
      <c r="K158" s="323"/>
      <c r="L158" s="323"/>
      <c r="M158" s="323"/>
      <c r="N158" s="320"/>
      <c r="O158" s="319" t="str">
        <f>IF(ISERROR(A158),IF(ISERROR(B158),"","女"),"男")</f>
        <v/>
      </c>
      <c r="P158" s="320"/>
      <c r="Q158" s="340" t="e">
        <f>IF(ISERROR($A158),VLOOKUP($D158,Entf,26,FALSE),VLOOKUP($D158,Entm,27,FALSE))</f>
        <v>#N/A</v>
      </c>
      <c r="R158" s="341"/>
      <c r="S158" s="341"/>
      <c r="T158" s="342"/>
      <c r="U158" s="316" t="e">
        <f>IF(ISERROR($A158),VLOOKUP($D158,Entf,11,FALSE),VLOOKUP($D158,Entm,12,FALSE))</f>
        <v>#N/A</v>
      </c>
      <c r="V158" s="317"/>
      <c r="W158" s="317"/>
      <c r="X158" s="317"/>
      <c r="Y158" s="318"/>
      <c r="Z158" s="316" t="e">
        <f>IF(ISERROR($A158),VLOOKUP($D158,Entf,14,FALSE),VLOOKUP($D158,Entm,15,FALSE))</f>
        <v>#N/A</v>
      </c>
      <c r="AA158" s="317"/>
      <c r="AB158" s="317"/>
      <c r="AC158" s="317"/>
      <c r="AD158" s="318"/>
      <c r="AE158" s="325" t="e">
        <f>IF(ISERROR($A158),VLOOKUP($D158,Entf,20,FALSE),VLOOKUP($D158,Entm,21,FALSE))</f>
        <v>#N/A</v>
      </c>
      <c r="AF158" s="326"/>
      <c r="AG158" s="326"/>
      <c r="AH158" s="327"/>
      <c r="AI158" s="325" t="e">
        <f>IF(ISERROR($A158),VLOOKUP($D158,Entf,23,FALSE),VLOOKUP($D158,Entm,24,FALSE))</f>
        <v>#N/A</v>
      </c>
      <c r="AJ158" s="326"/>
      <c r="AK158" s="326"/>
      <c r="AL158" s="327"/>
    </row>
    <row r="159" spans="1:38" ht="13.5" customHeight="1" x14ac:dyDescent="0.15">
      <c r="D159" s="321"/>
      <c r="E159" s="322"/>
      <c r="F159" s="321"/>
      <c r="G159" s="324"/>
      <c r="H159" s="322"/>
      <c r="I159" s="328" t="e">
        <f>IF(ISERROR($A158),VLOOKUP($D158,Entf,7,FALSE),VLOOKUP($D158,Entm,8,FALSE))</f>
        <v>#N/A</v>
      </c>
      <c r="J159" s="329"/>
      <c r="K159" s="329"/>
      <c r="L159" s="329"/>
      <c r="M159" s="329"/>
      <c r="N159" s="330"/>
      <c r="O159" s="321"/>
      <c r="P159" s="322"/>
      <c r="Q159" s="331" t="e">
        <f>IF(ISERROR($A158),VLOOKUP($D158,Entf,9,FALSE),VLOOKUP($D158,Entm,10,FALSE))</f>
        <v>#N/A</v>
      </c>
      <c r="R159" s="332"/>
      <c r="S159" s="332"/>
      <c r="T159" s="333"/>
      <c r="U159" s="334" t="e">
        <f>IF(ISERROR($A158),VLOOKUP($D158,Entf,13,FALSE),VLOOKUP($D158,Entm,14,FALSE))</f>
        <v>#N/A</v>
      </c>
      <c r="V159" s="335"/>
      <c r="W159" s="335"/>
      <c r="X159" s="335"/>
      <c r="Y159" s="336"/>
      <c r="Z159" s="334" t="e">
        <f>IF(ISERROR($A158),VLOOKUP($D158,Entf,16,FALSE),VLOOKUP($D158,Entm,17,FALSE))</f>
        <v>#N/A</v>
      </c>
      <c r="AA159" s="335"/>
      <c r="AB159" s="335"/>
      <c r="AC159" s="335"/>
      <c r="AD159" s="336"/>
      <c r="AE159" s="337" t="e">
        <f>IF(ISERROR($A158),VLOOKUP($D158,Entf,22,FALSE),VLOOKUP($D158,Entm,23,FALSE))</f>
        <v>#N/A</v>
      </c>
      <c r="AF159" s="338"/>
      <c r="AG159" s="338"/>
      <c r="AH159" s="339"/>
      <c r="AI159" s="337" t="e">
        <f>IF(ISERROR($A158),VLOOKUP($D158,Entf,25,FALSE),VLOOKUP($D158,Entm,26,FALSE))</f>
        <v>#N/A</v>
      </c>
      <c r="AJ159" s="338"/>
      <c r="AK159" s="338"/>
      <c r="AL159" s="339"/>
    </row>
    <row r="160" spans="1:38" ht="13.5" customHeight="1" x14ac:dyDescent="0.15">
      <c r="A160" s="235" t="e">
        <f>VLOOKUP(1+A158,申込データ!$G$10:$G$97,1,FALSE)</f>
        <v>#N/A</v>
      </c>
      <c r="B160" s="235" t="e">
        <f>IF(ISERROR(A160),VLOOKUP(1+B158,申込データ!$H$10:$H$97,1,FALSE),0)</f>
        <v>#N/A</v>
      </c>
      <c r="C160" s="235">
        <v>66</v>
      </c>
      <c r="D160" s="319" t="e">
        <f>IF(ISERROR($A160),VLOOKUP(B160,Entf,3,FALSE),VLOOKUP(A160,Entm,4,FALSE))</f>
        <v>#N/A</v>
      </c>
      <c r="E160" s="320"/>
      <c r="F160" s="319" t="e">
        <f>IF(ISERROR($A160),VLOOKUP($D160,Entf,5,FALSE),VLOOKUP($D160,Entm,6,FALSE))</f>
        <v>#N/A</v>
      </c>
      <c r="G160" s="323"/>
      <c r="H160" s="320"/>
      <c r="I160" s="319" t="e">
        <f>IF(ISERROR($A160),VLOOKUP($D160,Entf,6,FALSE),VLOOKUP($D160,Entm,7,FALSE))</f>
        <v>#N/A</v>
      </c>
      <c r="J160" s="323"/>
      <c r="K160" s="323"/>
      <c r="L160" s="323"/>
      <c r="M160" s="323"/>
      <c r="N160" s="320"/>
      <c r="O160" s="319" t="str">
        <f>IF(ISERROR(A160),IF(ISERROR(B160),"","女"),"男")</f>
        <v/>
      </c>
      <c r="P160" s="320"/>
      <c r="Q160" s="340" t="e">
        <f>IF(ISERROR($A160),VLOOKUP($D160,Entf,26,FALSE),VLOOKUP($D160,Entm,27,FALSE))</f>
        <v>#N/A</v>
      </c>
      <c r="R160" s="341"/>
      <c r="S160" s="341"/>
      <c r="T160" s="342"/>
      <c r="U160" s="316" t="e">
        <f>IF(ISERROR($A160),VLOOKUP($D160,Entf,11,FALSE),VLOOKUP($D160,Entm,12,FALSE))</f>
        <v>#N/A</v>
      </c>
      <c r="V160" s="317"/>
      <c r="W160" s="317"/>
      <c r="X160" s="317"/>
      <c r="Y160" s="318"/>
      <c r="Z160" s="316" t="e">
        <f>IF(ISERROR($A160),VLOOKUP($D160,Entf,14,FALSE),VLOOKUP($D160,Entm,15,FALSE))</f>
        <v>#N/A</v>
      </c>
      <c r="AA160" s="317"/>
      <c r="AB160" s="317"/>
      <c r="AC160" s="317"/>
      <c r="AD160" s="318"/>
      <c r="AE160" s="325" t="e">
        <f>IF(ISERROR($A160),VLOOKUP($D160,Entf,20,FALSE),VLOOKUP($D160,Entm,21,FALSE))</f>
        <v>#N/A</v>
      </c>
      <c r="AF160" s="326"/>
      <c r="AG160" s="326"/>
      <c r="AH160" s="327"/>
      <c r="AI160" s="325" t="e">
        <f>IF(ISERROR($A160),VLOOKUP($D160,Entf,23,FALSE),VLOOKUP($D160,Entm,24,FALSE))</f>
        <v>#N/A</v>
      </c>
      <c r="AJ160" s="326"/>
      <c r="AK160" s="326"/>
      <c r="AL160" s="327"/>
    </row>
    <row r="161" spans="1:38" ht="13.5" customHeight="1" x14ac:dyDescent="0.15">
      <c r="D161" s="321"/>
      <c r="E161" s="322"/>
      <c r="F161" s="321"/>
      <c r="G161" s="324"/>
      <c r="H161" s="322"/>
      <c r="I161" s="328" t="e">
        <f>IF(ISERROR($A160),VLOOKUP($D160,Entf,7,FALSE),VLOOKUP($D160,Entm,8,FALSE))</f>
        <v>#N/A</v>
      </c>
      <c r="J161" s="329"/>
      <c r="K161" s="329"/>
      <c r="L161" s="329"/>
      <c r="M161" s="329"/>
      <c r="N161" s="330"/>
      <c r="O161" s="321"/>
      <c r="P161" s="322"/>
      <c r="Q161" s="331" t="e">
        <f>IF(ISERROR($A160),VLOOKUP($D160,Entf,9,FALSE),VLOOKUP($D160,Entm,10,FALSE))</f>
        <v>#N/A</v>
      </c>
      <c r="R161" s="332"/>
      <c r="S161" s="332"/>
      <c r="T161" s="333"/>
      <c r="U161" s="334" t="e">
        <f>IF(ISERROR($A160),VLOOKUP($D160,Entf,13,FALSE),VLOOKUP($D160,Entm,14,FALSE))</f>
        <v>#N/A</v>
      </c>
      <c r="V161" s="335"/>
      <c r="W161" s="335"/>
      <c r="X161" s="335"/>
      <c r="Y161" s="336"/>
      <c r="Z161" s="334" t="e">
        <f>IF(ISERROR($A160),VLOOKUP($D160,Entf,16,FALSE),VLOOKUP($D160,Entm,17,FALSE))</f>
        <v>#N/A</v>
      </c>
      <c r="AA161" s="335"/>
      <c r="AB161" s="335"/>
      <c r="AC161" s="335"/>
      <c r="AD161" s="336"/>
      <c r="AE161" s="337" t="e">
        <f>IF(ISERROR($A160),VLOOKUP($D160,Entf,22,FALSE),VLOOKUP($D160,Entm,23,FALSE))</f>
        <v>#N/A</v>
      </c>
      <c r="AF161" s="338"/>
      <c r="AG161" s="338"/>
      <c r="AH161" s="339"/>
      <c r="AI161" s="337" t="e">
        <f>IF(ISERROR($A160),VLOOKUP($D160,Entf,25,FALSE),VLOOKUP($D160,Entm,26,FALSE))</f>
        <v>#N/A</v>
      </c>
      <c r="AJ161" s="338"/>
      <c r="AK161" s="338"/>
      <c r="AL161" s="339"/>
    </row>
    <row r="162" spans="1:38" ht="13.5" customHeight="1" x14ac:dyDescent="0.15">
      <c r="E162" t="s">
        <v>146</v>
      </c>
    </row>
    <row r="163" spans="1:38" ht="13.5" customHeight="1" x14ac:dyDescent="0.15">
      <c r="F163" t="s">
        <v>147</v>
      </c>
    </row>
    <row r="164" spans="1:38" ht="13.5" customHeight="1" x14ac:dyDescent="0.15">
      <c r="F164" t="s">
        <v>148</v>
      </c>
    </row>
    <row r="165" spans="1:38" ht="13.5" customHeight="1" x14ac:dyDescent="0.15"/>
    <row r="166" spans="1:38" ht="13.5" customHeight="1" x14ac:dyDescent="0.15"/>
    <row r="167" spans="1:38" ht="13.5" customHeight="1" x14ac:dyDescent="0.15">
      <c r="A167" s="235" t="e">
        <f>VLOOKUP(1+A160,申込データ!$G$10:$G$97,1,FALSE)</f>
        <v>#N/A</v>
      </c>
      <c r="B167" s="235" t="e">
        <f>IF(ISERROR(A167),VLOOKUP(1+B160,申込データ!$H$10:$H$97,1,FALSE),0)</f>
        <v>#N/A</v>
      </c>
      <c r="C167" s="235">
        <v>67</v>
      </c>
      <c r="D167" s="319" t="e">
        <f>IF(ISERROR($A167),VLOOKUP(B167,Entf,3,FALSE),VLOOKUP(A167,Entm,4,FALSE))</f>
        <v>#N/A</v>
      </c>
      <c r="E167" s="320"/>
      <c r="F167" s="319" t="e">
        <f>IF(ISERROR($A167),VLOOKUP($D167,Entf,5,FALSE),VLOOKUP($D167,Entm,6,FALSE))</f>
        <v>#N/A</v>
      </c>
      <c r="G167" s="323"/>
      <c r="H167" s="320"/>
      <c r="I167" s="319" t="e">
        <f>IF(ISERROR($A167),VLOOKUP($D167,Entf,6,FALSE),VLOOKUP($D167,Entm,7,FALSE))</f>
        <v>#N/A</v>
      </c>
      <c r="J167" s="323"/>
      <c r="K167" s="323"/>
      <c r="L167" s="323"/>
      <c r="M167" s="323"/>
      <c r="N167" s="320"/>
      <c r="O167" s="319" t="str">
        <f>IF(ISERROR(A167),IF(ISERROR(B167),"","女"),"男")</f>
        <v/>
      </c>
      <c r="P167" s="320"/>
      <c r="Q167" s="340" t="e">
        <f>IF(ISERROR($A167),VLOOKUP($D167,Entf,26,FALSE),VLOOKUP($D167,Entm,27,FALSE))</f>
        <v>#N/A</v>
      </c>
      <c r="R167" s="341"/>
      <c r="S167" s="341"/>
      <c r="T167" s="342"/>
      <c r="U167" s="316" t="e">
        <f>IF(ISERROR($A167),VLOOKUP($D167,Entf,11,FALSE),VLOOKUP($D167,Entm,12,FALSE))</f>
        <v>#N/A</v>
      </c>
      <c r="V167" s="317"/>
      <c r="W167" s="317"/>
      <c r="X167" s="317"/>
      <c r="Y167" s="318"/>
      <c r="Z167" s="316" t="e">
        <f>IF(ISERROR($A167),VLOOKUP($D167,Entf,14,FALSE),VLOOKUP($D167,Entm,15,FALSE))</f>
        <v>#N/A</v>
      </c>
      <c r="AA167" s="317"/>
      <c r="AB167" s="317"/>
      <c r="AC167" s="317"/>
      <c r="AD167" s="318"/>
      <c r="AE167" s="325" t="e">
        <f>IF(ISERROR($A167),VLOOKUP($D167,Entf,20,FALSE),VLOOKUP($D167,Entm,21,FALSE))</f>
        <v>#N/A</v>
      </c>
      <c r="AF167" s="326"/>
      <c r="AG167" s="326"/>
      <c r="AH167" s="327"/>
      <c r="AI167" s="325" t="e">
        <f>IF(ISERROR($A167),VLOOKUP($D167,Entf,23,FALSE),VLOOKUP($D167,Entm,24,FALSE))</f>
        <v>#N/A</v>
      </c>
      <c r="AJ167" s="326"/>
      <c r="AK167" s="326"/>
      <c r="AL167" s="327"/>
    </row>
    <row r="168" spans="1:38" ht="13.5" customHeight="1" x14ac:dyDescent="0.15">
      <c r="D168" s="321"/>
      <c r="E168" s="322"/>
      <c r="F168" s="321"/>
      <c r="G168" s="324"/>
      <c r="H168" s="322"/>
      <c r="I168" s="328" t="e">
        <f>IF(ISERROR($A167),VLOOKUP($D167,Entf,7,FALSE),VLOOKUP($D167,Entm,8,FALSE))</f>
        <v>#N/A</v>
      </c>
      <c r="J168" s="329"/>
      <c r="K168" s="329"/>
      <c r="L168" s="329"/>
      <c r="M168" s="329"/>
      <c r="N168" s="330"/>
      <c r="O168" s="321"/>
      <c r="P168" s="322"/>
      <c r="Q168" s="331" t="e">
        <f>IF(ISERROR($A167),VLOOKUP($D167,Entf,9,FALSE),VLOOKUP($D167,Entm,10,FALSE))</f>
        <v>#N/A</v>
      </c>
      <c r="R168" s="332"/>
      <c r="S168" s="332"/>
      <c r="T168" s="333"/>
      <c r="U168" s="334" t="e">
        <f>IF(ISERROR($A167),VLOOKUP($D167,Entf,13,FALSE),VLOOKUP($D167,Entm,14,FALSE))</f>
        <v>#N/A</v>
      </c>
      <c r="V168" s="335"/>
      <c r="W168" s="335"/>
      <c r="X168" s="335"/>
      <c r="Y168" s="336"/>
      <c r="Z168" s="334" t="e">
        <f>IF(ISERROR($A167),VLOOKUP($D167,Entf,16,FALSE),VLOOKUP($D167,Entm,17,FALSE))</f>
        <v>#N/A</v>
      </c>
      <c r="AA168" s="335"/>
      <c r="AB168" s="335"/>
      <c r="AC168" s="335"/>
      <c r="AD168" s="336"/>
      <c r="AE168" s="337" t="e">
        <f>IF(ISERROR($A167),VLOOKUP($D167,Entf,22,FALSE),VLOOKUP($D167,Entm,23,FALSE))</f>
        <v>#N/A</v>
      </c>
      <c r="AF168" s="338"/>
      <c r="AG168" s="338"/>
      <c r="AH168" s="339"/>
      <c r="AI168" s="337" t="e">
        <f>IF(ISERROR($A167),VLOOKUP($D167,Entf,25,FALSE),VLOOKUP($D167,Entm,26,FALSE))</f>
        <v>#N/A</v>
      </c>
      <c r="AJ168" s="338"/>
      <c r="AK168" s="338"/>
      <c r="AL168" s="339"/>
    </row>
    <row r="169" spans="1:38" ht="13.5" customHeight="1" x14ac:dyDescent="0.15">
      <c r="A169" s="235" t="e">
        <f>VLOOKUP(1+A167,申込データ!$G$10:$G$97,1,FALSE)</f>
        <v>#N/A</v>
      </c>
      <c r="B169" s="235" t="e">
        <f>IF(ISERROR(A169),VLOOKUP(1+B167,申込データ!$H$10:$H$97,1,FALSE),0)</f>
        <v>#N/A</v>
      </c>
      <c r="C169" s="235">
        <v>68</v>
      </c>
      <c r="D169" s="319" t="e">
        <f>IF(ISERROR($A169),VLOOKUP(B169,Entf,3,FALSE),VLOOKUP(A169,Entm,4,FALSE))</f>
        <v>#N/A</v>
      </c>
      <c r="E169" s="320"/>
      <c r="F169" s="319" t="e">
        <f>IF(ISERROR($A169),VLOOKUP($D169,Entf,5,FALSE),VLOOKUP($D169,Entm,6,FALSE))</f>
        <v>#N/A</v>
      </c>
      <c r="G169" s="323"/>
      <c r="H169" s="320"/>
      <c r="I169" s="319" t="e">
        <f>IF(ISERROR($A169),VLOOKUP($D169,Entf,6,FALSE),VLOOKUP($D169,Entm,7,FALSE))</f>
        <v>#N/A</v>
      </c>
      <c r="J169" s="323"/>
      <c r="K169" s="323"/>
      <c r="L169" s="323"/>
      <c r="M169" s="323"/>
      <c r="N169" s="320"/>
      <c r="O169" s="319" t="str">
        <f>IF(ISERROR(A169),IF(ISERROR(B169),"","女"),"男")</f>
        <v/>
      </c>
      <c r="P169" s="320"/>
      <c r="Q169" s="340" t="e">
        <f>IF(ISERROR($A169),VLOOKUP($D169,Entf,26,FALSE),VLOOKUP($D169,Entm,27,FALSE))</f>
        <v>#N/A</v>
      </c>
      <c r="R169" s="341"/>
      <c r="S169" s="341"/>
      <c r="T169" s="342"/>
      <c r="U169" s="316" t="e">
        <f>IF(ISERROR($A169),VLOOKUP($D169,Entf,11,FALSE),VLOOKUP($D169,Entm,12,FALSE))</f>
        <v>#N/A</v>
      </c>
      <c r="V169" s="317"/>
      <c r="W169" s="317"/>
      <c r="X169" s="317"/>
      <c r="Y169" s="318"/>
      <c r="Z169" s="316" t="e">
        <f>IF(ISERROR($A169),VLOOKUP($D169,Entf,14,FALSE),VLOOKUP($D169,Entm,15,FALSE))</f>
        <v>#N/A</v>
      </c>
      <c r="AA169" s="317"/>
      <c r="AB169" s="317"/>
      <c r="AC169" s="317"/>
      <c r="AD169" s="318"/>
      <c r="AE169" s="325" t="e">
        <f>IF(ISERROR($A169),VLOOKUP($D169,Entf,20,FALSE),VLOOKUP($D169,Entm,21,FALSE))</f>
        <v>#N/A</v>
      </c>
      <c r="AF169" s="326"/>
      <c r="AG169" s="326"/>
      <c r="AH169" s="327"/>
      <c r="AI169" s="325" t="e">
        <f>IF(ISERROR($A169),VLOOKUP($D169,Entf,23,FALSE),VLOOKUP($D169,Entm,24,FALSE))</f>
        <v>#N/A</v>
      </c>
      <c r="AJ169" s="326"/>
      <c r="AK169" s="326"/>
      <c r="AL169" s="327"/>
    </row>
    <row r="170" spans="1:38" ht="13.5" customHeight="1" x14ac:dyDescent="0.15">
      <c r="D170" s="321"/>
      <c r="E170" s="322"/>
      <c r="F170" s="321"/>
      <c r="G170" s="324"/>
      <c r="H170" s="322"/>
      <c r="I170" s="328" t="e">
        <f>IF(ISERROR($A169),VLOOKUP($D169,Entf,7,FALSE),VLOOKUP($D169,Entm,8,FALSE))</f>
        <v>#N/A</v>
      </c>
      <c r="J170" s="329"/>
      <c r="K170" s="329"/>
      <c r="L170" s="329"/>
      <c r="M170" s="329"/>
      <c r="N170" s="330"/>
      <c r="O170" s="321"/>
      <c r="P170" s="322"/>
      <c r="Q170" s="331" t="e">
        <f>IF(ISERROR($A169),VLOOKUP($D169,Entf,9,FALSE),VLOOKUP($D169,Entm,10,FALSE))</f>
        <v>#N/A</v>
      </c>
      <c r="R170" s="332"/>
      <c r="S170" s="332"/>
      <c r="T170" s="333"/>
      <c r="U170" s="334" t="e">
        <f>IF(ISERROR($A169),VLOOKUP($D169,Entf,13,FALSE),VLOOKUP($D169,Entm,14,FALSE))</f>
        <v>#N/A</v>
      </c>
      <c r="V170" s="335"/>
      <c r="W170" s="335"/>
      <c r="X170" s="335"/>
      <c r="Y170" s="336"/>
      <c r="Z170" s="334" t="e">
        <f>IF(ISERROR($A169),VLOOKUP($D169,Entf,16,FALSE),VLOOKUP($D169,Entm,17,FALSE))</f>
        <v>#N/A</v>
      </c>
      <c r="AA170" s="335"/>
      <c r="AB170" s="335"/>
      <c r="AC170" s="335"/>
      <c r="AD170" s="336"/>
      <c r="AE170" s="337" t="e">
        <f>IF(ISERROR($A169),VLOOKUP($D169,Entf,22,FALSE),VLOOKUP($D169,Entm,23,FALSE))</f>
        <v>#N/A</v>
      </c>
      <c r="AF170" s="338"/>
      <c r="AG170" s="338"/>
      <c r="AH170" s="339"/>
      <c r="AI170" s="337" t="e">
        <f>IF(ISERROR($A169),VLOOKUP($D169,Entf,25,FALSE),VLOOKUP($D169,Entm,26,FALSE))</f>
        <v>#N/A</v>
      </c>
      <c r="AJ170" s="338"/>
      <c r="AK170" s="338"/>
      <c r="AL170" s="339"/>
    </row>
    <row r="171" spans="1:38" ht="13.5" customHeight="1" x14ac:dyDescent="0.15">
      <c r="A171" s="235" t="e">
        <f>VLOOKUP(1+A169,申込データ!$G$10:$G$97,1,FALSE)</f>
        <v>#N/A</v>
      </c>
      <c r="B171" s="235" t="e">
        <f>IF(ISERROR(A171),VLOOKUP(1+B169,申込データ!$H$10:$H$97,1,FALSE),0)</f>
        <v>#N/A</v>
      </c>
      <c r="C171" s="235">
        <v>69</v>
      </c>
      <c r="D171" s="319" t="e">
        <f>IF(ISERROR($A171),VLOOKUP(B171,Entf,3,FALSE),VLOOKUP(A171,Entm,4,FALSE))</f>
        <v>#N/A</v>
      </c>
      <c r="E171" s="320"/>
      <c r="F171" s="319" t="e">
        <f>IF(ISERROR($A171),VLOOKUP($D171,Entf,5,FALSE),VLOOKUP($D171,Entm,6,FALSE))</f>
        <v>#N/A</v>
      </c>
      <c r="G171" s="323"/>
      <c r="H171" s="320"/>
      <c r="I171" s="319" t="e">
        <f>IF(ISERROR($A171),VLOOKUP($D171,Entf,6,FALSE),VLOOKUP($D171,Entm,7,FALSE))</f>
        <v>#N/A</v>
      </c>
      <c r="J171" s="323"/>
      <c r="K171" s="323"/>
      <c r="L171" s="323"/>
      <c r="M171" s="323"/>
      <c r="N171" s="320"/>
      <c r="O171" s="319" t="str">
        <f>IF(ISERROR(A171),IF(ISERROR(B171),"","女"),"男")</f>
        <v/>
      </c>
      <c r="P171" s="320"/>
      <c r="Q171" s="340" t="e">
        <f>IF(ISERROR($A171),VLOOKUP($D171,Entf,26,FALSE),VLOOKUP($D171,Entm,27,FALSE))</f>
        <v>#N/A</v>
      </c>
      <c r="R171" s="341"/>
      <c r="S171" s="341"/>
      <c r="T171" s="342"/>
      <c r="U171" s="316" t="e">
        <f>IF(ISERROR($A171),VLOOKUP($D171,Entf,11,FALSE),VLOOKUP($D171,Entm,12,FALSE))</f>
        <v>#N/A</v>
      </c>
      <c r="V171" s="317"/>
      <c r="W171" s="317"/>
      <c r="X171" s="317"/>
      <c r="Y171" s="318"/>
      <c r="Z171" s="316" t="e">
        <f>IF(ISERROR($A171),VLOOKUP($D171,Entf,14,FALSE),VLOOKUP($D171,Entm,15,FALSE))</f>
        <v>#N/A</v>
      </c>
      <c r="AA171" s="317"/>
      <c r="AB171" s="317"/>
      <c r="AC171" s="317"/>
      <c r="AD171" s="318"/>
      <c r="AE171" s="325" t="e">
        <f>IF(ISERROR($A171),VLOOKUP($D171,Entf,20,FALSE),VLOOKUP($D171,Entm,21,FALSE))</f>
        <v>#N/A</v>
      </c>
      <c r="AF171" s="326"/>
      <c r="AG171" s="326"/>
      <c r="AH171" s="327"/>
      <c r="AI171" s="325" t="e">
        <f>IF(ISERROR($A171),VLOOKUP($D171,Entf,23,FALSE),VLOOKUP($D171,Entm,24,FALSE))</f>
        <v>#N/A</v>
      </c>
      <c r="AJ171" s="326"/>
      <c r="AK171" s="326"/>
      <c r="AL171" s="327"/>
    </row>
    <row r="172" spans="1:38" ht="13.5" customHeight="1" x14ac:dyDescent="0.15">
      <c r="D172" s="321"/>
      <c r="E172" s="322"/>
      <c r="F172" s="321"/>
      <c r="G172" s="324"/>
      <c r="H172" s="322"/>
      <c r="I172" s="328" t="e">
        <f>IF(ISERROR($A171),VLOOKUP($D171,Entf,7,FALSE),VLOOKUP($D171,Entm,8,FALSE))</f>
        <v>#N/A</v>
      </c>
      <c r="J172" s="329"/>
      <c r="K172" s="329"/>
      <c r="L172" s="329"/>
      <c r="M172" s="329"/>
      <c r="N172" s="330"/>
      <c r="O172" s="321"/>
      <c r="P172" s="322"/>
      <c r="Q172" s="331" t="e">
        <f>IF(ISERROR($A171),VLOOKUP($D171,Entf,9,FALSE),VLOOKUP($D171,Entm,10,FALSE))</f>
        <v>#N/A</v>
      </c>
      <c r="R172" s="332"/>
      <c r="S172" s="332"/>
      <c r="T172" s="333"/>
      <c r="U172" s="334" t="e">
        <f>IF(ISERROR($A171),VLOOKUP($D171,Entf,13,FALSE),VLOOKUP($D171,Entm,14,FALSE))</f>
        <v>#N/A</v>
      </c>
      <c r="V172" s="335"/>
      <c r="W172" s="335"/>
      <c r="X172" s="335"/>
      <c r="Y172" s="336"/>
      <c r="Z172" s="334" t="e">
        <f>IF(ISERROR($A171),VLOOKUP($D171,Entf,16,FALSE),VLOOKUP($D171,Entm,17,FALSE))</f>
        <v>#N/A</v>
      </c>
      <c r="AA172" s="335"/>
      <c r="AB172" s="335"/>
      <c r="AC172" s="335"/>
      <c r="AD172" s="336"/>
      <c r="AE172" s="337" t="e">
        <f>IF(ISERROR($A171),VLOOKUP($D171,Entf,22,FALSE),VLOOKUP($D171,Entm,23,FALSE))</f>
        <v>#N/A</v>
      </c>
      <c r="AF172" s="338"/>
      <c r="AG172" s="338"/>
      <c r="AH172" s="339"/>
      <c r="AI172" s="337" t="e">
        <f>IF(ISERROR($A171),VLOOKUP($D171,Entf,25,FALSE),VLOOKUP($D171,Entm,26,FALSE))</f>
        <v>#N/A</v>
      </c>
      <c r="AJ172" s="338"/>
      <c r="AK172" s="338"/>
      <c r="AL172" s="339"/>
    </row>
    <row r="173" spans="1:38" ht="13.5" customHeight="1" x14ac:dyDescent="0.15">
      <c r="A173" s="235" t="e">
        <f>VLOOKUP(1+A171,申込データ!$G$10:$G$97,1,FALSE)</f>
        <v>#N/A</v>
      </c>
      <c r="B173" s="235" t="e">
        <f>IF(ISERROR(A173),VLOOKUP(1+B171,申込データ!$H$10:$H$97,1,FALSE),0)</f>
        <v>#N/A</v>
      </c>
      <c r="C173" s="235">
        <v>70</v>
      </c>
      <c r="D173" s="319" t="e">
        <f>IF(ISERROR($A173),VLOOKUP(B173,Entf,3,FALSE),VLOOKUP(A173,Entm,4,FALSE))</f>
        <v>#N/A</v>
      </c>
      <c r="E173" s="320"/>
      <c r="F173" s="319" t="e">
        <f>IF(ISERROR($A173),VLOOKUP($D173,Entf,5,FALSE),VLOOKUP($D173,Entm,6,FALSE))</f>
        <v>#N/A</v>
      </c>
      <c r="G173" s="323"/>
      <c r="H173" s="320"/>
      <c r="I173" s="319" t="e">
        <f>IF(ISERROR($A173),VLOOKUP($D173,Entf,6,FALSE),VLOOKUP($D173,Entm,7,FALSE))</f>
        <v>#N/A</v>
      </c>
      <c r="J173" s="323"/>
      <c r="K173" s="323"/>
      <c r="L173" s="323"/>
      <c r="M173" s="323"/>
      <c r="N173" s="320"/>
      <c r="O173" s="319" t="str">
        <f>IF(ISERROR(A173),IF(ISERROR(B173),"","女"),"男")</f>
        <v/>
      </c>
      <c r="P173" s="320"/>
      <c r="Q173" s="340" t="e">
        <f>IF(ISERROR($A173),VLOOKUP($D173,Entf,26,FALSE),VLOOKUP($D173,Entm,27,FALSE))</f>
        <v>#N/A</v>
      </c>
      <c r="R173" s="341"/>
      <c r="S173" s="341"/>
      <c r="T173" s="342"/>
      <c r="U173" s="316" t="e">
        <f>IF(ISERROR($A173),VLOOKUP($D173,Entf,11,FALSE),VLOOKUP($D173,Entm,12,FALSE))</f>
        <v>#N/A</v>
      </c>
      <c r="V173" s="317"/>
      <c r="W173" s="317"/>
      <c r="X173" s="317"/>
      <c r="Y173" s="318"/>
      <c r="Z173" s="316" t="e">
        <f>IF(ISERROR($A173),VLOOKUP($D173,Entf,14,FALSE),VLOOKUP($D173,Entm,15,FALSE))</f>
        <v>#N/A</v>
      </c>
      <c r="AA173" s="317"/>
      <c r="AB173" s="317"/>
      <c r="AC173" s="317"/>
      <c r="AD173" s="318"/>
      <c r="AE173" s="325" t="e">
        <f>IF(ISERROR($A173),VLOOKUP($D173,Entf,20,FALSE),VLOOKUP($D173,Entm,21,FALSE))</f>
        <v>#N/A</v>
      </c>
      <c r="AF173" s="326"/>
      <c r="AG173" s="326"/>
      <c r="AH173" s="327"/>
      <c r="AI173" s="325" t="e">
        <f>IF(ISERROR($A173),VLOOKUP($D173,Entf,23,FALSE),VLOOKUP($D173,Entm,24,FALSE))</f>
        <v>#N/A</v>
      </c>
      <c r="AJ173" s="326"/>
      <c r="AK173" s="326"/>
      <c r="AL173" s="327"/>
    </row>
    <row r="174" spans="1:38" ht="13.5" customHeight="1" x14ac:dyDescent="0.15">
      <c r="D174" s="321"/>
      <c r="E174" s="322"/>
      <c r="F174" s="321"/>
      <c r="G174" s="324"/>
      <c r="H174" s="322"/>
      <c r="I174" s="328" t="e">
        <f>IF(ISERROR($A173),VLOOKUP($D173,Entf,7,FALSE),VLOOKUP($D173,Entm,8,FALSE))</f>
        <v>#N/A</v>
      </c>
      <c r="J174" s="329"/>
      <c r="K174" s="329"/>
      <c r="L174" s="329"/>
      <c r="M174" s="329"/>
      <c r="N174" s="330"/>
      <c r="O174" s="321"/>
      <c r="P174" s="322"/>
      <c r="Q174" s="331" t="e">
        <f>IF(ISERROR($A173),VLOOKUP($D173,Entf,9,FALSE),VLOOKUP($D173,Entm,10,FALSE))</f>
        <v>#N/A</v>
      </c>
      <c r="R174" s="332"/>
      <c r="S174" s="332"/>
      <c r="T174" s="333"/>
      <c r="U174" s="334" t="e">
        <f>IF(ISERROR($A173),VLOOKUP($D173,Entf,13,FALSE),VLOOKUP($D173,Entm,14,FALSE))</f>
        <v>#N/A</v>
      </c>
      <c r="V174" s="335"/>
      <c r="W174" s="335"/>
      <c r="X174" s="335"/>
      <c r="Y174" s="336"/>
      <c r="Z174" s="334" t="e">
        <f>IF(ISERROR($A173),VLOOKUP($D173,Entf,16,FALSE),VLOOKUP($D173,Entm,17,FALSE))</f>
        <v>#N/A</v>
      </c>
      <c r="AA174" s="335"/>
      <c r="AB174" s="335"/>
      <c r="AC174" s="335"/>
      <c r="AD174" s="336"/>
      <c r="AE174" s="337" t="e">
        <f>IF(ISERROR($A173),VLOOKUP($D173,Entf,22,FALSE),VLOOKUP($D173,Entm,23,FALSE))</f>
        <v>#N/A</v>
      </c>
      <c r="AF174" s="338"/>
      <c r="AG174" s="338"/>
      <c r="AH174" s="339"/>
      <c r="AI174" s="337" t="e">
        <f>IF(ISERROR($A173),VLOOKUP($D173,Entf,25,FALSE),VLOOKUP($D173,Entm,26,FALSE))</f>
        <v>#N/A</v>
      </c>
      <c r="AJ174" s="338"/>
      <c r="AK174" s="338"/>
      <c r="AL174" s="339"/>
    </row>
    <row r="175" spans="1:38" ht="13.5" customHeight="1" x14ac:dyDescent="0.15">
      <c r="A175" s="235" t="e">
        <f>VLOOKUP(1+A173,申込データ!$G$10:$G$97,1,FALSE)</f>
        <v>#N/A</v>
      </c>
      <c r="B175" s="235" t="e">
        <f>IF(ISERROR(A175),VLOOKUP(1+B173,申込データ!$H$10:$H$97,1,FALSE),0)</f>
        <v>#N/A</v>
      </c>
      <c r="C175" s="235">
        <v>71</v>
      </c>
      <c r="D175" s="319" t="e">
        <f>IF(ISERROR($A175),VLOOKUP(B175,Entf,3,FALSE),VLOOKUP(A175,Entm,4,FALSE))</f>
        <v>#N/A</v>
      </c>
      <c r="E175" s="320"/>
      <c r="F175" s="319" t="e">
        <f>IF(ISERROR($A175),VLOOKUP($D175,Entf,5,FALSE),VLOOKUP($D175,Entm,6,FALSE))</f>
        <v>#N/A</v>
      </c>
      <c r="G175" s="323"/>
      <c r="H175" s="320"/>
      <c r="I175" s="319" t="e">
        <f>IF(ISERROR($A175),VLOOKUP($D175,Entf,6,FALSE),VLOOKUP($D175,Entm,7,FALSE))</f>
        <v>#N/A</v>
      </c>
      <c r="J175" s="323"/>
      <c r="K175" s="323"/>
      <c r="L175" s="323"/>
      <c r="M175" s="323"/>
      <c r="N175" s="320"/>
      <c r="O175" s="319" t="str">
        <f>IF(ISERROR(A175),IF(ISERROR(B175),"","女"),"男")</f>
        <v/>
      </c>
      <c r="P175" s="320"/>
      <c r="Q175" s="340" t="e">
        <f>IF(ISERROR($A175),VLOOKUP($D175,Entf,26,FALSE),VLOOKUP($D175,Entm,27,FALSE))</f>
        <v>#N/A</v>
      </c>
      <c r="R175" s="341"/>
      <c r="S175" s="341"/>
      <c r="T175" s="342"/>
      <c r="U175" s="316" t="e">
        <f>IF(ISERROR($A175),VLOOKUP($D175,Entf,11,FALSE),VLOOKUP($D175,Entm,12,FALSE))</f>
        <v>#N/A</v>
      </c>
      <c r="V175" s="317"/>
      <c r="W175" s="317"/>
      <c r="X175" s="317"/>
      <c r="Y175" s="318"/>
      <c r="Z175" s="316" t="e">
        <f>IF(ISERROR($A175),VLOOKUP($D175,Entf,14,FALSE),VLOOKUP($D175,Entm,15,FALSE))</f>
        <v>#N/A</v>
      </c>
      <c r="AA175" s="317"/>
      <c r="AB175" s="317"/>
      <c r="AC175" s="317"/>
      <c r="AD175" s="318"/>
      <c r="AE175" s="325" t="e">
        <f>IF(ISERROR($A175),VLOOKUP($D175,Entf,20,FALSE),VLOOKUP($D175,Entm,21,FALSE))</f>
        <v>#N/A</v>
      </c>
      <c r="AF175" s="326"/>
      <c r="AG175" s="326"/>
      <c r="AH175" s="327"/>
      <c r="AI175" s="325" t="e">
        <f>IF(ISERROR($A175),VLOOKUP($D175,Entf,23,FALSE),VLOOKUP($D175,Entm,24,FALSE))</f>
        <v>#N/A</v>
      </c>
      <c r="AJ175" s="326"/>
      <c r="AK175" s="326"/>
      <c r="AL175" s="327"/>
    </row>
    <row r="176" spans="1:38" ht="13.5" customHeight="1" x14ac:dyDescent="0.15">
      <c r="D176" s="321"/>
      <c r="E176" s="322"/>
      <c r="F176" s="321"/>
      <c r="G176" s="324"/>
      <c r="H176" s="322"/>
      <c r="I176" s="328" t="e">
        <f>IF(ISERROR($A175),VLOOKUP($D175,Entf,7,FALSE),VLOOKUP($D175,Entm,8,FALSE))</f>
        <v>#N/A</v>
      </c>
      <c r="J176" s="329"/>
      <c r="K176" s="329"/>
      <c r="L176" s="329"/>
      <c r="M176" s="329"/>
      <c r="N176" s="330"/>
      <c r="O176" s="321"/>
      <c r="P176" s="322"/>
      <c r="Q176" s="331" t="e">
        <f>IF(ISERROR($A175),VLOOKUP($D175,Entf,9,FALSE),VLOOKUP($D175,Entm,10,FALSE))</f>
        <v>#N/A</v>
      </c>
      <c r="R176" s="332"/>
      <c r="S176" s="332"/>
      <c r="T176" s="333"/>
      <c r="U176" s="334" t="e">
        <f>IF(ISERROR($A175),VLOOKUP($D175,Entf,13,FALSE),VLOOKUP($D175,Entm,14,FALSE))</f>
        <v>#N/A</v>
      </c>
      <c r="V176" s="335"/>
      <c r="W176" s="335"/>
      <c r="X176" s="335"/>
      <c r="Y176" s="336"/>
      <c r="Z176" s="334" t="e">
        <f>IF(ISERROR($A175),VLOOKUP($D175,Entf,16,FALSE),VLOOKUP($D175,Entm,17,FALSE))</f>
        <v>#N/A</v>
      </c>
      <c r="AA176" s="335"/>
      <c r="AB176" s="335"/>
      <c r="AC176" s="335"/>
      <c r="AD176" s="336"/>
      <c r="AE176" s="337" t="e">
        <f>IF(ISERROR($A175),VLOOKUP($D175,Entf,22,FALSE),VLOOKUP($D175,Entm,23,FALSE))</f>
        <v>#N/A</v>
      </c>
      <c r="AF176" s="338"/>
      <c r="AG176" s="338"/>
      <c r="AH176" s="339"/>
      <c r="AI176" s="337" t="e">
        <f>IF(ISERROR($A175),VLOOKUP($D175,Entf,25,FALSE),VLOOKUP($D175,Entm,26,FALSE))</f>
        <v>#N/A</v>
      </c>
      <c r="AJ176" s="338"/>
      <c r="AK176" s="338"/>
      <c r="AL176" s="339"/>
    </row>
    <row r="177" spans="1:38" ht="13.5" customHeight="1" x14ac:dyDescent="0.15">
      <c r="A177" s="235" t="e">
        <f>VLOOKUP(1+A175,申込データ!$G$10:$G$97,1,FALSE)</f>
        <v>#N/A</v>
      </c>
      <c r="B177" s="235" t="e">
        <f>IF(ISERROR(A177),VLOOKUP(1+B175,申込データ!$H$10:$H$97,1,FALSE),0)</f>
        <v>#N/A</v>
      </c>
      <c r="C177" s="235">
        <v>72</v>
      </c>
      <c r="D177" s="319" t="e">
        <f>IF(ISERROR($A177),VLOOKUP(B177,Entf,3,FALSE),VLOOKUP(A177,Entm,4,FALSE))</f>
        <v>#N/A</v>
      </c>
      <c r="E177" s="320"/>
      <c r="F177" s="319" t="e">
        <f>IF(ISERROR($A177),VLOOKUP($D177,Entf,5,FALSE),VLOOKUP($D177,Entm,6,FALSE))</f>
        <v>#N/A</v>
      </c>
      <c r="G177" s="323"/>
      <c r="H177" s="320"/>
      <c r="I177" s="319" t="e">
        <f>IF(ISERROR($A177),VLOOKUP($D177,Entf,6,FALSE),VLOOKUP($D177,Entm,7,FALSE))</f>
        <v>#N/A</v>
      </c>
      <c r="J177" s="323"/>
      <c r="K177" s="323"/>
      <c r="L177" s="323"/>
      <c r="M177" s="323"/>
      <c r="N177" s="320"/>
      <c r="O177" s="319" t="str">
        <f>IF(ISERROR(A177),IF(ISERROR(B177),"","女"),"男")</f>
        <v/>
      </c>
      <c r="P177" s="320"/>
      <c r="Q177" s="340" t="e">
        <f>IF(ISERROR($A177),VLOOKUP($D177,Entf,26,FALSE),VLOOKUP($D177,Entm,27,FALSE))</f>
        <v>#N/A</v>
      </c>
      <c r="R177" s="341"/>
      <c r="S177" s="341"/>
      <c r="T177" s="342"/>
      <c r="U177" s="316" t="e">
        <f>IF(ISERROR($A177),VLOOKUP($D177,Entf,11,FALSE),VLOOKUP($D177,Entm,12,FALSE))</f>
        <v>#N/A</v>
      </c>
      <c r="V177" s="317"/>
      <c r="W177" s="317"/>
      <c r="X177" s="317"/>
      <c r="Y177" s="318"/>
      <c r="Z177" s="316" t="e">
        <f>IF(ISERROR($A177),VLOOKUP($D177,Entf,14,FALSE),VLOOKUP($D177,Entm,15,FALSE))</f>
        <v>#N/A</v>
      </c>
      <c r="AA177" s="317"/>
      <c r="AB177" s="317"/>
      <c r="AC177" s="317"/>
      <c r="AD177" s="318"/>
      <c r="AE177" s="325" t="e">
        <f>IF(ISERROR($A177),VLOOKUP($D177,Entf,20,FALSE),VLOOKUP($D177,Entm,21,FALSE))</f>
        <v>#N/A</v>
      </c>
      <c r="AF177" s="326"/>
      <c r="AG177" s="326"/>
      <c r="AH177" s="327"/>
      <c r="AI177" s="325" t="e">
        <f>IF(ISERROR($A177),VLOOKUP($D177,Entf,23,FALSE),VLOOKUP($D177,Entm,24,FALSE))</f>
        <v>#N/A</v>
      </c>
      <c r="AJ177" s="326"/>
      <c r="AK177" s="326"/>
      <c r="AL177" s="327"/>
    </row>
    <row r="178" spans="1:38" ht="13.5" customHeight="1" x14ac:dyDescent="0.15">
      <c r="D178" s="321"/>
      <c r="E178" s="322"/>
      <c r="F178" s="321"/>
      <c r="G178" s="324"/>
      <c r="H178" s="322"/>
      <c r="I178" s="328" t="e">
        <f>IF(ISERROR($A177),VLOOKUP($D177,Entf,7,FALSE),VLOOKUP($D177,Entm,8,FALSE))</f>
        <v>#N/A</v>
      </c>
      <c r="J178" s="329"/>
      <c r="K178" s="329"/>
      <c r="L178" s="329"/>
      <c r="M178" s="329"/>
      <c r="N178" s="330"/>
      <c r="O178" s="321"/>
      <c r="P178" s="322"/>
      <c r="Q178" s="331" t="e">
        <f>IF(ISERROR($A177),VLOOKUP($D177,Entf,9,FALSE),VLOOKUP($D177,Entm,10,FALSE))</f>
        <v>#N/A</v>
      </c>
      <c r="R178" s="332"/>
      <c r="S178" s="332"/>
      <c r="T178" s="333"/>
      <c r="U178" s="334" t="e">
        <f>IF(ISERROR($A177),VLOOKUP($D177,Entf,13,FALSE),VLOOKUP($D177,Entm,14,FALSE))</f>
        <v>#N/A</v>
      </c>
      <c r="V178" s="335"/>
      <c r="W178" s="335"/>
      <c r="X178" s="335"/>
      <c r="Y178" s="336"/>
      <c r="Z178" s="334" t="e">
        <f>IF(ISERROR($A177),VLOOKUP($D177,Entf,16,FALSE),VLOOKUP($D177,Entm,17,FALSE))</f>
        <v>#N/A</v>
      </c>
      <c r="AA178" s="335"/>
      <c r="AB178" s="335"/>
      <c r="AC178" s="335"/>
      <c r="AD178" s="336"/>
      <c r="AE178" s="337" t="e">
        <f>IF(ISERROR($A177),VLOOKUP($D177,Entf,22,FALSE),VLOOKUP($D177,Entm,23,FALSE))</f>
        <v>#N/A</v>
      </c>
      <c r="AF178" s="338"/>
      <c r="AG178" s="338"/>
      <c r="AH178" s="339"/>
      <c r="AI178" s="337" t="e">
        <f>IF(ISERROR($A177),VLOOKUP($D177,Entf,25,FALSE),VLOOKUP($D177,Entm,26,FALSE))</f>
        <v>#N/A</v>
      </c>
      <c r="AJ178" s="338"/>
      <c r="AK178" s="338"/>
      <c r="AL178" s="339"/>
    </row>
    <row r="179" spans="1:38" ht="13.5" customHeight="1" x14ac:dyDescent="0.15">
      <c r="A179" s="235" t="e">
        <f>VLOOKUP(1+A177,申込データ!$G$10:$G$97,1,FALSE)</f>
        <v>#N/A</v>
      </c>
      <c r="B179" s="235" t="e">
        <f>IF(ISERROR(A179),VLOOKUP(1+B177,申込データ!$H$10:$H$97,1,FALSE),0)</f>
        <v>#N/A</v>
      </c>
      <c r="C179" s="235">
        <v>73</v>
      </c>
      <c r="D179" s="319" t="e">
        <f>IF(ISERROR($A179),VLOOKUP(B179,Entf,3,FALSE),VLOOKUP(A179,Entm,4,FALSE))</f>
        <v>#N/A</v>
      </c>
      <c r="E179" s="320"/>
      <c r="F179" s="319" t="e">
        <f>IF(ISERROR($A179),VLOOKUP($D179,Entf,5,FALSE),VLOOKUP($D179,Entm,6,FALSE))</f>
        <v>#N/A</v>
      </c>
      <c r="G179" s="323"/>
      <c r="H179" s="320"/>
      <c r="I179" s="319" t="e">
        <f>IF(ISERROR($A179),VLOOKUP($D179,Entf,6,FALSE),VLOOKUP($D179,Entm,7,FALSE))</f>
        <v>#N/A</v>
      </c>
      <c r="J179" s="323"/>
      <c r="K179" s="323"/>
      <c r="L179" s="323"/>
      <c r="M179" s="323"/>
      <c r="N179" s="320"/>
      <c r="O179" s="319" t="str">
        <f>IF(ISERROR(A179),IF(ISERROR(B179),"","女"),"男")</f>
        <v/>
      </c>
      <c r="P179" s="320"/>
      <c r="Q179" s="340" t="e">
        <f>IF(ISERROR($A179),VLOOKUP($D179,Entf,26,FALSE),VLOOKUP($D179,Entm,27,FALSE))</f>
        <v>#N/A</v>
      </c>
      <c r="R179" s="341"/>
      <c r="S179" s="341"/>
      <c r="T179" s="342"/>
      <c r="U179" s="316" t="e">
        <f>IF(ISERROR($A179),VLOOKUP($D179,Entf,11,FALSE),VLOOKUP($D179,Entm,12,FALSE))</f>
        <v>#N/A</v>
      </c>
      <c r="V179" s="317"/>
      <c r="W179" s="317"/>
      <c r="X179" s="317"/>
      <c r="Y179" s="318"/>
      <c r="Z179" s="316" t="e">
        <f>IF(ISERROR($A179),VLOOKUP($D179,Entf,14,FALSE),VLOOKUP($D179,Entm,15,FALSE))</f>
        <v>#N/A</v>
      </c>
      <c r="AA179" s="317"/>
      <c r="AB179" s="317"/>
      <c r="AC179" s="317"/>
      <c r="AD179" s="318"/>
      <c r="AE179" s="325" t="e">
        <f>IF(ISERROR($A179),VLOOKUP($D179,Entf,20,FALSE),VLOOKUP($D179,Entm,21,FALSE))</f>
        <v>#N/A</v>
      </c>
      <c r="AF179" s="326"/>
      <c r="AG179" s="326"/>
      <c r="AH179" s="327"/>
      <c r="AI179" s="325" t="e">
        <f>IF(ISERROR($A179),VLOOKUP($D179,Entf,23,FALSE),VLOOKUP($D179,Entm,24,FALSE))</f>
        <v>#N/A</v>
      </c>
      <c r="AJ179" s="326"/>
      <c r="AK179" s="326"/>
      <c r="AL179" s="327"/>
    </row>
    <row r="180" spans="1:38" ht="13.5" customHeight="1" x14ac:dyDescent="0.15">
      <c r="D180" s="321"/>
      <c r="E180" s="322"/>
      <c r="F180" s="321"/>
      <c r="G180" s="324"/>
      <c r="H180" s="322"/>
      <c r="I180" s="328" t="e">
        <f>IF(ISERROR($A179),VLOOKUP($D179,Entf,7,FALSE),VLOOKUP($D179,Entm,8,FALSE))</f>
        <v>#N/A</v>
      </c>
      <c r="J180" s="329"/>
      <c r="K180" s="329"/>
      <c r="L180" s="329"/>
      <c r="M180" s="329"/>
      <c r="N180" s="330"/>
      <c r="O180" s="321"/>
      <c r="P180" s="322"/>
      <c r="Q180" s="331" t="e">
        <f>IF(ISERROR($A179),VLOOKUP($D179,Entf,9,FALSE),VLOOKUP($D179,Entm,10,FALSE))</f>
        <v>#N/A</v>
      </c>
      <c r="R180" s="332"/>
      <c r="S180" s="332"/>
      <c r="T180" s="333"/>
      <c r="U180" s="334" t="e">
        <f>IF(ISERROR($A179),VLOOKUP($D179,Entf,13,FALSE),VLOOKUP($D179,Entm,14,FALSE))</f>
        <v>#N/A</v>
      </c>
      <c r="V180" s="335"/>
      <c r="W180" s="335"/>
      <c r="X180" s="335"/>
      <c r="Y180" s="336"/>
      <c r="Z180" s="334" t="e">
        <f>IF(ISERROR($A179),VLOOKUP($D179,Entf,16,FALSE),VLOOKUP($D179,Entm,17,FALSE))</f>
        <v>#N/A</v>
      </c>
      <c r="AA180" s="335"/>
      <c r="AB180" s="335"/>
      <c r="AC180" s="335"/>
      <c r="AD180" s="336"/>
      <c r="AE180" s="337" t="e">
        <f>IF(ISERROR($A179),VLOOKUP($D179,Entf,22,FALSE),VLOOKUP($D179,Entm,23,FALSE))</f>
        <v>#N/A</v>
      </c>
      <c r="AF180" s="338"/>
      <c r="AG180" s="338"/>
      <c r="AH180" s="339"/>
      <c r="AI180" s="337" t="e">
        <f>IF(ISERROR($A179),VLOOKUP($D179,Entf,25,FALSE),VLOOKUP($D179,Entm,26,FALSE))</f>
        <v>#N/A</v>
      </c>
      <c r="AJ180" s="338"/>
      <c r="AK180" s="338"/>
      <c r="AL180" s="339"/>
    </row>
    <row r="181" spans="1:38" ht="13.5" customHeight="1" x14ac:dyDescent="0.15">
      <c r="A181" s="235" t="e">
        <f>VLOOKUP(1+A179,申込データ!$G$10:$G$97,1,FALSE)</f>
        <v>#N/A</v>
      </c>
      <c r="B181" s="235" t="e">
        <f>IF(ISERROR(A181),VLOOKUP(1+B179,申込データ!$H$10:$H$97,1,FALSE),0)</f>
        <v>#N/A</v>
      </c>
      <c r="C181" s="235">
        <v>74</v>
      </c>
      <c r="D181" s="319" t="e">
        <f>IF(ISERROR($A181),VLOOKUP(B181,Entf,3,FALSE),VLOOKUP(A181,Entm,4,FALSE))</f>
        <v>#N/A</v>
      </c>
      <c r="E181" s="320"/>
      <c r="F181" s="319" t="e">
        <f>IF(ISERROR($A181),VLOOKUP($D181,Entf,5,FALSE),VLOOKUP($D181,Entm,6,FALSE))</f>
        <v>#N/A</v>
      </c>
      <c r="G181" s="323"/>
      <c r="H181" s="320"/>
      <c r="I181" s="319" t="e">
        <f>IF(ISERROR($A181),VLOOKUP($D181,Entf,6,FALSE),VLOOKUP($D181,Entm,7,FALSE))</f>
        <v>#N/A</v>
      </c>
      <c r="J181" s="323"/>
      <c r="K181" s="323"/>
      <c r="L181" s="323"/>
      <c r="M181" s="323"/>
      <c r="N181" s="320"/>
      <c r="O181" s="319" t="str">
        <f>IF(ISERROR(A181),IF(ISERROR(B181),"","女"),"男")</f>
        <v/>
      </c>
      <c r="P181" s="320"/>
      <c r="Q181" s="340" t="e">
        <f>IF(ISERROR($A181),VLOOKUP($D181,Entf,26,FALSE),VLOOKUP($D181,Entm,27,FALSE))</f>
        <v>#N/A</v>
      </c>
      <c r="R181" s="341"/>
      <c r="S181" s="341"/>
      <c r="T181" s="342"/>
      <c r="U181" s="316" t="e">
        <f>IF(ISERROR($A181),VLOOKUP($D181,Entf,11,FALSE),VLOOKUP($D181,Entm,12,FALSE))</f>
        <v>#N/A</v>
      </c>
      <c r="V181" s="317"/>
      <c r="W181" s="317"/>
      <c r="X181" s="317"/>
      <c r="Y181" s="318"/>
      <c r="Z181" s="316" t="e">
        <f>IF(ISERROR($A181),VLOOKUP($D181,Entf,14,FALSE),VLOOKUP($D181,Entm,15,FALSE))</f>
        <v>#N/A</v>
      </c>
      <c r="AA181" s="317"/>
      <c r="AB181" s="317"/>
      <c r="AC181" s="317"/>
      <c r="AD181" s="318"/>
      <c r="AE181" s="325" t="e">
        <f>IF(ISERROR($A181),VLOOKUP($D181,Entf,20,FALSE),VLOOKUP($D181,Entm,21,FALSE))</f>
        <v>#N/A</v>
      </c>
      <c r="AF181" s="326"/>
      <c r="AG181" s="326"/>
      <c r="AH181" s="327"/>
      <c r="AI181" s="325" t="e">
        <f>IF(ISERROR($A181),VLOOKUP($D181,Entf,23,FALSE),VLOOKUP($D181,Entm,24,FALSE))</f>
        <v>#N/A</v>
      </c>
      <c r="AJ181" s="326"/>
      <c r="AK181" s="326"/>
      <c r="AL181" s="327"/>
    </row>
    <row r="182" spans="1:38" ht="13.5" customHeight="1" x14ac:dyDescent="0.15">
      <c r="D182" s="321"/>
      <c r="E182" s="322"/>
      <c r="F182" s="321"/>
      <c r="G182" s="324"/>
      <c r="H182" s="322"/>
      <c r="I182" s="328" t="e">
        <f>IF(ISERROR($A181),VLOOKUP($D181,Entf,7,FALSE),VLOOKUP($D181,Entm,8,FALSE))</f>
        <v>#N/A</v>
      </c>
      <c r="J182" s="329"/>
      <c r="K182" s="329"/>
      <c r="L182" s="329"/>
      <c r="M182" s="329"/>
      <c r="N182" s="330"/>
      <c r="O182" s="321"/>
      <c r="P182" s="322"/>
      <c r="Q182" s="331" t="e">
        <f>IF(ISERROR($A181),VLOOKUP($D181,Entf,9,FALSE),VLOOKUP($D181,Entm,10,FALSE))</f>
        <v>#N/A</v>
      </c>
      <c r="R182" s="332"/>
      <c r="S182" s="332"/>
      <c r="T182" s="333"/>
      <c r="U182" s="334" t="e">
        <f>IF(ISERROR($A181),VLOOKUP($D181,Entf,13,FALSE),VLOOKUP($D181,Entm,14,FALSE))</f>
        <v>#N/A</v>
      </c>
      <c r="V182" s="335"/>
      <c r="W182" s="335"/>
      <c r="X182" s="335"/>
      <c r="Y182" s="336"/>
      <c r="Z182" s="334" t="e">
        <f>IF(ISERROR($A181),VLOOKUP($D181,Entf,16,FALSE),VLOOKUP($D181,Entm,17,FALSE))</f>
        <v>#N/A</v>
      </c>
      <c r="AA182" s="335"/>
      <c r="AB182" s="335"/>
      <c r="AC182" s="335"/>
      <c r="AD182" s="336"/>
      <c r="AE182" s="337" t="e">
        <f>IF(ISERROR($A181),VLOOKUP($D181,Entf,22,FALSE),VLOOKUP($D181,Entm,23,FALSE))</f>
        <v>#N/A</v>
      </c>
      <c r="AF182" s="338"/>
      <c r="AG182" s="338"/>
      <c r="AH182" s="339"/>
      <c r="AI182" s="337" t="e">
        <f>IF(ISERROR($A181),VLOOKUP($D181,Entf,25,FALSE),VLOOKUP($D181,Entm,26,FALSE))</f>
        <v>#N/A</v>
      </c>
      <c r="AJ182" s="338"/>
      <c r="AK182" s="338"/>
      <c r="AL182" s="339"/>
    </row>
    <row r="183" spans="1:38" ht="13.5" customHeight="1" x14ac:dyDescent="0.15">
      <c r="A183" s="235" t="e">
        <f>VLOOKUP(1+A181,申込データ!$G$10:$G$97,1,FALSE)</f>
        <v>#N/A</v>
      </c>
      <c r="B183" s="235" t="e">
        <f>IF(ISERROR(A183),VLOOKUP(1+B181,申込データ!$H$10:$H$97,1,FALSE),0)</f>
        <v>#N/A</v>
      </c>
      <c r="C183" s="235">
        <v>75</v>
      </c>
      <c r="D183" s="319" t="e">
        <f>IF(ISERROR($A183),VLOOKUP(B183,Entf,3,FALSE),VLOOKUP(A183,Entm,4,FALSE))</f>
        <v>#N/A</v>
      </c>
      <c r="E183" s="320"/>
      <c r="F183" s="319" t="e">
        <f>IF(ISERROR($A183),VLOOKUP($D183,Entf,5,FALSE),VLOOKUP($D183,Entm,6,FALSE))</f>
        <v>#N/A</v>
      </c>
      <c r="G183" s="323"/>
      <c r="H183" s="320"/>
      <c r="I183" s="319" t="e">
        <f>IF(ISERROR($A183),VLOOKUP($D183,Entf,6,FALSE),VLOOKUP($D183,Entm,7,FALSE))</f>
        <v>#N/A</v>
      </c>
      <c r="J183" s="323"/>
      <c r="K183" s="323"/>
      <c r="L183" s="323"/>
      <c r="M183" s="323"/>
      <c r="N183" s="320"/>
      <c r="O183" s="319" t="str">
        <f>IF(ISERROR(A183),IF(ISERROR(B183),"","女"),"男")</f>
        <v/>
      </c>
      <c r="P183" s="320"/>
      <c r="Q183" s="340" t="e">
        <f>IF(ISERROR($A183),VLOOKUP($D183,Entf,26,FALSE),VLOOKUP($D183,Entm,27,FALSE))</f>
        <v>#N/A</v>
      </c>
      <c r="R183" s="341"/>
      <c r="S183" s="341"/>
      <c r="T183" s="342"/>
      <c r="U183" s="316" t="e">
        <f>IF(ISERROR($A183),VLOOKUP($D183,Entf,11,FALSE),VLOOKUP($D183,Entm,12,FALSE))</f>
        <v>#N/A</v>
      </c>
      <c r="V183" s="317"/>
      <c r="W183" s="317"/>
      <c r="X183" s="317"/>
      <c r="Y183" s="318"/>
      <c r="Z183" s="316" t="e">
        <f>IF(ISERROR($A183),VLOOKUP($D183,Entf,14,FALSE),VLOOKUP($D183,Entm,15,FALSE))</f>
        <v>#N/A</v>
      </c>
      <c r="AA183" s="317"/>
      <c r="AB183" s="317"/>
      <c r="AC183" s="317"/>
      <c r="AD183" s="318"/>
      <c r="AE183" s="325" t="e">
        <f>IF(ISERROR($A183),VLOOKUP($D183,Entf,20,FALSE),VLOOKUP($D183,Entm,21,FALSE))</f>
        <v>#N/A</v>
      </c>
      <c r="AF183" s="326"/>
      <c r="AG183" s="326"/>
      <c r="AH183" s="327"/>
      <c r="AI183" s="325" t="e">
        <f>IF(ISERROR($A183),VLOOKUP($D183,Entf,23,FALSE),VLOOKUP($D183,Entm,24,FALSE))</f>
        <v>#N/A</v>
      </c>
      <c r="AJ183" s="326"/>
      <c r="AK183" s="326"/>
      <c r="AL183" s="327"/>
    </row>
    <row r="184" spans="1:38" ht="13.5" customHeight="1" x14ac:dyDescent="0.15">
      <c r="D184" s="321"/>
      <c r="E184" s="322"/>
      <c r="F184" s="321"/>
      <c r="G184" s="324"/>
      <c r="H184" s="322"/>
      <c r="I184" s="328" t="e">
        <f>IF(ISERROR($A183),VLOOKUP($D183,Entf,7,FALSE),VLOOKUP($D183,Entm,8,FALSE))</f>
        <v>#N/A</v>
      </c>
      <c r="J184" s="329"/>
      <c r="K184" s="329"/>
      <c r="L184" s="329"/>
      <c r="M184" s="329"/>
      <c r="N184" s="330"/>
      <c r="O184" s="321"/>
      <c r="P184" s="322"/>
      <c r="Q184" s="331" t="e">
        <f>IF(ISERROR($A183),VLOOKUP($D183,Entf,9,FALSE),VLOOKUP($D183,Entm,10,FALSE))</f>
        <v>#N/A</v>
      </c>
      <c r="R184" s="332"/>
      <c r="S184" s="332"/>
      <c r="T184" s="333"/>
      <c r="U184" s="334" t="e">
        <f>IF(ISERROR($A183),VLOOKUP($D183,Entf,13,FALSE),VLOOKUP($D183,Entm,14,FALSE))</f>
        <v>#N/A</v>
      </c>
      <c r="V184" s="335"/>
      <c r="W184" s="335"/>
      <c r="X184" s="335"/>
      <c r="Y184" s="336"/>
      <c r="Z184" s="334" t="e">
        <f>IF(ISERROR($A183),VLOOKUP($D183,Entf,16,FALSE),VLOOKUP($D183,Entm,17,FALSE))</f>
        <v>#N/A</v>
      </c>
      <c r="AA184" s="335"/>
      <c r="AB184" s="335"/>
      <c r="AC184" s="335"/>
      <c r="AD184" s="336"/>
      <c r="AE184" s="337" t="e">
        <f>IF(ISERROR($A183),VLOOKUP($D183,Entf,22,FALSE),VLOOKUP($D183,Entm,23,FALSE))</f>
        <v>#N/A</v>
      </c>
      <c r="AF184" s="338"/>
      <c r="AG184" s="338"/>
      <c r="AH184" s="339"/>
      <c r="AI184" s="337" t="e">
        <f>IF(ISERROR($A183),VLOOKUP($D183,Entf,25,FALSE),VLOOKUP($D183,Entm,26,FALSE))</f>
        <v>#N/A</v>
      </c>
      <c r="AJ184" s="338"/>
      <c r="AK184" s="338"/>
      <c r="AL184" s="339"/>
    </row>
    <row r="185" spans="1:38" ht="13.5" customHeight="1" x14ac:dyDescent="0.15">
      <c r="A185" s="235" t="e">
        <f>VLOOKUP(1+A183,申込データ!$G$10:$G$97,1,FALSE)</f>
        <v>#N/A</v>
      </c>
      <c r="B185" s="235" t="e">
        <f>IF(ISERROR(A185),VLOOKUP(1+B183,申込データ!$H$10:$H$97,1,FALSE),0)</f>
        <v>#N/A</v>
      </c>
      <c r="C185" s="235">
        <v>76</v>
      </c>
      <c r="D185" s="319" t="e">
        <f>IF(ISERROR($A185),VLOOKUP(B185,Entf,3,FALSE),VLOOKUP(A185,Entm,4,FALSE))</f>
        <v>#N/A</v>
      </c>
      <c r="E185" s="320"/>
      <c r="F185" s="319" t="e">
        <f>IF(ISERROR($A185),VLOOKUP($D185,Entf,5,FALSE),VLOOKUP($D185,Entm,6,FALSE))</f>
        <v>#N/A</v>
      </c>
      <c r="G185" s="323"/>
      <c r="H185" s="320"/>
      <c r="I185" s="319" t="e">
        <f>IF(ISERROR($A185),VLOOKUP($D185,Entf,6,FALSE),VLOOKUP($D185,Entm,7,FALSE))</f>
        <v>#N/A</v>
      </c>
      <c r="J185" s="323"/>
      <c r="K185" s="323"/>
      <c r="L185" s="323"/>
      <c r="M185" s="323"/>
      <c r="N185" s="320"/>
      <c r="O185" s="319" t="str">
        <f>IF(ISERROR(A185),IF(ISERROR(B185),"","女"),"男")</f>
        <v/>
      </c>
      <c r="P185" s="320"/>
      <c r="Q185" s="340" t="e">
        <f>IF(ISERROR($A185),VLOOKUP($D185,Entf,26,FALSE),VLOOKUP($D185,Entm,27,FALSE))</f>
        <v>#N/A</v>
      </c>
      <c r="R185" s="341"/>
      <c r="S185" s="341"/>
      <c r="T185" s="342"/>
      <c r="U185" s="316" t="e">
        <f>IF(ISERROR($A185),VLOOKUP($D185,Entf,11,FALSE),VLOOKUP($D185,Entm,12,FALSE))</f>
        <v>#N/A</v>
      </c>
      <c r="V185" s="317"/>
      <c r="W185" s="317"/>
      <c r="X185" s="317"/>
      <c r="Y185" s="318"/>
      <c r="Z185" s="316" t="e">
        <f>IF(ISERROR($A185),VLOOKUP($D185,Entf,14,FALSE),VLOOKUP($D185,Entm,15,FALSE))</f>
        <v>#N/A</v>
      </c>
      <c r="AA185" s="317"/>
      <c r="AB185" s="317"/>
      <c r="AC185" s="317"/>
      <c r="AD185" s="318"/>
      <c r="AE185" s="325" t="e">
        <f>IF(ISERROR($A185),VLOOKUP($D185,Entf,20,FALSE),VLOOKUP($D185,Entm,21,FALSE))</f>
        <v>#N/A</v>
      </c>
      <c r="AF185" s="326"/>
      <c r="AG185" s="326"/>
      <c r="AH185" s="327"/>
      <c r="AI185" s="325" t="e">
        <f>IF(ISERROR($A185),VLOOKUP($D185,Entf,23,FALSE),VLOOKUP($D185,Entm,24,FALSE))</f>
        <v>#N/A</v>
      </c>
      <c r="AJ185" s="326"/>
      <c r="AK185" s="326"/>
      <c r="AL185" s="327"/>
    </row>
    <row r="186" spans="1:38" ht="13.5" customHeight="1" x14ac:dyDescent="0.15">
      <c r="D186" s="321"/>
      <c r="E186" s="322"/>
      <c r="F186" s="321"/>
      <c r="G186" s="324"/>
      <c r="H186" s="322"/>
      <c r="I186" s="328" t="e">
        <f>IF(ISERROR($A185),VLOOKUP($D185,Entf,7,FALSE),VLOOKUP($D185,Entm,8,FALSE))</f>
        <v>#N/A</v>
      </c>
      <c r="J186" s="329"/>
      <c r="K186" s="329"/>
      <c r="L186" s="329"/>
      <c r="M186" s="329"/>
      <c r="N186" s="330"/>
      <c r="O186" s="321"/>
      <c r="P186" s="322"/>
      <c r="Q186" s="331" t="e">
        <f>IF(ISERROR($A185),VLOOKUP($D185,Entf,9,FALSE),VLOOKUP($D185,Entm,10,FALSE))</f>
        <v>#N/A</v>
      </c>
      <c r="R186" s="332"/>
      <c r="S186" s="332"/>
      <c r="T186" s="333"/>
      <c r="U186" s="334" t="e">
        <f>IF(ISERROR($A185),VLOOKUP($D185,Entf,13,FALSE),VLOOKUP($D185,Entm,14,FALSE))</f>
        <v>#N/A</v>
      </c>
      <c r="V186" s="335"/>
      <c r="W186" s="335"/>
      <c r="X186" s="335"/>
      <c r="Y186" s="336"/>
      <c r="Z186" s="334" t="e">
        <f>IF(ISERROR($A185),VLOOKUP($D185,Entf,16,FALSE),VLOOKUP($D185,Entm,17,FALSE))</f>
        <v>#N/A</v>
      </c>
      <c r="AA186" s="335"/>
      <c r="AB186" s="335"/>
      <c r="AC186" s="335"/>
      <c r="AD186" s="336"/>
      <c r="AE186" s="337" t="e">
        <f>IF(ISERROR($A185),VLOOKUP($D185,Entf,22,FALSE),VLOOKUP($D185,Entm,23,FALSE))</f>
        <v>#N/A</v>
      </c>
      <c r="AF186" s="338"/>
      <c r="AG186" s="338"/>
      <c r="AH186" s="339"/>
      <c r="AI186" s="337" t="e">
        <f>IF(ISERROR($A185),VLOOKUP($D185,Entf,25,FALSE),VLOOKUP($D185,Entm,26,FALSE))</f>
        <v>#N/A</v>
      </c>
      <c r="AJ186" s="338"/>
      <c r="AK186" s="338"/>
      <c r="AL186" s="339"/>
    </row>
    <row r="187" spans="1:38" ht="13.5" customHeight="1" x14ac:dyDescent="0.15">
      <c r="A187" s="235" t="e">
        <f>VLOOKUP(1+A185,申込データ!$G$10:$G$97,1,FALSE)</f>
        <v>#N/A</v>
      </c>
      <c r="B187" s="235" t="e">
        <f>IF(ISERROR(A187),VLOOKUP(1+B185,申込データ!$H$10:$H$97,1,FALSE),0)</f>
        <v>#N/A</v>
      </c>
      <c r="C187" s="235">
        <v>77</v>
      </c>
      <c r="D187" s="319" t="e">
        <f>IF(ISERROR($A187),VLOOKUP(B187,Entf,3,FALSE),VLOOKUP(A187,Entm,4,FALSE))</f>
        <v>#N/A</v>
      </c>
      <c r="E187" s="320"/>
      <c r="F187" s="319" t="e">
        <f>IF(ISERROR($A187),VLOOKUP($D187,Entf,5,FALSE),VLOOKUP($D187,Entm,6,FALSE))</f>
        <v>#N/A</v>
      </c>
      <c r="G187" s="323"/>
      <c r="H187" s="320"/>
      <c r="I187" s="319" t="e">
        <f>IF(ISERROR($A187),VLOOKUP($D187,Entf,6,FALSE),VLOOKUP($D187,Entm,7,FALSE))</f>
        <v>#N/A</v>
      </c>
      <c r="J187" s="323"/>
      <c r="K187" s="323"/>
      <c r="L187" s="323"/>
      <c r="M187" s="323"/>
      <c r="N187" s="320"/>
      <c r="O187" s="319" t="str">
        <f>IF(ISERROR(A187),IF(ISERROR(B187),"","女"),"男")</f>
        <v/>
      </c>
      <c r="P187" s="320"/>
      <c r="Q187" s="340" t="e">
        <f>IF(ISERROR($A187),VLOOKUP($D187,Entf,26,FALSE),VLOOKUP($D187,Entm,27,FALSE))</f>
        <v>#N/A</v>
      </c>
      <c r="R187" s="341"/>
      <c r="S187" s="341"/>
      <c r="T187" s="342"/>
      <c r="U187" s="316" t="e">
        <f>IF(ISERROR($A187),VLOOKUP($D187,Entf,11,FALSE),VLOOKUP($D187,Entm,12,FALSE))</f>
        <v>#N/A</v>
      </c>
      <c r="V187" s="317"/>
      <c r="W187" s="317"/>
      <c r="X187" s="317"/>
      <c r="Y187" s="318"/>
      <c r="Z187" s="316" t="e">
        <f>IF(ISERROR($A187),VLOOKUP($D187,Entf,14,FALSE),VLOOKUP($D187,Entm,15,FALSE))</f>
        <v>#N/A</v>
      </c>
      <c r="AA187" s="317"/>
      <c r="AB187" s="317"/>
      <c r="AC187" s="317"/>
      <c r="AD187" s="318"/>
      <c r="AE187" s="325" t="e">
        <f>IF(ISERROR($A187),VLOOKUP($D187,Entf,20,FALSE),VLOOKUP($D187,Entm,21,FALSE))</f>
        <v>#N/A</v>
      </c>
      <c r="AF187" s="326"/>
      <c r="AG187" s="326"/>
      <c r="AH187" s="327"/>
      <c r="AI187" s="325" t="e">
        <f>IF(ISERROR($A187),VLOOKUP($D187,Entf,23,FALSE),VLOOKUP($D187,Entm,24,FALSE))</f>
        <v>#N/A</v>
      </c>
      <c r="AJ187" s="326"/>
      <c r="AK187" s="326"/>
      <c r="AL187" s="327"/>
    </row>
    <row r="188" spans="1:38" ht="13.5" customHeight="1" x14ac:dyDescent="0.15">
      <c r="D188" s="321"/>
      <c r="E188" s="322"/>
      <c r="F188" s="321"/>
      <c r="G188" s="324"/>
      <c r="H188" s="322"/>
      <c r="I188" s="328" t="e">
        <f>IF(ISERROR($A187),VLOOKUP($D187,Entf,7,FALSE),VLOOKUP($D187,Entm,8,FALSE))</f>
        <v>#N/A</v>
      </c>
      <c r="J188" s="329"/>
      <c r="K188" s="329"/>
      <c r="L188" s="329"/>
      <c r="M188" s="329"/>
      <c r="N188" s="330"/>
      <c r="O188" s="321"/>
      <c r="P188" s="322"/>
      <c r="Q188" s="331" t="e">
        <f>IF(ISERROR($A187),VLOOKUP($D187,Entf,9,FALSE),VLOOKUP($D187,Entm,10,FALSE))</f>
        <v>#N/A</v>
      </c>
      <c r="R188" s="332"/>
      <c r="S188" s="332"/>
      <c r="T188" s="333"/>
      <c r="U188" s="334" t="e">
        <f>IF(ISERROR($A187),VLOOKUP($D187,Entf,13,FALSE),VLOOKUP($D187,Entm,14,FALSE))</f>
        <v>#N/A</v>
      </c>
      <c r="V188" s="335"/>
      <c r="W188" s="335"/>
      <c r="X188" s="335"/>
      <c r="Y188" s="336"/>
      <c r="Z188" s="334" t="e">
        <f>IF(ISERROR($A187),VLOOKUP($D187,Entf,16,FALSE),VLOOKUP($D187,Entm,17,FALSE))</f>
        <v>#N/A</v>
      </c>
      <c r="AA188" s="335"/>
      <c r="AB188" s="335"/>
      <c r="AC188" s="335"/>
      <c r="AD188" s="336"/>
      <c r="AE188" s="337" t="e">
        <f>IF(ISERROR($A187),VLOOKUP($D187,Entf,22,FALSE),VLOOKUP($D187,Entm,23,FALSE))</f>
        <v>#N/A</v>
      </c>
      <c r="AF188" s="338"/>
      <c r="AG188" s="338"/>
      <c r="AH188" s="339"/>
      <c r="AI188" s="337" t="e">
        <f>IF(ISERROR($A187),VLOOKUP($D187,Entf,25,FALSE),VLOOKUP($D187,Entm,26,FALSE))</f>
        <v>#N/A</v>
      </c>
      <c r="AJ188" s="338"/>
      <c r="AK188" s="338"/>
      <c r="AL188" s="339"/>
    </row>
    <row r="189" spans="1:38" ht="13.5" customHeight="1" x14ac:dyDescent="0.15">
      <c r="A189" s="235" t="e">
        <f>VLOOKUP(1+A187,申込データ!$G$10:$G$97,1,FALSE)</f>
        <v>#N/A</v>
      </c>
      <c r="B189" s="235" t="e">
        <f>IF(ISERROR(A189),VLOOKUP(1+B187,申込データ!$H$10:$H$97,1,FALSE),0)</f>
        <v>#N/A</v>
      </c>
      <c r="C189" s="235">
        <v>78</v>
      </c>
      <c r="D189" s="319" t="e">
        <f>IF(ISERROR($A189),VLOOKUP(B189,Entf,3,FALSE),VLOOKUP(A189,Entm,4,FALSE))</f>
        <v>#N/A</v>
      </c>
      <c r="E189" s="320"/>
      <c r="F189" s="319" t="e">
        <f>IF(ISERROR($A189),VLOOKUP($D189,Entf,5,FALSE),VLOOKUP($D189,Entm,6,FALSE))</f>
        <v>#N/A</v>
      </c>
      <c r="G189" s="323"/>
      <c r="H189" s="320"/>
      <c r="I189" s="319" t="e">
        <f>IF(ISERROR($A189),VLOOKUP($D189,Entf,6,FALSE),VLOOKUP($D189,Entm,7,FALSE))</f>
        <v>#N/A</v>
      </c>
      <c r="J189" s="323"/>
      <c r="K189" s="323"/>
      <c r="L189" s="323"/>
      <c r="M189" s="323"/>
      <c r="N189" s="320"/>
      <c r="O189" s="319" t="str">
        <f>IF(ISERROR(A189),IF(ISERROR(B189),"","女"),"男")</f>
        <v/>
      </c>
      <c r="P189" s="320"/>
      <c r="Q189" s="340" t="e">
        <f>IF(ISERROR($A189),VLOOKUP($D189,Entf,26,FALSE),VLOOKUP($D189,Entm,27,FALSE))</f>
        <v>#N/A</v>
      </c>
      <c r="R189" s="341"/>
      <c r="S189" s="341"/>
      <c r="T189" s="342"/>
      <c r="U189" s="316" t="e">
        <f>IF(ISERROR($A189),VLOOKUP($D189,Entf,11,FALSE),VLOOKUP($D189,Entm,12,FALSE))</f>
        <v>#N/A</v>
      </c>
      <c r="V189" s="317"/>
      <c r="W189" s="317"/>
      <c r="X189" s="317"/>
      <c r="Y189" s="318"/>
      <c r="Z189" s="316" t="e">
        <f>IF(ISERROR($A189),VLOOKUP($D189,Entf,14,FALSE),VLOOKUP($D189,Entm,15,FALSE))</f>
        <v>#N/A</v>
      </c>
      <c r="AA189" s="317"/>
      <c r="AB189" s="317"/>
      <c r="AC189" s="317"/>
      <c r="AD189" s="318"/>
      <c r="AE189" s="325" t="e">
        <f>IF(ISERROR($A189),VLOOKUP($D189,Entf,20,FALSE),VLOOKUP($D189,Entm,21,FALSE))</f>
        <v>#N/A</v>
      </c>
      <c r="AF189" s="326"/>
      <c r="AG189" s="326"/>
      <c r="AH189" s="327"/>
      <c r="AI189" s="325" t="e">
        <f>IF(ISERROR($A189),VLOOKUP($D189,Entf,23,FALSE),VLOOKUP($D189,Entm,24,FALSE))</f>
        <v>#N/A</v>
      </c>
      <c r="AJ189" s="326"/>
      <c r="AK189" s="326"/>
      <c r="AL189" s="327"/>
    </row>
    <row r="190" spans="1:38" ht="13.5" customHeight="1" x14ac:dyDescent="0.15">
      <c r="D190" s="321"/>
      <c r="E190" s="322"/>
      <c r="F190" s="321"/>
      <c r="G190" s="324"/>
      <c r="H190" s="322"/>
      <c r="I190" s="328" t="e">
        <f>IF(ISERROR($A189),VLOOKUP($D189,Entf,7,FALSE),VLOOKUP($D189,Entm,8,FALSE))</f>
        <v>#N/A</v>
      </c>
      <c r="J190" s="329"/>
      <c r="K190" s="329"/>
      <c r="L190" s="329"/>
      <c r="M190" s="329"/>
      <c r="N190" s="330"/>
      <c r="O190" s="321"/>
      <c r="P190" s="322"/>
      <c r="Q190" s="331" t="e">
        <f>IF(ISERROR($A189),VLOOKUP($D189,Entf,9,FALSE),VLOOKUP($D189,Entm,10,FALSE))</f>
        <v>#N/A</v>
      </c>
      <c r="R190" s="332"/>
      <c r="S190" s="332"/>
      <c r="T190" s="333"/>
      <c r="U190" s="334" t="e">
        <f>IF(ISERROR($A189),VLOOKUP($D189,Entf,13,FALSE),VLOOKUP($D189,Entm,14,FALSE))</f>
        <v>#N/A</v>
      </c>
      <c r="V190" s="335"/>
      <c r="W190" s="335"/>
      <c r="X190" s="335"/>
      <c r="Y190" s="336"/>
      <c r="Z190" s="334" t="e">
        <f>IF(ISERROR($A189),VLOOKUP($D189,Entf,16,FALSE),VLOOKUP($D189,Entm,17,FALSE))</f>
        <v>#N/A</v>
      </c>
      <c r="AA190" s="335"/>
      <c r="AB190" s="335"/>
      <c r="AC190" s="335"/>
      <c r="AD190" s="336"/>
      <c r="AE190" s="337" t="e">
        <f>IF(ISERROR($A189),VLOOKUP($D189,Entf,22,FALSE),VLOOKUP($D189,Entm,23,FALSE))</f>
        <v>#N/A</v>
      </c>
      <c r="AF190" s="338"/>
      <c r="AG190" s="338"/>
      <c r="AH190" s="339"/>
      <c r="AI190" s="337" t="e">
        <f>IF(ISERROR($A189),VLOOKUP($D189,Entf,25,FALSE),VLOOKUP($D189,Entm,26,FALSE))</f>
        <v>#N/A</v>
      </c>
      <c r="AJ190" s="338"/>
      <c r="AK190" s="338"/>
      <c r="AL190" s="339"/>
    </row>
    <row r="191" spans="1:38" ht="13.5" customHeight="1" x14ac:dyDescent="0.15">
      <c r="A191" s="235" t="e">
        <f>VLOOKUP(1+A189,申込データ!$G$10:$G$97,1,FALSE)</f>
        <v>#N/A</v>
      </c>
      <c r="B191" s="235" t="e">
        <f>IF(ISERROR(A191),VLOOKUP(1+B189,申込データ!$H$10:$H$97,1,FALSE),0)</f>
        <v>#N/A</v>
      </c>
      <c r="C191" s="235">
        <v>79</v>
      </c>
      <c r="D191" s="319" t="e">
        <f>IF(ISERROR($A191),VLOOKUP(B191,Entf,3,FALSE),VLOOKUP(A191,Entm,4,FALSE))</f>
        <v>#N/A</v>
      </c>
      <c r="E191" s="320"/>
      <c r="F191" s="319" t="e">
        <f>IF(ISERROR($A191),VLOOKUP($D191,Entf,5,FALSE),VLOOKUP($D191,Entm,6,FALSE))</f>
        <v>#N/A</v>
      </c>
      <c r="G191" s="323"/>
      <c r="H191" s="320"/>
      <c r="I191" s="319" t="e">
        <f>IF(ISERROR($A191),VLOOKUP($D191,Entf,6,FALSE),VLOOKUP($D191,Entm,7,FALSE))</f>
        <v>#N/A</v>
      </c>
      <c r="J191" s="323"/>
      <c r="K191" s="323"/>
      <c r="L191" s="323"/>
      <c r="M191" s="323"/>
      <c r="N191" s="320"/>
      <c r="O191" s="319" t="str">
        <f>IF(ISERROR(A191),IF(ISERROR(B191),"","女"),"男")</f>
        <v/>
      </c>
      <c r="P191" s="320"/>
      <c r="Q191" s="340" t="e">
        <f>IF(ISERROR($A191),VLOOKUP($D191,Entf,26,FALSE),VLOOKUP($D191,Entm,27,FALSE))</f>
        <v>#N/A</v>
      </c>
      <c r="R191" s="341"/>
      <c r="S191" s="341"/>
      <c r="T191" s="342"/>
      <c r="U191" s="316" t="e">
        <f>IF(ISERROR($A191),VLOOKUP($D191,Entf,11,FALSE),VLOOKUP($D191,Entm,12,FALSE))</f>
        <v>#N/A</v>
      </c>
      <c r="V191" s="317"/>
      <c r="W191" s="317"/>
      <c r="X191" s="317"/>
      <c r="Y191" s="318"/>
      <c r="Z191" s="316" t="e">
        <f>IF(ISERROR($A191),VLOOKUP($D191,Entf,14,FALSE),VLOOKUP($D191,Entm,15,FALSE))</f>
        <v>#N/A</v>
      </c>
      <c r="AA191" s="317"/>
      <c r="AB191" s="317"/>
      <c r="AC191" s="317"/>
      <c r="AD191" s="318"/>
      <c r="AE191" s="325" t="e">
        <f>IF(ISERROR($A191),VLOOKUP($D191,Entf,20,FALSE),VLOOKUP($D191,Entm,21,FALSE))</f>
        <v>#N/A</v>
      </c>
      <c r="AF191" s="326"/>
      <c r="AG191" s="326"/>
      <c r="AH191" s="327"/>
      <c r="AI191" s="325" t="e">
        <f>IF(ISERROR($A191),VLOOKUP($D191,Entf,23,FALSE),VLOOKUP($D191,Entm,24,FALSE))</f>
        <v>#N/A</v>
      </c>
      <c r="AJ191" s="326"/>
      <c r="AK191" s="326"/>
      <c r="AL191" s="327"/>
    </row>
    <row r="192" spans="1:38" ht="13.5" customHeight="1" x14ac:dyDescent="0.15">
      <c r="D192" s="321"/>
      <c r="E192" s="322"/>
      <c r="F192" s="321"/>
      <c r="G192" s="324"/>
      <c r="H192" s="322"/>
      <c r="I192" s="328" t="e">
        <f>IF(ISERROR($A191),VLOOKUP($D191,Entf,7,FALSE),VLOOKUP($D191,Entm,8,FALSE))</f>
        <v>#N/A</v>
      </c>
      <c r="J192" s="329"/>
      <c r="K192" s="329"/>
      <c r="L192" s="329"/>
      <c r="M192" s="329"/>
      <c r="N192" s="330"/>
      <c r="O192" s="321"/>
      <c r="P192" s="322"/>
      <c r="Q192" s="331" t="e">
        <f>IF(ISERROR($A191),VLOOKUP($D191,Entf,9,FALSE),VLOOKUP($D191,Entm,10,FALSE))</f>
        <v>#N/A</v>
      </c>
      <c r="R192" s="332"/>
      <c r="S192" s="332"/>
      <c r="T192" s="333"/>
      <c r="U192" s="334" t="e">
        <f>IF(ISERROR($A191),VLOOKUP($D191,Entf,13,FALSE),VLOOKUP($D191,Entm,14,FALSE))</f>
        <v>#N/A</v>
      </c>
      <c r="V192" s="335"/>
      <c r="W192" s="335"/>
      <c r="X192" s="335"/>
      <c r="Y192" s="336"/>
      <c r="Z192" s="334" t="e">
        <f>IF(ISERROR($A191),VLOOKUP($D191,Entf,16,FALSE),VLOOKUP($D191,Entm,17,FALSE))</f>
        <v>#N/A</v>
      </c>
      <c r="AA192" s="335"/>
      <c r="AB192" s="335"/>
      <c r="AC192" s="335"/>
      <c r="AD192" s="336"/>
      <c r="AE192" s="337" t="e">
        <f>IF(ISERROR($A191),VLOOKUP($D191,Entf,22,FALSE),VLOOKUP($D191,Entm,23,FALSE))</f>
        <v>#N/A</v>
      </c>
      <c r="AF192" s="338"/>
      <c r="AG192" s="338"/>
      <c r="AH192" s="339"/>
      <c r="AI192" s="337" t="e">
        <f>IF(ISERROR($A191),VLOOKUP($D191,Entf,25,FALSE),VLOOKUP($D191,Entm,26,FALSE))</f>
        <v>#N/A</v>
      </c>
      <c r="AJ192" s="338"/>
      <c r="AK192" s="338"/>
      <c r="AL192" s="339"/>
    </row>
    <row r="193" spans="1:38" ht="13.5" customHeight="1" x14ac:dyDescent="0.15">
      <c r="A193" s="235" t="e">
        <f>VLOOKUP(1+A191,申込データ!$G$10:$G$97,1,FALSE)</f>
        <v>#N/A</v>
      </c>
      <c r="B193" s="235" t="e">
        <f>IF(ISERROR(A193),VLOOKUP(1+B191,申込データ!$H$10:$H$97,1,FALSE),0)</f>
        <v>#N/A</v>
      </c>
      <c r="C193" s="235">
        <v>80</v>
      </c>
      <c r="D193" s="319" t="e">
        <f>IF(ISERROR($A193),VLOOKUP(B193,Entf,3,FALSE),VLOOKUP(A193,Entm,4,FALSE))</f>
        <v>#N/A</v>
      </c>
      <c r="E193" s="320"/>
      <c r="F193" s="319" t="e">
        <f>IF(ISERROR($A193),VLOOKUP($D193,Entf,5,FALSE),VLOOKUP($D193,Entm,6,FALSE))</f>
        <v>#N/A</v>
      </c>
      <c r="G193" s="323"/>
      <c r="H193" s="320"/>
      <c r="I193" s="319" t="e">
        <f>IF(ISERROR($A193),VLOOKUP($D193,Entf,6,FALSE),VLOOKUP($D193,Entm,7,FALSE))</f>
        <v>#N/A</v>
      </c>
      <c r="J193" s="323"/>
      <c r="K193" s="323"/>
      <c r="L193" s="323"/>
      <c r="M193" s="323"/>
      <c r="N193" s="320"/>
      <c r="O193" s="319" t="str">
        <f>IF(ISERROR(A193),IF(ISERROR(B193),"","女"),"男")</f>
        <v/>
      </c>
      <c r="P193" s="320"/>
      <c r="Q193" s="340" t="e">
        <f>IF(ISERROR($A193),VLOOKUP($D193,Entf,26,FALSE),VLOOKUP($D193,Entm,27,FALSE))</f>
        <v>#N/A</v>
      </c>
      <c r="R193" s="341"/>
      <c r="S193" s="341"/>
      <c r="T193" s="342"/>
      <c r="U193" s="316" t="e">
        <f>IF(ISERROR($A193),VLOOKUP($D193,Entf,11,FALSE),VLOOKUP($D193,Entm,12,FALSE))</f>
        <v>#N/A</v>
      </c>
      <c r="V193" s="317"/>
      <c r="W193" s="317"/>
      <c r="X193" s="317"/>
      <c r="Y193" s="318"/>
      <c r="Z193" s="316" t="e">
        <f>IF(ISERROR($A193),VLOOKUP($D193,Entf,14,FALSE),VLOOKUP($D193,Entm,15,FALSE))</f>
        <v>#N/A</v>
      </c>
      <c r="AA193" s="317"/>
      <c r="AB193" s="317"/>
      <c r="AC193" s="317"/>
      <c r="AD193" s="318"/>
      <c r="AE193" s="325" t="e">
        <f>IF(ISERROR($A193),VLOOKUP($D193,Entf,20,FALSE),VLOOKUP($D193,Entm,21,FALSE))</f>
        <v>#N/A</v>
      </c>
      <c r="AF193" s="326"/>
      <c r="AG193" s="326"/>
      <c r="AH193" s="327"/>
      <c r="AI193" s="325" t="e">
        <f>IF(ISERROR($A193),VLOOKUP($D193,Entf,23,FALSE),VLOOKUP($D193,Entm,24,FALSE))</f>
        <v>#N/A</v>
      </c>
      <c r="AJ193" s="326"/>
      <c r="AK193" s="326"/>
      <c r="AL193" s="327"/>
    </row>
    <row r="194" spans="1:38" ht="13.5" customHeight="1" x14ac:dyDescent="0.15">
      <c r="D194" s="321"/>
      <c r="E194" s="322"/>
      <c r="F194" s="321"/>
      <c r="G194" s="324"/>
      <c r="H194" s="322"/>
      <c r="I194" s="328" t="e">
        <f>IF(ISERROR($A193),VLOOKUP($D193,Entf,7,FALSE),VLOOKUP($D193,Entm,8,FALSE))</f>
        <v>#N/A</v>
      </c>
      <c r="J194" s="329"/>
      <c r="K194" s="329"/>
      <c r="L194" s="329"/>
      <c r="M194" s="329"/>
      <c r="N194" s="330"/>
      <c r="O194" s="321"/>
      <c r="P194" s="322"/>
      <c r="Q194" s="331" t="e">
        <f>IF(ISERROR($A193),VLOOKUP($D193,Entf,9,FALSE),VLOOKUP($D193,Entm,10,FALSE))</f>
        <v>#N/A</v>
      </c>
      <c r="R194" s="332"/>
      <c r="S194" s="332"/>
      <c r="T194" s="333"/>
      <c r="U194" s="334" t="e">
        <f>IF(ISERROR($A193),VLOOKUP($D193,Entf,13,FALSE),VLOOKUP($D193,Entm,14,FALSE))</f>
        <v>#N/A</v>
      </c>
      <c r="V194" s="335"/>
      <c r="W194" s="335"/>
      <c r="X194" s="335"/>
      <c r="Y194" s="336"/>
      <c r="Z194" s="334" t="e">
        <f>IF(ISERROR($A193),VLOOKUP($D193,Entf,16,FALSE),VLOOKUP($D193,Entm,17,FALSE))</f>
        <v>#N/A</v>
      </c>
      <c r="AA194" s="335"/>
      <c r="AB194" s="335"/>
      <c r="AC194" s="335"/>
      <c r="AD194" s="336"/>
      <c r="AE194" s="337" t="e">
        <f>IF(ISERROR($A193),VLOOKUP($D193,Entf,22,FALSE),VLOOKUP($D193,Entm,23,FALSE))</f>
        <v>#N/A</v>
      </c>
      <c r="AF194" s="338"/>
      <c r="AG194" s="338"/>
      <c r="AH194" s="339"/>
      <c r="AI194" s="337" t="e">
        <f>IF(ISERROR($A193),VLOOKUP($D193,Entf,25,FALSE),VLOOKUP($D193,Entm,26,FALSE))</f>
        <v>#N/A</v>
      </c>
      <c r="AJ194" s="338"/>
      <c r="AK194" s="338"/>
      <c r="AL194" s="339"/>
    </row>
    <row r="195" spans="1:38" ht="13.5" customHeight="1" x14ac:dyDescent="0.15">
      <c r="A195" s="235" t="e">
        <f>VLOOKUP(1+A193,申込データ!$G$10:$G$97,1,FALSE)</f>
        <v>#N/A</v>
      </c>
      <c r="B195" s="235" t="e">
        <f>IF(ISERROR(A195),VLOOKUP(1+B193,申込データ!$H$10:$H$97,1,FALSE),0)</f>
        <v>#N/A</v>
      </c>
      <c r="C195" s="235">
        <v>81</v>
      </c>
      <c r="D195" s="319" t="e">
        <f>IF(ISERROR($A195),VLOOKUP(B195,Entf,3,FALSE),VLOOKUP(A195,Entm,4,FALSE))</f>
        <v>#N/A</v>
      </c>
      <c r="E195" s="320"/>
      <c r="F195" s="319" t="e">
        <f>IF(ISERROR($A195),VLOOKUP($D195,Entf,5,FALSE),VLOOKUP($D195,Entm,6,FALSE))</f>
        <v>#N/A</v>
      </c>
      <c r="G195" s="323"/>
      <c r="H195" s="320"/>
      <c r="I195" s="319" t="e">
        <f>IF(ISERROR($A195),VLOOKUP($D195,Entf,6,FALSE),VLOOKUP($D195,Entm,7,FALSE))</f>
        <v>#N/A</v>
      </c>
      <c r="J195" s="323"/>
      <c r="K195" s="323"/>
      <c r="L195" s="323"/>
      <c r="M195" s="323"/>
      <c r="N195" s="320"/>
      <c r="O195" s="319" t="str">
        <f>IF(ISERROR(A195),IF(ISERROR(B195),"","女"),"男")</f>
        <v/>
      </c>
      <c r="P195" s="320"/>
      <c r="Q195" s="340" t="e">
        <f>IF(ISERROR($A195),VLOOKUP($D195,Entf,26,FALSE),VLOOKUP($D195,Entm,27,FALSE))</f>
        <v>#N/A</v>
      </c>
      <c r="R195" s="341"/>
      <c r="S195" s="341"/>
      <c r="T195" s="342"/>
      <c r="U195" s="316" t="e">
        <f>IF(ISERROR($A195),VLOOKUP($D195,Entf,11,FALSE),VLOOKUP($D195,Entm,12,FALSE))</f>
        <v>#N/A</v>
      </c>
      <c r="V195" s="317"/>
      <c r="W195" s="317"/>
      <c r="X195" s="317"/>
      <c r="Y195" s="318"/>
      <c r="Z195" s="316" t="e">
        <f>IF(ISERROR($A195),VLOOKUP($D195,Entf,14,FALSE),VLOOKUP($D195,Entm,15,FALSE))</f>
        <v>#N/A</v>
      </c>
      <c r="AA195" s="317"/>
      <c r="AB195" s="317"/>
      <c r="AC195" s="317"/>
      <c r="AD195" s="318"/>
      <c r="AE195" s="325" t="e">
        <f>IF(ISERROR($A195),VLOOKUP($D195,Entf,20,FALSE),VLOOKUP($D195,Entm,21,FALSE))</f>
        <v>#N/A</v>
      </c>
      <c r="AF195" s="326"/>
      <c r="AG195" s="326"/>
      <c r="AH195" s="327"/>
      <c r="AI195" s="325" t="e">
        <f>IF(ISERROR($A195),VLOOKUP($D195,Entf,23,FALSE),VLOOKUP($D195,Entm,24,FALSE))</f>
        <v>#N/A</v>
      </c>
      <c r="AJ195" s="326"/>
      <c r="AK195" s="326"/>
      <c r="AL195" s="327"/>
    </row>
    <row r="196" spans="1:38" ht="13.5" customHeight="1" x14ac:dyDescent="0.15">
      <c r="D196" s="321"/>
      <c r="E196" s="322"/>
      <c r="F196" s="321"/>
      <c r="G196" s="324"/>
      <c r="H196" s="322"/>
      <c r="I196" s="328" t="e">
        <f>IF(ISERROR($A195),VLOOKUP($D195,Entf,7,FALSE),VLOOKUP($D195,Entm,8,FALSE))</f>
        <v>#N/A</v>
      </c>
      <c r="J196" s="329"/>
      <c r="K196" s="329"/>
      <c r="L196" s="329"/>
      <c r="M196" s="329"/>
      <c r="N196" s="330"/>
      <c r="O196" s="321"/>
      <c r="P196" s="322"/>
      <c r="Q196" s="331" t="e">
        <f>IF(ISERROR($A195),VLOOKUP($D195,Entf,9,FALSE),VLOOKUP($D195,Entm,10,FALSE))</f>
        <v>#N/A</v>
      </c>
      <c r="R196" s="332"/>
      <c r="S196" s="332"/>
      <c r="T196" s="333"/>
      <c r="U196" s="334" t="e">
        <f>IF(ISERROR($A195),VLOOKUP($D195,Entf,13,FALSE),VLOOKUP($D195,Entm,14,FALSE))</f>
        <v>#N/A</v>
      </c>
      <c r="V196" s="335"/>
      <c r="W196" s="335"/>
      <c r="X196" s="335"/>
      <c r="Y196" s="336"/>
      <c r="Z196" s="334" t="e">
        <f>IF(ISERROR($A195),VLOOKUP($D195,Entf,16,FALSE),VLOOKUP($D195,Entm,17,FALSE))</f>
        <v>#N/A</v>
      </c>
      <c r="AA196" s="335"/>
      <c r="AB196" s="335"/>
      <c r="AC196" s="335"/>
      <c r="AD196" s="336"/>
      <c r="AE196" s="337" t="e">
        <f>IF(ISERROR($A195),VLOOKUP($D195,Entf,22,FALSE),VLOOKUP($D195,Entm,23,FALSE))</f>
        <v>#N/A</v>
      </c>
      <c r="AF196" s="338"/>
      <c r="AG196" s="338"/>
      <c r="AH196" s="339"/>
      <c r="AI196" s="337" t="e">
        <f>IF(ISERROR($A195),VLOOKUP($D195,Entf,25,FALSE),VLOOKUP($D195,Entm,26,FALSE))</f>
        <v>#N/A</v>
      </c>
      <c r="AJ196" s="338"/>
      <c r="AK196" s="338"/>
      <c r="AL196" s="339"/>
    </row>
    <row r="197" spans="1:38" ht="13.5" customHeight="1" x14ac:dyDescent="0.15">
      <c r="A197" s="235" t="e">
        <f>VLOOKUP(1+A195,申込データ!$G$10:$G$97,1,FALSE)</f>
        <v>#N/A</v>
      </c>
      <c r="B197" s="235" t="e">
        <f>IF(ISERROR(A197),VLOOKUP(1+B195,申込データ!$H$10:$H$97,1,FALSE),0)</f>
        <v>#N/A</v>
      </c>
      <c r="C197" s="235">
        <v>82</v>
      </c>
      <c r="D197" s="319" t="e">
        <f>IF(ISERROR($A197),VLOOKUP(B197,Entf,3,FALSE),VLOOKUP(A197,Entm,4,FALSE))</f>
        <v>#N/A</v>
      </c>
      <c r="E197" s="320"/>
      <c r="F197" s="319" t="e">
        <f>IF(ISERROR($A197),VLOOKUP($D197,Entf,5,FALSE),VLOOKUP($D197,Entm,6,FALSE))</f>
        <v>#N/A</v>
      </c>
      <c r="G197" s="323"/>
      <c r="H197" s="320"/>
      <c r="I197" s="319" t="e">
        <f>IF(ISERROR($A197),VLOOKUP($D197,Entf,6,FALSE),VLOOKUP($D197,Entm,7,FALSE))</f>
        <v>#N/A</v>
      </c>
      <c r="J197" s="323"/>
      <c r="K197" s="323"/>
      <c r="L197" s="323"/>
      <c r="M197" s="323"/>
      <c r="N197" s="320"/>
      <c r="O197" s="319" t="str">
        <f>IF(ISERROR(A197),IF(ISERROR(B197),"","女"),"男")</f>
        <v/>
      </c>
      <c r="P197" s="320"/>
      <c r="Q197" s="340" t="e">
        <f>IF(ISERROR($A197),VLOOKUP($D197,Entf,26,FALSE),VLOOKUP($D197,Entm,27,FALSE))</f>
        <v>#N/A</v>
      </c>
      <c r="R197" s="341"/>
      <c r="S197" s="341"/>
      <c r="T197" s="342"/>
      <c r="U197" s="316" t="e">
        <f>IF(ISERROR($A197),VLOOKUP($D197,Entf,11,FALSE),VLOOKUP($D197,Entm,12,FALSE))</f>
        <v>#N/A</v>
      </c>
      <c r="V197" s="317"/>
      <c r="W197" s="317"/>
      <c r="X197" s="317"/>
      <c r="Y197" s="318"/>
      <c r="Z197" s="316" t="e">
        <f>IF(ISERROR($A197),VLOOKUP($D197,Entf,14,FALSE),VLOOKUP($D197,Entm,15,FALSE))</f>
        <v>#N/A</v>
      </c>
      <c r="AA197" s="317"/>
      <c r="AB197" s="317"/>
      <c r="AC197" s="317"/>
      <c r="AD197" s="318"/>
      <c r="AE197" s="325" t="e">
        <f>IF(ISERROR($A197),VLOOKUP($D197,Entf,20,FALSE),VLOOKUP($D197,Entm,21,FALSE))</f>
        <v>#N/A</v>
      </c>
      <c r="AF197" s="326"/>
      <c r="AG197" s="326"/>
      <c r="AH197" s="327"/>
      <c r="AI197" s="325" t="e">
        <f>IF(ISERROR($A197),VLOOKUP($D197,Entf,23,FALSE),VLOOKUP($D197,Entm,24,FALSE))</f>
        <v>#N/A</v>
      </c>
      <c r="AJ197" s="326"/>
      <c r="AK197" s="326"/>
      <c r="AL197" s="327"/>
    </row>
    <row r="198" spans="1:38" ht="13.5" customHeight="1" x14ac:dyDescent="0.15">
      <c r="D198" s="321"/>
      <c r="E198" s="322"/>
      <c r="F198" s="321"/>
      <c r="G198" s="324"/>
      <c r="H198" s="322"/>
      <c r="I198" s="328" t="e">
        <f>IF(ISERROR($A197),VLOOKUP($D197,Entf,7,FALSE),VLOOKUP($D197,Entm,8,FALSE))</f>
        <v>#N/A</v>
      </c>
      <c r="J198" s="329"/>
      <c r="K198" s="329"/>
      <c r="L198" s="329"/>
      <c r="M198" s="329"/>
      <c r="N198" s="330"/>
      <c r="O198" s="321"/>
      <c r="P198" s="322"/>
      <c r="Q198" s="331" t="e">
        <f>IF(ISERROR($A197),VLOOKUP($D197,Entf,9,FALSE),VLOOKUP($D197,Entm,10,FALSE))</f>
        <v>#N/A</v>
      </c>
      <c r="R198" s="332"/>
      <c r="S198" s="332"/>
      <c r="T198" s="333"/>
      <c r="U198" s="334" t="e">
        <f>IF(ISERROR($A197),VLOOKUP($D197,Entf,13,FALSE),VLOOKUP($D197,Entm,14,FALSE))</f>
        <v>#N/A</v>
      </c>
      <c r="V198" s="335"/>
      <c r="W198" s="335"/>
      <c r="X198" s="335"/>
      <c r="Y198" s="336"/>
      <c r="Z198" s="334" t="e">
        <f>IF(ISERROR($A197),VLOOKUP($D197,Entf,16,FALSE),VLOOKUP($D197,Entm,17,FALSE))</f>
        <v>#N/A</v>
      </c>
      <c r="AA198" s="335"/>
      <c r="AB198" s="335"/>
      <c r="AC198" s="335"/>
      <c r="AD198" s="336"/>
      <c r="AE198" s="337" t="e">
        <f>IF(ISERROR($A197),VLOOKUP($D197,Entf,22,FALSE),VLOOKUP($D197,Entm,23,FALSE))</f>
        <v>#N/A</v>
      </c>
      <c r="AF198" s="338"/>
      <c r="AG198" s="338"/>
      <c r="AH198" s="339"/>
      <c r="AI198" s="337" t="e">
        <f>IF(ISERROR($A197),VLOOKUP($D197,Entf,25,FALSE),VLOOKUP($D197,Entm,26,FALSE))</f>
        <v>#N/A</v>
      </c>
      <c r="AJ198" s="338"/>
      <c r="AK198" s="338"/>
      <c r="AL198" s="339"/>
    </row>
    <row r="199" spans="1:38" ht="13.5" customHeight="1" x14ac:dyDescent="0.15">
      <c r="A199" s="235" t="e">
        <f>VLOOKUP(1+A197,申込データ!$G$10:$G$97,1,FALSE)</f>
        <v>#N/A</v>
      </c>
      <c r="B199" s="235" t="e">
        <f>IF(ISERROR(A199),VLOOKUP(1+B197,申込データ!$H$10:$H$97,1,FALSE),0)</f>
        <v>#N/A</v>
      </c>
      <c r="C199" s="235">
        <v>83</v>
      </c>
      <c r="D199" s="319" t="e">
        <f>IF(ISERROR($A199),VLOOKUP(B199,Entf,3,FALSE),VLOOKUP(A199,Entm,4,FALSE))</f>
        <v>#N/A</v>
      </c>
      <c r="E199" s="320"/>
      <c r="F199" s="319" t="e">
        <f>IF(ISERROR($A199),VLOOKUP($D199,Entf,5,FALSE),VLOOKUP($D199,Entm,6,FALSE))</f>
        <v>#N/A</v>
      </c>
      <c r="G199" s="323"/>
      <c r="H199" s="320"/>
      <c r="I199" s="319" t="e">
        <f>IF(ISERROR($A199),VLOOKUP($D199,Entf,6,FALSE),VLOOKUP($D199,Entm,7,FALSE))</f>
        <v>#N/A</v>
      </c>
      <c r="J199" s="323"/>
      <c r="K199" s="323"/>
      <c r="L199" s="323"/>
      <c r="M199" s="323"/>
      <c r="N199" s="320"/>
      <c r="O199" s="319" t="str">
        <f>IF(ISERROR(A199),IF(ISERROR(B199),"","女"),"男")</f>
        <v/>
      </c>
      <c r="P199" s="320"/>
      <c r="Q199" s="340" t="e">
        <f>IF(ISERROR($A199),VLOOKUP($D199,Entf,26,FALSE),VLOOKUP($D199,Entm,27,FALSE))</f>
        <v>#N/A</v>
      </c>
      <c r="R199" s="341"/>
      <c r="S199" s="341"/>
      <c r="T199" s="342"/>
      <c r="U199" s="316" t="e">
        <f>IF(ISERROR($A199),VLOOKUP($D199,Entf,11,FALSE),VLOOKUP($D199,Entm,12,FALSE))</f>
        <v>#N/A</v>
      </c>
      <c r="V199" s="317"/>
      <c r="W199" s="317"/>
      <c r="X199" s="317"/>
      <c r="Y199" s="318"/>
      <c r="Z199" s="316" t="e">
        <f>IF(ISERROR($A199),VLOOKUP($D199,Entf,14,FALSE),VLOOKUP($D199,Entm,15,FALSE))</f>
        <v>#N/A</v>
      </c>
      <c r="AA199" s="317"/>
      <c r="AB199" s="317"/>
      <c r="AC199" s="317"/>
      <c r="AD199" s="318"/>
      <c r="AE199" s="325" t="e">
        <f>IF(ISERROR($A199),VLOOKUP($D199,Entf,20,FALSE),VLOOKUP($D199,Entm,21,FALSE))</f>
        <v>#N/A</v>
      </c>
      <c r="AF199" s="326"/>
      <c r="AG199" s="326"/>
      <c r="AH199" s="327"/>
      <c r="AI199" s="325" t="e">
        <f>IF(ISERROR($A199),VLOOKUP($D199,Entf,23,FALSE),VLOOKUP($D199,Entm,24,FALSE))</f>
        <v>#N/A</v>
      </c>
      <c r="AJ199" s="326"/>
      <c r="AK199" s="326"/>
      <c r="AL199" s="327"/>
    </row>
    <row r="200" spans="1:38" ht="13.5" customHeight="1" x14ac:dyDescent="0.15">
      <c r="D200" s="321"/>
      <c r="E200" s="322"/>
      <c r="F200" s="321"/>
      <c r="G200" s="324"/>
      <c r="H200" s="322"/>
      <c r="I200" s="328" t="e">
        <f>IF(ISERROR($A199),VLOOKUP($D199,Entf,7,FALSE),VLOOKUP($D199,Entm,8,FALSE))</f>
        <v>#N/A</v>
      </c>
      <c r="J200" s="329"/>
      <c r="K200" s="329"/>
      <c r="L200" s="329"/>
      <c r="M200" s="329"/>
      <c r="N200" s="330"/>
      <c r="O200" s="321"/>
      <c r="P200" s="322"/>
      <c r="Q200" s="331" t="e">
        <f>IF(ISERROR($A199),VLOOKUP($D199,Entf,9,FALSE),VLOOKUP($D199,Entm,10,FALSE))</f>
        <v>#N/A</v>
      </c>
      <c r="R200" s="332"/>
      <c r="S200" s="332"/>
      <c r="T200" s="333"/>
      <c r="U200" s="334" t="e">
        <f>IF(ISERROR($A199),VLOOKUP($D199,Entf,13,FALSE),VLOOKUP($D199,Entm,14,FALSE))</f>
        <v>#N/A</v>
      </c>
      <c r="V200" s="335"/>
      <c r="W200" s="335"/>
      <c r="X200" s="335"/>
      <c r="Y200" s="336"/>
      <c r="Z200" s="334" t="e">
        <f>IF(ISERROR($A199),VLOOKUP($D199,Entf,16,FALSE),VLOOKUP($D199,Entm,17,FALSE))</f>
        <v>#N/A</v>
      </c>
      <c r="AA200" s="335"/>
      <c r="AB200" s="335"/>
      <c r="AC200" s="335"/>
      <c r="AD200" s="336"/>
      <c r="AE200" s="337" t="e">
        <f>IF(ISERROR($A199),VLOOKUP($D199,Entf,22,FALSE),VLOOKUP($D199,Entm,23,FALSE))</f>
        <v>#N/A</v>
      </c>
      <c r="AF200" s="338"/>
      <c r="AG200" s="338"/>
      <c r="AH200" s="339"/>
      <c r="AI200" s="337" t="e">
        <f>IF(ISERROR($A199),VLOOKUP($D199,Entf,25,FALSE),VLOOKUP($D199,Entm,26,FALSE))</f>
        <v>#N/A</v>
      </c>
      <c r="AJ200" s="338"/>
      <c r="AK200" s="338"/>
      <c r="AL200" s="339"/>
    </row>
    <row r="201" spans="1:38" ht="13.5" customHeight="1" x14ac:dyDescent="0.15">
      <c r="A201" s="235" t="e">
        <f>VLOOKUP(1+A199,申込データ!$G$10:$G$97,1,FALSE)</f>
        <v>#N/A</v>
      </c>
      <c r="B201" s="235" t="e">
        <f>IF(ISERROR(A201),VLOOKUP(1+B199,申込データ!$H$10:$H$97,1,FALSE),0)</f>
        <v>#N/A</v>
      </c>
      <c r="C201" s="235">
        <v>84</v>
      </c>
      <c r="D201" s="319" t="e">
        <f>IF(ISERROR($A201),VLOOKUP(B201,Entf,3,FALSE),VLOOKUP(A201,Entm,4,FALSE))</f>
        <v>#N/A</v>
      </c>
      <c r="E201" s="320"/>
      <c r="F201" s="319" t="e">
        <f>IF(ISERROR($A201),VLOOKUP($D201,Entf,5,FALSE),VLOOKUP($D201,Entm,6,FALSE))</f>
        <v>#N/A</v>
      </c>
      <c r="G201" s="323"/>
      <c r="H201" s="320"/>
      <c r="I201" s="319" t="e">
        <f>IF(ISERROR($A201),VLOOKUP($D201,Entf,6,FALSE),VLOOKUP($D201,Entm,7,FALSE))</f>
        <v>#N/A</v>
      </c>
      <c r="J201" s="323"/>
      <c r="K201" s="323"/>
      <c r="L201" s="323"/>
      <c r="M201" s="323"/>
      <c r="N201" s="320"/>
      <c r="O201" s="319" t="str">
        <f>IF(ISERROR(A201),IF(ISERROR(B201),"","女"),"男")</f>
        <v/>
      </c>
      <c r="P201" s="320"/>
      <c r="Q201" s="340" t="e">
        <f>IF(ISERROR($A201),VLOOKUP($D201,Entf,26,FALSE),VLOOKUP($D201,Entm,27,FALSE))</f>
        <v>#N/A</v>
      </c>
      <c r="R201" s="341"/>
      <c r="S201" s="341"/>
      <c r="T201" s="342"/>
      <c r="U201" s="316" t="e">
        <f>IF(ISERROR($A201),VLOOKUP($D201,Entf,11,FALSE),VLOOKUP($D201,Entm,12,FALSE))</f>
        <v>#N/A</v>
      </c>
      <c r="V201" s="317"/>
      <c r="W201" s="317"/>
      <c r="X201" s="317"/>
      <c r="Y201" s="318"/>
      <c r="Z201" s="316" t="e">
        <f>IF(ISERROR($A201),VLOOKUP($D201,Entf,14,FALSE),VLOOKUP($D201,Entm,15,FALSE))</f>
        <v>#N/A</v>
      </c>
      <c r="AA201" s="317"/>
      <c r="AB201" s="317"/>
      <c r="AC201" s="317"/>
      <c r="AD201" s="318"/>
      <c r="AE201" s="325" t="e">
        <f>IF(ISERROR($A201),VLOOKUP($D201,Entf,20,FALSE),VLOOKUP($D201,Entm,21,FALSE))</f>
        <v>#N/A</v>
      </c>
      <c r="AF201" s="326"/>
      <c r="AG201" s="326"/>
      <c r="AH201" s="327"/>
      <c r="AI201" s="325" t="e">
        <f>IF(ISERROR($A201),VLOOKUP($D201,Entf,23,FALSE),VLOOKUP($D201,Entm,24,FALSE))</f>
        <v>#N/A</v>
      </c>
      <c r="AJ201" s="326"/>
      <c r="AK201" s="326"/>
      <c r="AL201" s="327"/>
    </row>
    <row r="202" spans="1:38" ht="13.5" customHeight="1" x14ac:dyDescent="0.15">
      <c r="D202" s="321"/>
      <c r="E202" s="322"/>
      <c r="F202" s="321"/>
      <c r="G202" s="324"/>
      <c r="H202" s="322"/>
      <c r="I202" s="328" t="e">
        <f>IF(ISERROR($A201),VLOOKUP($D201,Entf,7,FALSE),VLOOKUP($D201,Entm,8,FALSE))</f>
        <v>#N/A</v>
      </c>
      <c r="J202" s="329"/>
      <c r="K202" s="329"/>
      <c r="L202" s="329"/>
      <c r="M202" s="329"/>
      <c r="N202" s="330"/>
      <c r="O202" s="321"/>
      <c r="P202" s="322"/>
      <c r="Q202" s="331" t="e">
        <f>IF(ISERROR($A201),VLOOKUP($D201,Entf,9,FALSE),VLOOKUP($D201,Entm,10,FALSE))</f>
        <v>#N/A</v>
      </c>
      <c r="R202" s="332"/>
      <c r="S202" s="332"/>
      <c r="T202" s="333"/>
      <c r="U202" s="334" t="e">
        <f>IF(ISERROR($A201),VLOOKUP($D201,Entf,13,FALSE),VLOOKUP($D201,Entm,14,FALSE))</f>
        <v>#N/A</v>
      </c>
      <c r="V202" s="335"/>
      <c r="W202" s="335"/>
      <c r="X202" s="335"/>
      <c r="Y202" s="336"/>
      <c r="Z202" s="334" t="e">
        <f>IF(ISERROR($A201),VLOOKUP($D201,Entf,16,FALSE),VLOOKUP($D201,Entm,17,FALSE))</f>
        <v>#N/A</v>
      </c>
      <c r="AA202" s="335"/>
      <c r="AB202" s="335"/>
      <c r="AC202" s="335"/>
      <c r="AD202" s="336"/>
      <c r="AE202" s="337" t="e">
        <f>IF(ISERROR($A201),VLOOKUP($D201,Entf,22,FALSE),VLOOKUP($D201,Entm,23,FALSE))</f>
        <v>#N/A</v>
      </c>
      <c r="AF202" s="338"/>
      <c r="AG202" s="338"/>
      <c r="AH202" s="339"/>
      <c r="AI202" s="337" t="e">
        <f>IF(ISERROR($A201),VLOOKUP($D201,Entf,25,FALSE),VLOOKUP($D201,Entm,26,FALSE))</f>
        <v>#N/A</v>
      </c>
      <c r="AJ202" s="338"/>
      <c r="AK202" s="338"/>
      <c r="AL202" s="339"/>
    </row>
    <row r="203" spans="1:38" ht="13.5" customHeight="1" x14ac:dyDescent="0.15">
      <c r="A203" s="235" t="e">
        <f>VLOOKUP(1+A201,申込データ!$G$10:$G$97,1,FALSE)</f>
        <v>#N/A</v>
      </c>
      <c r="B203" s="235" t="e">
        <f>IF(ISERROR(A203),VLOOKUP(1+B201,申込データ!$H$10:$H$97,1,FALSE),0)</f>
        <v>#N/A</v>
      </c>
      <c r="C203" s="235">
        <v>85</v>
      </c>
      <c r="D203" s="319" t="e">
        <f>IF(ISERROR($A203),VLOOKUP(B203,Entf,3,FALSE),VLOOKUP(A203,Entm,4,FALSE))</f>
        <v>#N/A</v>
      </c>
      <c r="E203" s="320"/>
      <c r="F203" s="319" t="e">
        <f>IF(ISERROR($A203),VLOOKUP($D203,Entf,5,FALSE),VLOOKUP($D203,Entm,6,FALSE))</f>
        <v>#N/A</v>
      </c>
      <c r="G203" s="323"/>
      <c r="H203" s="320"/>
      <c r="I203" s="319" t="e">
        <f>IF(ISERROR($A203),VLOOKUP($D203,Entf,6,FALSE),VLOOKUP($D203,Entm,7,FALSE))</f>
        <v>#N/A</v>
      </c>
      <c r="J203" s="323"/>
      <c r="K203" s="323"/>
      <c r="L203" s="323"/>
      <c r="M203" s="323"/>
      <c r="N203" s="320"/>
      <c r="O203" s="319" t="str">
        <f>IF(ISERROR(A203),IF(ISERROR(B203),"","女"),"男")</f>
        <v/>
      </c>
      <c r="P203" s="320"/>
      <c r="Q203" s="340" t="e">
        <f>IF(ISERROR($A203),VLOOKUP($D203,Entf,26,FALSE),VLOOKUP($D203,Entm,27,FALSE))</f>
        <v>#N/A</v>
      </c>
      <c r="R203" s="341"/>
      <c r="S203" s="341"/>
      <c r="T203" s="342"/>
      <c r="U203" s="316" t="e">
        <f>IF(ISERROR($A203),VLOOKUP($D203,Entf,11,FALSE),VLOOKUP($D203,Entm,12,FALSE))</f>
        <v>#N/A</v>
      </c>
      <c r="V203" s="317"/>
      <c r="W203" s="317"/>
      <c r="X203" s="317"/>
      <c r="Y203" s="318"/>
      <c r="Z203" s="316" t="e">
        <f>IF(ISERROR($A203),VLOOKUP($D203,Entf,14,FALSE),VLOOKUP($D203,Entm,15,FALSE))</f>
        <v>#N/A</v>
      </c>
      <c r="AA203" s="317"/>
      <c r="AB203" s="317"/>
      <c r="AC203" s="317"/>
      <c r="AD203" s="318"/>
      <c r="AE203" s="325" t="e">
        <f>IF(ISERROR($A203),VLOOKUP($D203,Entf,20,FALSE),VLOOKUP($D203,Entm,21,FALSE))</f>
        <v>#N/A</v>
      </c>
      <c r="AF203" s="326"/>
      <c r="AG203" s="326"/>
      <c r="AH203" s="327"/>
      <c r="AI203" s="325" t="e">
        <f>IF(ISERROR($A203),VLOOKUP($D203,Entf,23,FALSE),VLOOKUP($D203,Entm,24,FALSE))</f>
        <v>#N/A</v>
      </c>
      <c r="AJ203" s="326"/>
      <c r="AK203" s="326"/>
      <c r="AL203" s="327"/>
    </row>
    <row r="204" spans="1:38" ht="13.5" customHeight="1" x14ac:dyDescent="0.15">
      <c r="D204" s="321"/>
      <c r="E204" s="322"/>
      <c r="F204" s="321"/>
      <c r="G204" s="324"/>
      <c r="H204" s="322"/>
      <c r="I204" s="328" t="e">
        <f>IF(ISERROR($A203),VLOOKUP($D203,Entf,7,FALSE),VLOOKUP($D203,Entm,8,FALSE))</f>
        <v>#N/A</v>
      </c>
      <c r="J204" s="329"/>
      <c r="K204" s="329"/>
      <c r="L204" s="329"/>
      <c r="M204" s="329"/>
      <c r="N204" s="330"/>
      <c r="O204" s="321"/>
      <c r="P204" s="322"/>
      <c r="Q204" s="331" t="e">
        <f>IF(ISERROR($A203),VLOOKUP($D203,Entf,9,FALSE),VLOOKUP($D203,Entm,10,FALSE))</f>
        <v>#N/A</v>
      </c>
      <c r="R204" s="332"/>
      <c r="S204" s="332"/>
      <c r="T204" s="333"/>
      <c r="U204" s="334" t="e">
        <f>IF(ISERROR($A203),VLOOKUP($D203,Entf,13,FALSE),VLOOKUP($D203,Entm,14,FALSE))</f>
        <v>#N/A</v>
      </c>
      <c r="V204" s="335"/>
      <c r="W204" s="335"/>
      <c r="X204" s="335"/>
      <c r="Y204" s="336"/>
      <c r="Z204" s="334" t="e">
        <f>IF(ISERROR($A203),VLOOKUP($D203,Entf,16,FALSE),VLOOKUP($D203,Entm,17,FALSE))</f>
        <v>#N/A</v>
      </c>
      <c r="AA204" s="335"/>
      <c r="AB204" s="335"/>
      <c r="AC204" s="335"/>
      <c r="AD204" s="336"/>
      <c r="AE204" s="337" t="e">
        <f>IF(ISERROR($A203),VLOOKUP($D203,Entf,22,FALSE),VLOOKUP($D203,Entm,23,FALSE))</f>
        <v>#N/A</v>
      </c>
      <c r="AF204" s="338"/>
      <c r="AG204" s="338"/>
      <c r="AH204" s="339"/>
      <c r="AI204" s="337" t="e">
        <f>IF(ISERROR($A203),VLOOKUP($D203,Entf,25,FALSE),VLOOKUP($D203,Entm,26,FALSE))</f>
        <v>#N/A</v>
      </c>
      <c r="AJ204" s="338"/>
      <c r="AK204" s="338"/>
      <c r="AL204" s="339"/>
    </row>
    <row r="205" spans="1:38" ht="13.5" customHeight="1" x14ac:dyDescent="0.15">
      <c r="A205" s="235" t="e">
        <f>VLOOKUP(1+A203,申込データ!$G$10:$G$97,1,FALSE)</f>
        <v>#N/A</v>
      </c>
      <c r="B205" s="235" t="e">
        <f>IF(ISERROR(A205),VLOOKUP(1+B203,申込データ!$H$10:$H$97,1,FALSE),0)</f>
        <v>#N/A</v>
      </c>
      <c r="C205" s="235">
        <v>86</v>
      </c>
      <c r="D205" s="319" t="e">
        <f>IF(ISERROR($A205),VLOOKUP(B205,Entf,3,FALSE),VLOOKUP(A205,Entm,4,FALSE))</f>
        <v>#N/A</v>
      </c>
      <c r="E205" s="320"/>
      <c r="F205" s="319" t="e">
        <f>IF(ISERROR($A205),VLOOKUP($D205,Entf,5,FALSE),VLOOKUP($D205,Entm,6,FALSE))</f>
        <v>#N/A</v>
      </c>
      <c r="G205" s="323"/>
      <c r="H205" s="320"/>
      <c r="I205" s="319" t="e">
        <f>IF(ISERROR($A205),VLOOKUP($D205,Entf,6,FALSE),VLOOKUP($D205,Entm,7,FALSE))</f>
        <v>#N/A</v>
      </c>
      <c r="J205" s="323"/>
      <c r="K205" s="323"/>
      <c r="L205" s="323"/>
      <c r="M205" s="323"/>
      <c r="N205" s="320"/>
      <c r="O205" s="319" t="str">
        <f>IF(ISERROR(A205),IF(ISERROR(B205),"","女"),"男")</f>
        <v/>
      </c>
      <c r="P205" s="320"/>
      <c r="Q205" s="340" t="e">
        <f>IF(ISERROR($A205),VLOOKUP($D205,Entf,26,FALSE),VLOOKUP($D205,Entm,27,FALSE))</f>
        <v>#N/A</v>
      </c>
      <c r="R205" s="341"/>
      <c r="S205" s="341"/>
      <c r="T205" s="342"/>
      <c r="U205" s="316" t="e">
        <f>IF(ISERROR($A205),VLOOKUP($D205,Entf,11,FALSE),VLOOKUP($D205,Entm,12,FALSE))</f>
        <v>#N/A</v>
      </c>
      <c r="V205" s="317"/>
      <c r="W205" s="317"/>
      <c r="X205" s="317"/>
      <c r="Y205" s="318"/>
      <c r="Z205" s="316" t="e">
        <f>IF(ISERROR($A205),VLOOKUP($D205,Entf,14,FALSE),VLOOKUP($D205,Entm,15,FALSE))</f>
        <v>#N/A</v>
      </c>
      <c r="AA205" s="317"/>
      <c r="AB205" s="317"/>
      <c r="AC205" s="317"/>
      <c r="AD205" s="318"/>
      <c r="AE205" s="325" t="e">
        <f>IF(ISERROR($A205),VLOOKUP($D205,Entf,20,FALSE),VLOOKUP($D205,Entm,21,FALSE))</f>
        <v>#N/A</v>
      </c>
      <c r="AF205" s="326"/>
      <c r="AG205" s="326"/>
      <c r="AH205" s="327"/>
      <c r="AI205" s="325" t="e">
        <f>IF(ISERROR($A205),VLOOKUP($D205,Entf,23,FALSE),VLOOKUP($D205,Entm,24,FALSE))</f>
        <v>#N/A</v>
      </c>
      <c r="AJ205" s="326"/>
      <c r="AK205" s="326"/>
      <c r="AL205" s="327"/>
    </row>
    <row r="206" spans="1:38" ht="13.5" customHeight="1" x14ac:dyDescent="0.15">
      <c r="D206" s="321"/>
      <c r="E206" s="322"/>
      <c r="F206" s="321"/>
      <c r="G206" s="324"/>
      <c r="H206" s="322"/>
      <c r="I206" s="328" t="e">
        <f>IF(ISERROR($A205),VLOOKUP($D205,Entf,7,FALSE),VLOOKUP($D205,Entm,8,FALSE))</f>
        <v>#N/A</v>
      </c>
      <c r="J206" s="329"/>
      <c r="K206" s="329"/>
      <c r="L206" s="329"/>
      <c r="M206" s="329"/>
      <c r="N206" s="330"/>
      <c r="O206" s="321"/>
      <c r="P206" s="322"/>
      <c r="Q206" s="331" t="e">
        <f>IF(ISERROR($A205),VLOOKUP($D205,Entf,9,FALSE),VLOOKUP($D205,Entm,10,FALSE))</f>
        <v>#N/A</v>
      </c>
      <c r="R206" s="332"/>
      <c r="S206" s="332"/>
      <c r="T206" s="333"/>
      <c r="U206" s="334" t="e">
        <f>IF(ISERROR($A205),VLOOKUP($D205,Entf,13,FALSE),VLOOKUP($D205,Entm,14,FALSE))</f>
        <v>#N/A</v>
      </c>
      <c r="V206" s="335"/>
      <c r="W206" s="335"/>
      <c r="X206" s="335"/>
      <c r="Y206" s="336"/>
      <c r="Z206" s="334" t="e">
        <f>IF(ISERROR($A205),VLOOKUP($D205,Entf,16,FALSE),VLOOKUP($D205,Entm,17,FALSE))</f>
        <v>#N/A</v>
      </c>
      <c r="AA206" s="335"/>
      <c r="AB206" s="335"/>
      <c r="AC206" s="335"/>
      <c r="AD206" s="336"/>
      <c r="AE206" s="337" t="e">
        <f>IF(ISERROR($A205),VLOOKUP($D205,Entf,22,FALSE),VLOOKUP($D205,Entm,23,FALSE))</f>
        <v>#N/A</v>
      </c>
      <c r="AF206" s="338"/>
      <c r="AG206" s="338"/>
      <c r="AH206" s="339"/>
      <c r="AI206" s="337" t="e">
        <f>IF(ISERROR($A205),VLOOKUP($D205,Entf,25,FALSE),VLOOKUP($D205,Entm,26,FALSE))</f>
        <v>#N/A</v>
      </c>
      <c r="AJ206" s="338"/>
      <c r="AK206" s="338"/>
      <c r="AL206" s="339"/>
    </row>
    <row r="207" spans="1:38" ht="13.5" customHeight="1" x14ac:dyDescent="0.15">
      <c r="A207" s="235" t="e">
        <f>VLOOKUP(1+A205,申込データ!$G$10:$G$97,1,FALSE)</f>
        <v>#N/A</v>
      </c>
      <c r="B207" s="235" t="e">
        <f>IF(ISERROR(A207),VLOOKUP(1+B205,申込データ!$H$10:$H$97,1,FALSE),0)</f>
        <v>#N/A</v>
      </c>
      <c r="C207" s="235">
        <v>87</v>
      </c>
      <c r="D207" s="319" t="e">
        <f>IF(ISERROR($A207),VLOOKUP(B207,Entf,3,FALSE),VLOOKUP(A207,Entm,4,FALSE))</f>
        <v>#N/A</v>
      </c>
      <c r="E207" s="320"/>
      <c r="F207" s="319" t="e">
        <f>IF(ISERROR($A207),VLOOKUP($D207,Entf,5,FALSE),VLOOKUP($D207,Entm,6,FALSE))</f>
        <v>#N/A</v>
      </c>
      <c r="G207" s="323"/>
      <c r="H207" s="320"/>
      <c r="I207" s="319" t="e">
        <f>IF(ISERROR($A207),VLOOKUP($D207,Entf,6,FALSE),VLOOKUP($D207,Entm,7,FALSE))</f>
        <v>#N/A</v>
      </c>
      <c r="J207" s="323"/>
      <c r="K207" s="323"/>
      <c r="L207" s="323"/>
      <c r="M207" s="323"/>
      <c r="N207" s="320"/>
      <c r="O207" s="319" t="str">
        <f>IF(ISERROR(A207),IF(ISERROR(B207),"","女"),"男")</f>
        <v/>
      </c>
      <c r="P207" s="320"/>
      <c r="Q207" s="340" t="e">
        <f>IF(ISERROR($A207),VLOOKUP($D207,Entf,26,FALSE),VLOOKUP($D207,Entm,27,FALSE))</f>
        <v>#N/A</v>
      </c>
      <c r="R207" s="341"/>
      <c r="S207" s="341"/>
      <c r="T207" s="342"/>
      <c r="U207" s="316" t="e">
        <f>IF(ISERROR($A207),VLOOKUP($D207,Entf,11,FALSE),VLOOKUP($D207,Entm,12,FALSE))</f>
        <v>#N/A</v>
      </c>
      <c r="V207" s="317"/>
      <c r="W207" s="317"/>
      <c r="X207" s="317"/>
      <c r="Y207" s="318"/>
      <c r="Z207" s="316" t="e">
        <f>IF(ISERROR($A207),VLOOKUP($D207,Entf,14,FALSE),VLOOKUP($D207,Entm,15,FALSE))</f>
        <v>#N/A</v>
      </c>
      <c r="AA207" s="317"/>
      <c r="AB207" s="317"/>
      <c r="AC207" s="317"/>
      <c r="AD207" s="318"/>
      <c r="AE207" s="325" t="e">
        <f>IF(ISERROR($A207),VLOOKUP($D207,Entf,20,FALSE),VLOOKUP($D207,Entm,21,FALSE))</f>
        <v>#N/A</v>
      </c>
      <c r="AF207" s="326"/>
      <c r="AG207" s="326"/>
      <c r="AH207" s="327"/>
      <c r="AI207" s="325" t="e">
        <f>IF(ISERROR($A207),VLOOKUP($D207,Entf,23,FALSE),VLOOKUP($D207,Entm,24,FALSE))</f>
        <v>#N/A</v>
      </c>
      <c r="AJ207" s="326"/>
      <c r="AK207" s="326"/>
      <c r="AL207" s="327"/>
    </row>
    <row r="208" spans="1:38" ht="13.5" customHeight="1" x14ac:dyDescent="0.15">
      <c r="D208" s="321"/>
      <c r="E208" s="322"/>
      <c r="F208" s="321"/>
      <c r="G208" s="324"/>
      <c r="H208" s="322"/>
      <c r="I208" s="328" t="e">
        <f>IF(ISERROR($A207),VLOOKUP($D207,Entf,7,FALSE),VLOOKUP($D207,Entm,8,FALSE))</f>
        <v>#N/A</v>
      </c>
      <c r="J208" s="329"/>
      <c r="K208" s="329"/>
      <c r="L208" s="329"/>
      <c r="M208" s="329"/>
      <c r="N208" s="330"/>
      <c r="O208" s="321"/>
      <c r="P208" s="322"/>
      <c r="Q208" s="331" t="e">
        <f>IF(ISERROR($A207),VLOOKUP($D207,Entf,9,FALSE),VLOOKUP($D207,Entm,10,FALSE))</f>
        <v>#N/A</v>
      </c>
      <c r="R208" s="332"/>
      <c r="S208" s="332"/>
      <c r="T208" s="333"/>
      <c r="U208" s="334" t="e">
        <f>IF(ISERROR($A207),VLOOKUP($D207,Entf,13,FALSE),VLOOKUP($D207,Entm,14,FALSE))</f>
        <v>#N/A</v>
      </c>
      <c r="V208" s="335"/>
      <c r="W208" s="335"/>
      <c r="X208" s="335"/>
      <c r="Y208" s="336"/>
      <c r="Z208" s="334" t="e">
        <f>IF(ISERROR($A207),VLOOKUP($D207,Entf,16,FALSE),VLOOKUP($D207,Entm,17,FALSE))</f>
        <v>#N/A</v>
      </c>
      <c r="AA208" s="335"/>
      <c r="AB208" s="335"/>
      <c r="AC208" s="335"/>
      <c r="AD208" s="336"/>
      <c r="AE208" s="337" t="e">
        <f>IF(ISERROR($A207),VLOOKUP($D207,Entf,22,FALSE),VLOOKUP($D207,Entm,23,FALSE))</f>
        <v>#N/A</v>
      </c>
      <c r="AF208" s="338"/>
      <c r="AG208" s="338"/>
      <c r="AH208" s="339"/>
      <c r="AI208" s="337" t="e">
        <f>IF(ISERROR($A207),VLOOKUP($D207,Entf,25,FALSE),VLOOKUP($D207,Entm,26,FALSE))</f>
        <v>#N/A</v>
      </c>
      <c r="AJ208" s="338"/>
      <c r="AK208" s="338"/>
      <c r="AL208" s="339"/>
    </row>
    <row r="209" spans="1:38" ht="13.5" customHeight="1" x14ac:dyDescent="0.15">
      <c r="A209" s="235" t="e">
        <f>VLOOKUP(1+A207,申込データ!$G$10:$G$97,1,FALSE)</f>
        <v>#N/A</v>
      </c>
      <c r="B209" s="235" t="e">
        <f>IF(ISERROR(A209),VLOOKUP(1+B207,申込データ!$H$10:$H$97,1,FALSE),0)</f>
        <v>#N/A</v>
      </c>
      <c r="C209" s="235">
        <v>88</v>
      </c>
      <c r="D209" s="319" t="e">
        <f>IF(ISERROR($A209),VLOOKUP(B209,Entf,3,FALSE),VLOOKUP(A209,Entm,4,FALSE))</f>
        <v>#N/A</v>
      </c>
      <c r="E209" s="320"/>
      <c r="F209" s="319" t="e">
        <f>IF(ISERROR($A209),VLOOKUP($D209,Entf,5,FALSE),VLOOKUP($D209,Entm,6,FALSE))</f>
        <v>#N/A</v>
      </c>
      <c r="G209" s="323"/>
      <c r="H209" s="320"/>
      <c r="I209" s="319" t="e">
        <f>IF(ISERROR($A209),VLOOKUP($D209,Entf,6,FALSE),VLOOKUP($D209,Entm,7,FALSE))</f>
        <v>#N/A</v>
      </c>
      <c r="J209" s="323"/>
      <c r="K209" s="323"/>
      <c r="L209" s="323"/>
      <c r="M209" s="323"/>
      <c r="N209" s="320"/>
      <c r="O209" s="319" t="str">
        <f>IF(ISERROR(A209),IF(ISERROR(B209),"","女"),"男")</f>
        <v/>
      </c>
      <c r="P209" s="320"/>
      <c r="Q209" s="340" t="e">
        <f>IF(ISERROR($A209),VLOOKUP($D209,Entf,26,FALSE),VLOOKUP($D209,Entm,27,FALSE))</f>
        <v>#N/A</v>
      </c>
      <c r="R209" s="341"/>
      <c r="S209" s="341"/>
      <c r="T209" s="342"/>
      <c r="U209" s="316" t="e">
        <f>IF(ISERROR($A209),VLOOKUP($D209,Entf,11,FALSE),VLOOKUP($D209,Entm,12,FALSE))</f>
        <v>#N/A</v>
      </c>
      <c r="V209" s="317"/>
      <c r="W209" s="317"/>
      <c r="X209" s="317"/>
      <c r="Y209" s="318"/>
      <c r="Z209" s="316" t="e">
        <f>IF(ISERROR($A209),VLOOKUP($D209,Entf,14,FALSE),VLOOKUP($D209,Entm,15,FALSE))</f>
        <v>#N/A</v>
      </c>
      <c r="AA209" s="317"/>
      <c r="AB209" s="317"/>
      <c r="AC209" s="317"/>
      <c r="AD209" s="318"/>
      <c r="AE209" s="325" t="e">
        <f>IF(ISERROR($A209),VLOOKUP($D209,Entf,20,FALSE),VLOOKUP($D209,Entm,21,FALSE))</f>
        <v>#N/A</v>
      </c>
      <c r="AF209" s="326"/>
      <c r="AG209" s="326"/>
      <c r="AH209" s="327"/>
      <c r="AI209" s="325" t="e">
        <f>IF(ISERROR($A209),VLOOKUP($D209,Entf,23,FALSE),VLOOKUP($D209,Entm,24,FALSE))</f>
        <v>#N/A</v>
      </c>
      <c r="AJ209" s="326"/>
      <c r="AK209" s="326"/>
      <c r="AL209" s="327"/>
    </row>
    <row r="210" spans="1:38" ht="13.5" customHeight="1" x14ac:dyDescent="0.15">
      <c r="D210" s="321"/>
      <c r="E210" s="322"/>
      <c r="F210" s="321"/>
      <c r="G210" s="324"/>
      <c r="H210" s="322"/>
      <c r="I210" s="328" t="e">
        <f>IF(ISERROR($A209),VLOOKUP($D209,Entf,7,FALSE),VLOOKUP($D209,Entm,8,FALSE))</f>
        <v>#N/A</v>
      </c>
      <c r="J210" s="329"/>
      <c r="K210" s="329"/>
      <c r="L210" s="329"/>
      <c r="M210" s="329"/>
      <c r="N210" s="330"/>
      <c r="O210" s="321"/>
      <c r="P210" s="322"/>
      <c r="Q210" s="331" t="e">
        <f>IF(ISERROR($A209),VLOOKUP($D209,Entf,9,FALSE),VLOOKUP($D209,Entm,10,FALSE))</f>
        <v>#N/A</v>
      </c>
      <c r="R210" s="332"/>
      <c r="S210" s="332"/>
      <c r="T210" s="333"/>
      <c r="U210" s="334" t="e">
        <f>IF(ISERROR($A209),VLOOKUP($D209,Entf,13,FALSE),VLOOKUP($D209,Entm,14,FALSE))</f>
        <v>#N/A</v>
      </c>
      <c r="V210" s="335"/>
      <c r="W210" s="335"/>
      <c r="X210" s="335"/>
      <c r="Y210" s="336"/>
      <c r="Z210" s="334" t="e">
        <f>IF(ISERROR($A209),VLOOKUP($D209,Entf,16,FALSE),VLOOKUP($D209,Entm,17,FALSE))</f>
        <v>#N/A</v>
      </c>
      <c r="AA210" s="335"/>
      <c r="AB210" s="335"/>
      <c r="AC210" s="335"/>
      <c r="AD210" s="336"/>
      <c r="AE210" s="337" t="e">
        <f>IF(ISERROR($A209),VLOOKUP($D209,Entf,22,FALSE),VLOOKUP($D209,Entm,23,FALSE))</f>
        <v>#N/A</v>
      </c>
      <c r="AF210" s="338"/>
      <c r="AG210" s="338"/>
      <c r="AH210" s="339"/>
      <c r="AI210" s="337" t="e">
        <f>IF(ISERROR($A209),VLOOKUP($D209,Entf,25,FALSE),VLOOKUP($D209,Entm,26,FALSE))</f>
        <v>#N/A</v>
      </c>
      <c r="AJ210" s="338"/>
      <c r="AK210" s="338"/>
      <c r="AL210" s="339"/>
    </row>
    <row r="211" spans="1:38" ht="13.5" customHeight="1" x14ac:dyDescent="0.15">
      <c r="E211" t="s">
        <v>146</v>
      </c>
    </row>
    <row r="212" spans="1:38" ht="13.5" customHeight="1" x14ac:dyDescent="0.15">
      <c r="F212" t="s">
        <v>147</v>
      </c>
    </row>
    <row r="213" spans="1:38" ht="13.5" customHeight="1" x14ac:dyDescent="0.15">
      <c r="F213" t="s">
        <v>148</v>
      </c>
    </row>
    <row r="214" spans="1:38" ht="13.5" customHeight="1" x14ac:dyDescent="0.15"/>
    <row r="215" spans="1:38" ht="13.5" customHeight="1" x14ac:dyDescent="0.15"/>
    <row r="216" spans="1:38" ht="13.5" customHeight="1" x14ac:dyDescent="0.15"/>
    <row r="217" spans="1:38" ht="13.5" customHeight="1" x14ac:dyDescent="0.15"/>
    <row r="218" spans="1:38" ht="13.5" customHeight="1" x14ac:dyDescent="0.15"/>
    <row r="219" spans="1:38" ht="13.5" customHeight="1" x14ac:dyDescent="0.15"/>
    <row r="220" spans="1:38" ht="13.5" customHeight="1" x14ac:dyDescent="0.15"/>
    <row r="221" spans="1:38" ht="13.5" customHeight="1" x14ac:dyDescent="0.15"/>
    <row r="222" spans="1:38" ht="13.5" customHeight="1" x14ac:dyDescent="0.15"/>
    <row r="223" spans="1:38" ht="13.5" customHeight="1" x14ac:dyDescent="0.15"/>
    <row r="224" spans="1:38" ht="13.5" customHeight="1" x14ac:dyDescent="0.15"/>
    <row r="225" ht="13.5" customHeight="1" x14ac:dyDescent="0.15"/>
    <row r="226" ht="13.5" customHeight="1" x14ac:dyDescent="0.15"/>
    <row r="227" ht="13.5" customHeight="1" x14ac:dyDescent="0.15"/>
    <row r="228" ht="13.5" customHeight="1" x14ac:dyDescent="0.15"/>
    <row r="229" ht="13.5" customHeight="1" x14ac:dyDescent="0.15"/>
    <row r="230" ht="13.5" customHeight="1" x14ac:dyDescent="0.15"/>
    <row r="231" ht="13.5" customHeight="1" x14ac:dyDescent="0.15"/>
    <row r="232" ht="13.5" customHeight="1" x14ac:dyDescent="0.15"/>
    <row r="233" ht="13.5" customHeight="1" x14ac:dyDescent="0.15"/>
    <row r="234" ht="13.5" customHeight="1" x14ac:dyDescent="0.15"/>
    <row r="235" ht="13.5" customHeight="1" x14ac:dyDescent="0.15"/>
    <row r="236" ht="13.5" customHeight="1" x14ac:dyDescent="0.15"/>
    <row r="237" ht="13.5" customHeight="1" x14ac:dyDescent="0.15"/>
    <row r="238" ht="13.5" customHeight="1" x14ac:dyDescent="0.15"/>
    <row r="239" ht="13.5" customHeight="1" x14ac:dyDescent="0.15"/>
    <row r="240" ht="13.5" customHeight="1" x14ac:dyDescent="0.15"/>
    <row r="241" ht="13.5" customHeight="1" x14ac:dyDescent="0.15"/>
    <row r="242" ht="13.5" customHeight="1" x14ac:dyDescent="0.15"/>
    <row r="243" ht="13.5" customHeight="1" x14ac:dyDescent="0.15"/>
    <row r="244" ht="13.5" customHeight="1" x14ac:dyDescent="0.15"/>
    <row r="245" ht="13.5" customHeight="1" x14ac:dyDescent="0.15"/>
    <row r="246" ht="13.5" customHeight="1" x14ac:dyDescent="0.15"/>
    <row r="247" ht="13.5" customHeight="1" x14ac:dyDescent="0.15"/>
    <row r="248" ht="13.5" customHeight="1" x14ac:dyDescent="0.15"/>
    <row r="249" ht="13.5" customHeight="1" x14ac:dyDescent="0.15"/>
    <row r="250" ht="13.5" customHeight="1" x14ac:dyDescent="0.15"/>
    <row r="251" ht="13.5" customHeight="1" x14ac:dyDescent="0.15"/>
    <row r="252" ht="13.5" customHeight="1" x14ac:dyDescent="0.15"/>
    <row r="253" ht="13.5" customHeight="1" x14ac:dyDescent="0.15"/>
    <row r="254" ht="13.5" customHeight="1" x14ac:dyDescent="0.15"/>
    <row r="255" ht="13.5" customHeight="1" x14ac:dyDescent="0.15"/>
  </sheetData>
  <sheetProtection algorithmName="SHA-512" hashValue="WBt9piylCMK1Glr78Wo9bx573NPzj6roNIA55wMjptZ5G6szQ1dJeGbq9YckaoTElapzdM2jvZ7xEpqBXrvwEg==" saltValue="TNY3M+WtpIGiuyfuVUBb9g==" spinCount="100000" sheet="1" objects="1" scenarios="1" selectLockedCells="1"/>
  <mergeCells count="1352">
    <mergeCell ref="U139:Y139"/>
    <mergeCell ref="U140:Y140"/>
    <mergeCell ref="U143:Y143"/>
    <mergeCell ref="U131:Y131"/>
    <mergeCell ref="U132:Y132"/>
    <mergeCell ref="U133:Y133"/>
    <mergeCell ref="U134:Y134"/>
    <mergeCell ref="U159:Y159"/>
    <mergeCell ref="U144:Y144"/>
    <mergeCell ref="U145:Y145"/>
    <mergeCell ref="U141:Y141"/>
    <mergeCell ref="U142:Y142"/>
    <mergeCell ref="U150:Y150"/>
    <mergeCell ref="U146:Y146"/>
    <mergeCell ref="U147:Y147"/>
    <mergeCell ref="U149:Y149"/>
    <mergeCell ref="U148:Y148"/>
    <mergeCell ref="U136:Y136"/>
    <mergeCell ref="U137:Y137"/>
    <mergeCell ref="U138:Y138"/>
    <mergeCell ref="U135:Y135"/>
    <mergeCell ref="AO11:AO13"/>
    <mergeCell ref="AO14:AP14"/>
    <mergeCell ref="AO15:AP15"/>
    <mergeCell ref="Q10:AB11"/>
    <mergeCell ref="S14:T15"/>
    <mergeCell ref="V14:Y15"/>
    <mergeCell ref="U127:Y127"/>
    <mergeCell ref="U128:Y128"/>
    <mergeCell ref="U129:Y129"/>
    <mergeCell ref="U130:Y130"/>
    <mergeCell ref="U124:Y124"/>
    <mergeCell ref="U119:Y119"/>
    <mergeCell ref="U120:Y120"/>
    <mergeCell ref="U121:Y121"/>
    <mergeCell ref="U122:Y122"/>
    <mergeCell ref="U109:Y109"/>
    <mergeCell ref="U123:Y123"/>
    <mergeCell ref="U110:Y110"/>
    <mergeCell ref="U111:Y111"/>
    <mergeCell ref="U112:Y112"/>
    <mergeCell ref="U118:Y118"/>
    <mergeCell ref="U97:Y97"/>
    <mergeCell ref="U98:Y98"/>
    <mergeCell ref="U99:Y99"/>
    <mergeCell ref="U100:Y100"/>
    <mergeCell ref="U101:Y101"/>
    <mergeCell ref="U102:Y102"/>
    <mergeCell ref="U51:Y51"/>
    <mergeCell ref="U103:Y103"/>
    <mergeCell ref="U107:Y107"/>
    <mergeCell ref="U108:Y108"/>
    <mergeCell ref="U105:Y105"/>
    <mergeCell ref="AQ15:AR15"/>
    <mergeCell ref="U181:Y181"/>
    <mergeCell ref="U182:Y182"/>
    <mergeCell ref="U172:Y172"/>
    <mergeCell ref="U173:Y173"/>
    <mergeCell ref="U174:Y174"/>
    <mergeCell ref="U167:Y167"/>
    <mergeCell ref="U168:Y168"/>
    <mergeCell ref="U169:Y169"/>
    <mergeCell ref="U160:Y160"/>
    <mergeCell ref="U161:Y161"/>
    <mergeCell ref="U151:Y151"/>
    <mergeCell ref="U152:Y152"/>
    <mergeCell ref="U153:Y153"/>
    <mergeCell ref="U157:Y157"/>
    <mergeCell ref="U155:Y155"/>
    <mergeCell ref="U156:Y156"/>
    <mergeCell ref="U154:Y154"/>
    <mergeCell ref="U158:Y158"/>
    <mergeCell ref="U76:Y76"/>
    <mergeCell ref="U82:Y82"/>
    <mergeCell ref="U83:Y83"/>
    <mergeCell ref="U84:Y84"/>
    <mergeCell ref="U85:Y85"/>
    <mergeCell ref="U73:Y73"/>
    <mergeCell ref="U74:Y74"/>
    <mergeCell ref="U86:Y86"/>
    <mergeCell ref="U87:Y87"/>
    <mergeCell ref="U77:Y77"/>
    <mergeCell ref="U78:Y78"/>
    <mergeCell ref="U80:Y80"/>
    <mergeCell ref="U81:Y81"/>
    <mergeCell ref="Q87:T87"/>
    <mergeCell ref="Q88:T88"/>
    <mergeCell ref="Q89:T89"/>
    <mergeCell ref="Q99:T99"/>
    <mergeCell ref="U55:Y55"/>
    <mergeCell ref="U57:Y57"/>
    <mergeCell ref="U53:Y53"/>
    <mergeCell ref="U54:Y54"/>
    <mergeCell ref="U43:Y43"/>
    <mergeCell ref="U44:Y44"/>
    <mergeCell ref="U50:Y50"/>
    <mergeCell ref="U47:Y47"/>
    <mergeCell ref="U33:Y33"/>
    <mergeCell ref="U52:Y52"/>
    <mergeCell ref="U35:Y35"/>
    <mergeCell ref="U34:Y34"/>
    <mergeCell ref="U32:Y32"/>
    <mergeCell ref="U36:Y36"/>
    <mergeCell ref="U39:Y39"/>
    <mergeCell ref="U37:Y37"/>
    <mergeCell ref="U38:Y38"/>
    <mergeCell ref="U45:Y45"/>
    <mergeCell ref="U46:Y46"/>
    <mergeCell ref="U90:Y90"/>
    <mergeCell ref="U91:Y91"/>
    <mergeCell ref="U92:Y92"/>
    <mergeCell ref="U93:Y93"/>
    <mergeCell ref="U94:Y94"/>
    <mergeCell ref="U95:Y95"/>
    <mergeCell ref="U88:Y88"/>
    <mergeCell ref="U89:Y89"/>
    <mergeCell ref="U75:Y75"/>
    <mergeCell ref="Q154:T154"/>
    <mergeCell ref="Q155:T155"/>
    <mergeCell ref="Q158:T158"/>
    <mergeCell ref="Q159:T159"/>
    <mergeCell ref="Q168:T168"/>
    <mergeCell ref="Q169:T169"/>
    <mergeCell ref="Q150:T150"/>
    <mergeCell ref="Q151:T151"/>
    <mergeCell ref="Q161:T161"/>
    <mergeCell ref="Q138:T138"/>
    <mergeCell ref="Q139:T139"/>
    <mergeCell ref="Q140:T140"/>
    <mergeCell ref="Q141:T141"/>
    <mergeCell ref="Q149:T149"/>
    <mergeCell ref="Q135:T135"/>
    <mergeCell ref="U22:Y22"/>
    <mergeCell ref="U23:Y23"/>
    <mergeCell ref="U24:Y24"/>
    <mergeCell ref="U30:Y30"/>
    <mergeCell ref="U31:Y31"/>
    <mergeCell ref="U28:Y28"/>
    <mergeCell ref="U29:Y29"/>
    <mergeCell ref="U27:Y27"/>
    <mergeCell ref="Q22:T22"/>
    <mergeCell ref="U25:Y25"/>
    <mergeCell ref="U26:Y26"/>
    <mergeCell ref="Q24:T24"/>
    <mergeCell ref="Q25:T25"/>
    <mergeCell ref="Q26:T26"/>
    <mergeCell ref="Q27:T27"/>
    <mergeCell ref="Q98:T98"/>
    <mergeCell ref="Q100:T100"/>
    <mergeCell ref="Q172:T172"/>
    <mergeCell ref="Q144:T144"/>
    <mergeCell ref="Q145:T145"/>
    <mergeCell ref="Q146:T146"/>
    <mergeCell ref="Q147:T147"/>
    <mergeCell ref="Q152:T152"/>
    <mergeCell ref="Q108:T108"/>
    <mergeCell ref="Q109:T109"/>
    <mergeCell ref="Q110:T110"/>
    <mergeCell ref="Q111:T111"/>
    <mergeCell ref="Q121:T121"/>
    <mergeCell ref="Q107:T107"/>
    <mergeCell ref="Q118:T118"/>
    <mergeCell ref="Q119:T119"/>
    <mergeCell ref="Q120:T120"/>
    <mergeCell ref="Q157:T157"/>
    <mergeCell ref="Q160:T160"/>
    <mergeCell ref="Q167:T167"/>
    <mergeCell ref="Q153:T153"/>
    <mergeCell ref="Q130:T130"/>
    <mergeCell ref="Q131:T131"/>
    <mergeCell ref="Q132:T132"/>
    <mergeCell ref="Q137:T137"/>
    <mergeCell ref="Q133:T133"/>
    <mergeCell ref="Q134:T134"/>
    <mergeCell ref="Q136:T136"/>
    <mergeCell ref="Q148:T148"/>
    <mergeCell ref="Q156:T156"/>
    <mergeCell ref="Q142:T142"/>
    <mergeCell ref="Q143:T143"/>
    <mergeCell ref="Q170:T170"/>
    <mergeCell ref="Q171:T171"/>
    <mergeCell ref="Q74:T74"/>
    <mergeCell ref="Q82:T82"/>
    <mergeCell ref="Q75:T75"/>
    <mergeCell ref="I171:N171"/>
    <mergeCell ref="I172:N172"/>
    <mergeCell ref="I145:N145"/>
    <mergeCell ref="I147:N147"/>
    <mergeCell ref="I146:N146"/>
    <mergeCell ref="F40:H41"/>
    <mergeCell ref="I40:N40"/>
    <mergeCell ref="I41:N41"/>
    <mergeCell ref="Q47:T47"/>
    <mergeCell ref="Q45:T45"/>
    <mergeCell ref="Q46:T46"/>
    <mergeCell ref="Q54:T54"/>
    <mergeCell ref="Q92:T92"/>
    <mergeCell ref="Q93:T93"/>
    <mergeCell ref="Q94:T94"/>
    <mergeCell ref="Q95:T95"/>
    <mergeCell ref="Q97:T97"/>
    <mergeCell ref="Q73:T73"/>
    <mergeCell ref="Q83:T83"/>
    <mergeCell ref="Q84:T84"/>
    <mergeCell ref="Q85:T85"/>
    <mergeCell ref="Q86:T86"/>
    <mergeCell ref="Q90:T90"/>
    <mergeCell ref="Q76:T76"/>
    <mergeCell ref="Q77:T77"/>
    <mergeCell ref="Q78:T78"/>
    <mergeCell ref="Q79:T79"/>
    <mergeCell ref="Q80:T80"/>
    <mergeCell ref="Q81:T81"/>
    <mergeCell ref="D179:E180"/>
    <mergeCell ref="O179:P180"/>
    <mergeCell ref="D183:E184"/>
    <mergeCell ref="O183:P184"/>
    <mergeCell ref="F179:H180"/>
    <mergeCell ref="I179:N179"/>
    <mergeCell ref="I183:N183"/>
    <mergeCell ref="Q28:T28"/>
    <mergeCell ref="Q29:T29"/>
    <mergeCell ref="Q30:T30"/>
    <mergeCell ref="Q31:T31"/>
    <mergeCell ref="Q32:T32"/>
    <mergeCell ref="Q33:T33"/>
    <mergeCell ref="D158:E159"/>
    <mergeCell ref="D175:E176"/>
    <mergeCell ref="F105:H106"/>
    <mergeCell ref="I105:N105"/>
    <mergeCell ref="D103:E104"/>
    <mergeCell ref="F103:H104"/>
    <mergeCell ref="I103:N103"/>
    <mergeCell ref="I106:N106"/>
    <mergeCell ref="F144:H145"/>
    <mergeCell ref="I144:N144"/>
    <mergeCell ref="I101:N101"/>
    <mergeCell ref="Q50:T50"/>
    <mergeCell ref="Q55:T55"/>
    <mergeCell ref="Q52:T52"/>
    <mergeCell ref="Q44:T44"/>
    <mergeCell ref="Q53:T53"/>
    <mergeCell ref="I180:N180"/>
    <mergeCell ref="F183:H184"/>
    <mergeCell ref="Q37:T37"/>
    <mergeCell ref="D173:E174"/>
    <mergeCell ref="O173:P174"/>
    <mergeCell ref="D144:E145"/>
    <mergeCell ref="O144:P145"/>
    <mergeCell ref="I161:N161"/>
    <mergeCell ref="O169:P170"/>
    <mergeCell ref="F169:H170"/>
    <mergeCell ref="I169:N169"/>
    <mergeCell ref="I170:N170"/>
    <mergeCell ref="F158:H159"/>
    <mergeCell ref="I158:N158"/>
    <mergeCell ref="I159:N159"/>
    <mergeCell ref="F148:H149"/>
    <mergeCell ref="I148:N148"/>
    <mergeCell ref="D101:E102"/>
    <mergeCell ref="D107:E108"/>
    <mergeCell ref="F107:H108"/>
    <mergeCell ref="I107:N107"/>
    <mergeCell ref="I108:N108"/>
    <mergeCell ref="D105:E106"/>
    <mergeCell ref="I102:N102"/>
    <mergeCell ref="O101:P102"/>
    <mergeCell ref="F101:H102"/>
    <mergeCell ref="D160:E161"/>
    <mergeCell ref="O160:P161"/>
    <mergeCell ref="F160:H161"/>
    <mergeCell ref="I160:N160"/>
    <mergeCell ref="D152:E153"/>
    <mergeCell ref="O152:P153"/>
    <mergeCell ref="D171:E172"/>
    <mergeCell ref="O171:P172"/>
    <mergeCell ref="F171:H172"/>
    <mergeCell ref="D169:E170"/>
    <mergeCell ref="D167:E168"/>
    <mergeCell ref="O167:P168"/>
    <mergeCell ref="F167:H168"/>
    <mergeCell ref="I167:N167"/>
    <mergeCell ref="I168:N168"/>
    <mergeCell ref="D156:E157"/>
    <mergeCell ref="O156:P157"/>
    <mergeCell ref="F156:H157"/>
    <mergeCell ref="I156:N156"/>
    <mergeCell ref="I157:N157"/>
    <mergeCell ref="F152:H153"/>
    <mergeCell ref="I152:N152"/>
    <mergeCell ref="I153:N153"/>
    <mergeCell ref="D154:E155"/>
    <mergeCell ref="O154:P155"/>
    <mergeCell ref="F154:H155"/>
    <mergeCell ref="I154:N154"/>
    <mergeCell ref="I155:N155"/>
    <mergeCell ref="O158:P159"/>
    <mergeCell ref="D148:E149"/>
    <mergeCell ref="I149:N149"/>
    <mergeCell ref="D146:E147"/>
    <mergeCell ref="D150:E151"/>
    <mergeCell ref="O150:P151"/>
    <mergeCell ref="F150:H151"/>
    <mergeCell ref="I150:N150"/>
    <mergeCell ref="O146:P147"/>
    <mergeCell ref="F146:H147"/>
    <mergeCell ref="I151:N151"/>
    <mergeCell ref="O148:P149"/>
    <mergeCell ref="D140:E141"/>
    <mergeCell ref="O140:P141"/>
    <mergeCell ref="F140:H141"/>
    <mergeCell ref="I140:N140"/>
    <mergeCell ref="I141:N141"/>
    <mergeCell ref="D142:E143"/>
    <mergeCell ref="O142:P143"/>
    <mergeCell ref="F142:H143"/>
    <mergeCell ref="I142:N142"/>
    <mergeCell ref="I143:N143"/>
    <mergeCell ref="D136:E137"/>
    <mergeCell ref="O136:P137"/>
    <mergeCell ref="F136:H137"/>
    <mergeCell ref="I136:N136"/>
    <mergeCell ref="I137:N137"/>
    <mergeCell ref="D138:E139"/>
    <mergeCell ref="O138:P139"/>
    <mergeCell ref="F138:H139"/>
    <mergeCell ref="I138:N138"/>
    <mergeCell ref="I139:N139"/>
    <mergeCell ref="D132:E133"/>
    <mergeCell ref="O132:P133"/>
    <mergeCell ref="F132:H133"/>
    <mergeCell ref="I132:N132"/>
    <mergeCell ref="I133:N133"/>
    <mergeCell ref="D134:E135"/>
    <mergeCell ref="O134:P135"/>
    <mergeCell ref="F134:H135"/>
    <mergeCell ref="I134:N134"/>
    <mergeCell ref="I135:N135"/>
    <mergeCell ref="D128:E129"/>
    <mergeCell ref="O128:P129"/>
    <mergeCell ref="F128:H129"/>
    <mergeCell ref="I128:N128"/>
    <mergeCell ref="I129:N129"/>
    <mergeCell ref="D130:E131"/>
    <mergeCell ref="O130:P131"/>
    <mergeCell ref="F130:H131"/>
    <mergeCell ref="I130:N130"/>
    <mergeCell ref="I131:N131"/>
    <mergeCell ref="D124:E125"/>
    <mergeCell ref="O124:P125"/>
    <mergeCell ref="F124:H125"/>
    <mergeCell ref="I124:N124"/>
    <mergeCell ref="I125:N125"/>
    <mergeCell ref="D126:E127"/>
    <mergeCell ref="O126:P127"/>
    <mergeCell ref="F126:H127"/>
    <mergeCell ref="I126:N126"/>
    <mergeCell ref="I127:N127"/>
    <mergeCell ref="D120:E121"/>
    <mergeCell ref="O120:P121"/>
    <mergeCell ref="F120:H121"/>
    <mergeCell ref="I120:N120"/>
    <mergeCell ref="I121:N121"/>
    <mergeCell ref="D122:E123"/>
    <mergeCell ref="O122:P123"/>
    <mergeCell ref="F122:H123"/>
    <mergeCell ref="I122:N122"/>
    <mergeCell ref="I123:N123"/>
    <mergeCell ref="D111:E112"/>
    <mergeCell ref="O111:P112"/>
    <mergeCell ref="F111:H112"/>
    <mergeCell ref="I111:N111"/>
    <mergeCell ref="D118:E119"/>
    <mergeCell ref="O118:P119"/>
    <mergeCell ref="F118:H119"/>
    <mergeCell ref="I118:N118"/>
    <mergeCell ref="I119:N119"/>
    <mergeCell ref="I112:N112"/>
    <mergeCell ref="D99:E100"/>
    <mergeCell ref="O99:P100"/>
    <mergeCell ref="F99:H100"/>
    <mergeCell ref="I99:N99"/>
    <mergeCell ref="I100:N100"/>
    <mergeCell ref="D109:E110"/>
    <mergeCell ref="O109:P110"/>
    <mergeCell ref="F109:H110"/>
    <mergeCell ref="I109:N109"/>
    <mergeCell ref="I110:N110"/>
    <mergeCell ref="D95:E96"/>
    <mergeCell ref="O95:P96"/>
    <mergeCell ref="F95:H96"/>
    <mergeCell ref="I95:N95"/>
    <mergeCell ref="D97:E98"/>
    <mergeCell ref="O97:P98"/>
    <mergeCell ref="F97:H98"/>
    <mergeCell ref="I97:N97"/>
    <mergeCell ref="I98:N98"/>
    <mergeCell ref="I96:N96"/>
    <mergeCell ref="O107:P108"/>
    <mergeCell ref="D91:E92"/>
    <mergeCell ref="O91:P92"/>
    <mergeCell ref="F91:H92"/>
    <mergeCell ref="I91:N91"/>
    <mergeCell ref="I92:N92"/>
    <mergeCell ref="D93:E94"/>
    <mergeCell ref="O93:P94"/>
    <mergeCell ref="F93:H94"/>
    <mergeCell ref="I93:N93"/>
    <mergeCell ref="I94:N94"/>
    <mergeCell ref="D87:E88"/>
    <mergeCell ref="O87:P88"/>
    <mergeCell ref="F87:H88"/>
    <mergeCell ref="I87:N87"/>
    <mergeCell ref="I88:N88"/>
    <mergeCell ref="D89:E90"/>
    <mergeCell ref="O89:P90"/>
    <mergeCell ref="F89:H90"/>
    <mergeCell ref="I89:N89"/>
    <mergeCell ref="I90:N90"/>
    <mergeCell ref="D83:E84"/>
    <mergeCell ref="O83:P84"/>
    <mergeCell ref="F83:H84"/>
    <mergeCell ref="I83:N83"/>
    <mergeCell ref="I84:N84"/>
    <mergeCell ref="D85:E86"/>
    <mergeCell ref="O85:P86"/>
    <mergeCell ref="F85:H86"/>
    <mergeCell ref="I85:N85"/>
    <mergeCell ref="I86:N86"/>
    <mergeCell ref="D79:E80"/>
    <mergeCell ref="O79:P80"/>
    <mergeCell ref="F79:H80"/>
    <mergeCell ref="I79:N79"/>
    <mergeCell ref="D81:E82"/>
    <mergeCell ref="O81:P82"/>
    <mergeCell ref="F81:H82"/>
    <mergeCell ref="I81:N81"/>
    <mergeCell ref="I80:N80"/>
    <mergeCell ref="D73:E74"/>
    <mergeCell ref="D77:E78"/>
    <mergeCell ref="O77:P78"/>
    <mergeCell ref="F77:H78"/>
    <mergeCell ref="I77:N77"/>
    <mergeCell ref="I78:N78"/>
    <mergeCell ref="O75:P76"/>
    <mergeCell ref="F75:H76"/>
    <mergeCell ref="I75:N75"/>
    <mergeCell ref="I76:N76"/>
    <mergeCell ref="F73:H74"/>
    <mergeCell ref="I73:N73"/>
    <mergeCell ref="I27:N27"/>
    <mergeCell ref="I45:N45"/>
    <mergeCell ref="F44:H45"/>
    <mergeCell ref="I44:N44"/>
    <mergeCell ref="F42:H43"/>
    <mergeCell ref="I42:N42"/>
    <mergeCell ref="I31:N31"/>
    <mergeCell ref="F34:H35"/>
    <mergeCell ref="D75:E76"/>
    <mergeCell ref="I74:N74"/>
    <mergeCell ref="I59:N59"/>
    <mergeCell ref="F56:H57"/>
    <mergeCell ref="I56:N56"/>
    <mergeCell ref="D69:E70"/>
    <mergeCell ref="F58:H59"/>
    <mergeCell ref="F71:H72"/>
    <mergeCell ref="F69:H70"/>
    <mergeCell ref="D71:E72"/>
    <mergeCell ref="D40:E41"/>
    <mergeCell ref="O40:P41"/>
    <mergeCell ref="D24:E25"/>
    <mergeCell ref="O24:P25"/>
    <mergeCell ref="F24:H25"/>
    <mergeCell ref="I24:N24"/>
    <mergeCell ref="I25:N25"/>
    <mergeCell ref="D26:E27"/>
    <mergeCell ref="O26:P27"/>
    <mergeCell ref="F26:H27"/>
    <mergeCell ref="I26:N26"/>
    <mergeCell ref="O28:P29"/>
    <mergeCell ref="F28:H29"/>
    <mergeCell ref="I28:N28"/>
    <mergeCell ref="I29:N29"/>
    <mergeCell ref="D32:E33"/>
    <mergeCell ref="O32:P33"/>
    <mergeCell ref="F32:H33"/>
    <mergeCell ref="I32:N32"/>
    <mergeCell ref="I33:N33"/>
    <mergeCell ref="D28:E29"/>
    <mergeCell ref="D30:E31"/>
    <mergeCell ref="O30:P31"/>
    <mergeCell ref="F30:H31"/>
    <mergeCell ref="I30:N30"/>
    <mergeCell ref="F38:H39"/>
    <mergeCell ref="I38:N38"/>
    <mergeCell ref="I39:N39"/>
    <mergeCell ref="D36:E37"/>
    <mergeCell ref="O36:P37"/>
    <mergeCell ref="F36:H37"/>
    <mergeCell ref="I36:N36"/>
    <mergeCell ref="I37:N37"/>
    <mergeCell ref="I43:N43"/>
    <mergeCell ref="D56:E57"/>
    <mergeCell ref="D52:E53"/>
    <mergeCell ref="F46:H47"/>
    <mergeCell ref="I46:N46"/>
    <mergeCell ref="I47:N47"/>
    <mergeCell ref="D42:E43"/>
    <mergeCell ref="D46:E47"/>
    <mergeCell ref="D44:E45"/>
    <mergeCell ref="I57:N57"/>
    <mergeCell ref="D54:E55"/>
    <mergeCell ref="O46:P47"/>
    <mergeCell ref="O44:P45"/>
    <mergeCell ref="F48:H49"/>
    <mergeCell ref="D50:E51"/>
    <mergeCell ref="O50:P51"/>
    <mergeCell ref="F50:H51"/>
    <mergeCell ref="I50:N50"/>
    <mergeCell ref="I51:N51"/>
    <mergeCell ref="O54:P55"/>
    <mergeCell ref="F54:H55"/>
    <mergeCell ref="I54:N54"/>
    <mergeCell ref="I53:N53"/>
    <mergeCell ref="O52:P53"/>
    <mergeCell ref="D62:E63"/>
    <mergeCell ref="F60:H61"/>
    <mergeCell ref="F62:H63"/>
    <mergeCell ref="D58:E59"/>
    <mergeCell ref="D60:E61"/>
    <mergeCell ref="I58:N58"/>
    <mergeCell ref="I62:N62"/>
    <mergeCell ref="U18:AL18"/>
    <mergeCell ref="Z20:AD20"/>
    <mergeCell ref="AE20:AH20"/>
    <mergeCell ref="AI20:AL20"/>
    <mergeCell ref="U19:Y19"/>
    <mergeCell ref="U20:Y20"/>
    <mergeCell ref="I18:N19"/>
    <mergeCell ref="AD16:AJ17"/>
    <mergeCell ref="D22:E23"/>
    <mergeCell ref="O22:P23"/>
    <mergeCell ref="F22:H23"/>
    <mergeCell ref="I22:N22"/>
    <mergeCell ref="Q23:T23"/>
    <mergeCell ref="I23:N23"/>
    <mergeCell ref="Z23:AD23"/>
    <mergeCell ref="AI24:AL24"/>
    <mergeCell ref="AE23:AH23"/>
    <mergeCell ref="AE22:AH22"/>
    <mergeCell ref="AI22:AL22"/>
    <mergeCell ref="AI23:AL23"/>
    <mergeCell ref="Z26:AD26"/>
    <mergeCell ref="D34:E35"/>
    <mergeCell ref="I34:N34"/>
    <mergeCell ref="I35:N35"/>
    <mergeCell ref="D38:E39"/>
    <mergeCell ref="G9:AI9"/>
    <mergeCell ref="H12:T13"/>
    <mergeCell ref="AE19:AH19"/>
    <mergeCell ref="AA16:AC17"/>
    <mergeCell ref="V12:AB13"/>
    <mergeCell ref="AD14:AJ15"/>
    <mergeCell ref="AI19:AL19"/>
    <mergeCell ref="Z19:AD19"/>
    <mergeCell ref="F18:H19"/>
    <mergeCell ref="Q20:T20"/>
    <mergeCell ref="D18:E19"/>
    <mergeCell ref="D20:E21"/>
    <mergeCell ref="O18:P19"/>
    <mergeCell ref="Q18:T19"/>
    <mergeCell ref="F20:H21"/>
    <mergeCell ref="O20:P21"/>
    <mergeCell ref="I21:N21"/>
    <mergeCell ref="Q21:T21"/>
    <mergeCell ref="I20:N20"/>
    <mergeCell ref="Z21:AD21"/>
    <mergeCell ref="AE21:AH21"/>
    <mergeCell ref="AI21:AL21"/>
    <mergeCell ref="D12:G13"/>
    <mergeCell ref="AF12:AJ13"/>
    <mergeCell ref="AD13:AE13"/>
    <mergeCell ref="U21:Y21"/>
    <mergeCell ref="AK12:AL13"/>
    <mergeCell ref="AA14:AC15"/>
    <mergeCell ref="Z22:AD22"/>
    <mergeCell ref="AI25:AL25"/>
    <mergeCell ref="Z24:AD24"/>
    <mergeCell ref="Z25:AD25"/>
    <mergeCell ref="AE25:AH25"/>
    <mergeCell ref="AE24:AH24"/>
    <mergeCell ref="Z30:AD30"/>
    <mergeCell ref="AE30:AH30"/>
    <mergeCell ref="Z29:AD29"/>
    <mergeCell ref="Z27:AD27"/>
    <mergeCell ref="AE27:AH27"/>
    <mergeCell ref="AE28:AH28"/>
    <mergeCell ref="Z28:AD28"/>
    <mergeCell ref="AI28:AL28"/>
    <mergeCell ref="AE26:AH26"/>
    <mergeCell ref="AI26:AL26"/>
    <mergeCell ref="AI27:AL27"/>
    <mergeCell ref="AI29:AL29"/>
    <mergeCell ref="AI30:AL30"/>
    <mergeCell ref="AI31:AL31"/>
    <mergeCell ref="AE29:AH29"/>
    <mergeCell ref="AI35:AL35"/>
    <mergeCell ref="AI36:AL36"/>
    <mergeCell ref="AI34:AL34"/>
    <mergeCell ref="AE34:AH34"/>
    <mergeCell ref="AI32:AL32"/>
    <mergeCell ref="AI33:AL33"/>
    <mergeCell ref="AE32:AH32"/>
    <mergeCell ref="Z33:AD33"/>
    <mergeCell ref="AE33:AH33"/>
    <mergeCell ref="Z35:AD35"/>
    <mergeCell ref="Z34:AD34"/>
    <mergeCell ref="AE35:AH35"/>
    <mergeCell ref="Z32:AD32"/>
    <mergeCell ref="AE36:AH36"/>
    <mergeCell ref="AI37:AL37"/>
    <mergeCell ref="AE37:AH37"/>
    <mergeCell ref="Z36:AD36"/>
    <mergeCell ref="Z37:AD37"/>
    <mergeCell ref="Q40:T40"/>
    <mergeCell ref="O42:P43"/>
    <mergeCell ref="Z43:AD43"/>
    <mergeCell ref="U40:Y40"/>
    <mergeCell ref="Q41:T41"/>
    <mergeCell ref="U41:Y41"/>
    <mergeCell ref="U42:Y42"/>
    <mergeCell ref="AE42:AH42"/>
    <mergeCell ref="O38:P39"/>
    <mergeCell ref="Q36:T36"/>
    <mergeCell ref="Z31:AD31"/>
    <mergeCell ref="AE31:AH31"/>
    <mergeCell ref="Q34:T34"/>
    <mergeCell ref="Q35:T35"/>
    <mergeCell ref="Q43:T43"/>
    <mergeCell ref="O34:P35"/>
    <mergeCell ref="Q38:T38"/>
    <mergeCell ref="Q39:T39"/>
    <mergeCell ref="Q42:T42"/>
    <mergeCell ref="Z44:AD44"/>
    <mergeCell ref="Z42:AD42"/>
    <mergeCell ref="AE43:AH43"/>
    <mergeCell ref="Z41:AD41"/>
    <mergeCell ref="Z40:AD40"/>
    <mergeCell ref="AI45:AL45"/>
    <mergeCell ref="AE44:AH44"/>
    <mergeCell ref="AE40:AH40"/>
    <mergeCell ref="AI42:AL42"/>
    <mergeCell ref="AI43:AL43"/>
    <mergeCell ref="AI44:AL44"/>
    <mergeCell ref="AI40:AL40"/>
    <mergeCell ref="AI41:AL41"/>
    <mergeCell ref="AE41:AH41"/>
    <mergeCell ref="AE45:AH45"/>
    <mergeCell ref="Z45:AD45"/>
    <mergeCell ref="AI38:AL38"/>
    <mergeCell ref="AE39:AH39"/>
    <mergeCell ref="AI39:AL39"/>
    <mergeCell ref="AE38:AH38"/>
    <mergeCell ref="Z39:AD39"/>
    <mergeCell ref="Z38:AD38"/>
    <mergeCell ref="AI46:AL46"/>
    <mergeCell ref="Z47:AD47"/>
    <mergeCell ref="AE47:AH47"/>
    <mergeCell ref="AI47:AL47"/>
    <mergeCell ref="Z46:AD46"/>
    <mergeCell ref="AE46:AH46"/>
    <mergeCell ref="AI48:AL48"/>
    <mergeCell ref="I49:N49"/>
    <mergeCell ref="Z49:AD49"/>
    <mergeCell ref="AE49:AH49"/>
    <mergeCell ref="AI49:AL49"/>
    <mergeCell ref="Z48:AD48"/>
    <mergeCell ref="AE48:AH48"/>
    <mergeCell ref="U49:Y49"/>
    <mergeCell ref="U48:Y48"/>
    <mergeCell ref="O48:P49"/>
    <mergeCell ref="I48:N48"/>
    <mergeCell ref="F52:H53"/>
    <mergeCell ref="I52:N52"/>
    <mergeCell ref="AI56:AL56"/>
    <mergeCell ref="AE54:AH54"/>
    <mergeCell ref="AI54:AL54"/>
    <mergeCell ref="I55:N55"/>
    <mergeCell ref="Z55:AD55"/>
    <mergeCell ref="AE55:AH55"/>
    <mergeCell ref="AI55:AL55"/>
    <mergeCell ref="Z54:AD54"/>
    <mergeCell ref="Z56:AD56"/>
    <mergeCell ref="D48:E49"/>
    <mergeCell ref="AE52:AH52"/>
    <mergeCell ref="AI50:AL50"/>
    <mergeCell ref="AI51:AL51"/>
    <mergeCell ref="Z50:AD50"/>
    <mergeCell ref="Z51:AD51"/>
    <mergeCell ref="AE51:AH51"/>
    <mergeCell ref="AE50:AH50"/>
    <mergeCell ref="Q48:T48"/>
    <mergeCell ref="Q49:T49"/>
    <mergeCell ref="Q51:T51"/>
    <mergeCell ref="AI52:AL52"/>
    <mergeCell ref="Z53:AD53"/>
    <mergeCell ref="AE53:AH53"/>
    <mergeCell ref="AI53:AL53"/>
    <mergeCell ref="Z52:AD52"/>
    <mergeCell ref="Z57:AD57"/>
    <mergeCell ref="AE57:AH57"/>
    <mergeCell ref="AE56:AH56"/>
    <mergeCell ref="O58:P59"/>
    <mergeCell ref="Z59:AD59"/>
    <mergeCell ref="Q58:T58"/>
    <mergeCell ref="U58:Y58"/>
    <mergeCell ref="U59:Y59"/>
    <mergeCell ref="AI57:AL57"/>
    <mergeCell ref="O56:P57"/>
    <mergeCell ref="U56:Y56"/>
    <mergeCell ref="AI58:AL58"/>
    <mergeCell ref="AI59:AL59"/>
    <mergeCell ref="AI63:AL63"/>
    <mergeCell ref="Z58:AD58"/>
    <mergeCell ref="AE58:AH58"/>
    <mergeCell ref="AE59:AH59"/>
    <mergeCell ref="Q56:T56"/>
    <mergeCell ref="Q57:T57"/>
    <mergeCell ref="Q61:T61"/>
    <mergeCell ref="Q59:T59"/>
    <mergeCell ref="I61:N61"/>
    <mergeCell ref="Z61:AD61"/>
    <mergeCell ref="AE61:AH61"/>
    <mergeCell ref="Z62:AD62"/>
    <mergeCell ref="AE60:AH60"/>
    <mergeCell ref="I63:N63"/>
    <mergeCell ref="Z63:AD63"/>
    <mergeCell ref="AE63:AH63"/>
    <mergeCell ref="I60:N60"/>
    <mergeCell ref="Q60:T60"/>
    <mergeCell ref="AE62:AH62"/>
    <mergeCell ref="AI62:AL62"/>
    <mergeCell ref="Z60:AD60"/>
    <mergeCell ref="U60:Y60"/>
    <mergeCell ref="O60:P61"/>
    <mergeCell ref="AI60:AL60"/>
    <mergeCell ref="AI61:AL61"/>
    <mergeCell ref="Q62:T62"/>
    <mergeCell ref="U61:Y61"/>
    <mergeCell ref="O69:P70"/>
    <mergeCell ref="U69:Y69"/>
    <mergeCell ref="Q63:T63"/>
    <mergeCell ref="O62:P63"/>
    <mergeCell ref="U63:Y63"/>
    <mergeCell ref="U62:Y62"/>
    <mergeCell ref="AI69:AL69"/>
    <mergeCell ref="I70:N70"/>
    <mergeCell ref="Z70:AD70"/>
    <mergeCell ref="AE70:AH70"/>
    <mergeCell ref="AI70:AL70"/>
    <mergeCell ref="Z69:AD69"/>
    <mergeCell ref="AE69:AH69"/>
    <mergeCell ref="I69:N69"/>
    <mergeCell ref="I71:N71"/>
    <mergeCell ref="Z71:AD71"/>
    <mergeCell ref="Q69:T69"/>
    <mergeCell ref="Q70:T70"/>
    <mergeCell ref="Q71:T71"/>
    <mergeCell ref="U70:Y70"/>
    <mergeCell ref="U71:Y71"/>
    <mergeCell ref="O71:P72"/>
    <mergeCell ref="I72:N72"/>
    <mergeCell ref="Z72:AD72"/>
    <mergeCell ref="AI71:AL71"/>
    <mergeCell ref="U72:Y72"/>
    <mergeCell ref="Q72:T72"/>
    <mergeCell ref="AE72:AH72"/>
    <mergeCell ref="AI72:AL72"/>
    <mergeCell ref="U79:Y79"/>
    <mergeCell ref="AE79:AH79"/>
    <mergeCell ref="AI84:AL84"/>
    <mergeCell ref="AE83:AH83"/>
    <mergeCell ref="AI81:AL81"/>
    <mergeCell ref="I82:N82"/>
    <mergeCell ref="Z82:AD82"/>
    <mergeCell ref="AE82:AH82"/>
    <mergeCell ref="AI82:AL82"/>
    <mergeCell ref="Z81:AD81"/>
    <mergeCell ref="AI83:AL83"/>
    <mergeCell ref="AE71:AH71"/>
    <mergeCell ref="Z75:AD75"/>
    <mergeCell ref="AE73:AH73"/>
    <mergeCell ref="Z74:AD74"/>
    <mergeCell ref="AE74:AH74"/>
    <mergeCell ref="AE75:AH75"/>
    <mergeCell ref="AI73:AL73"/>
    <mergeCell ref="AI74:AL74"/>
    <mergeCell ref="Z79:AD79"/>
    <mergeCell ref="Z77:AD77"/>
    <mergeCell ref="Z73:AD73"/>
    <mergeCell ref="AI75:AL75"/>
    <mergeCell ref="Z76:AD76"/>
    <mergeCell ref="AI77:AL77"/>
    <mergeCell ref="AE78:AH78"/>
    <mergeCell ref="AI78:AL78"/>
    <mergeCell ref="AI76:AL76"/>
    <mergeCell ref="Z78:AD78"/>
    <mergeCell ref="AE77:AH77"/>
    <mergeCell ref="AE76:AH76"/>
    <mergeCell ref="O73:P74"/>
    <mergeCell ref="Z85:AD85"/>
    <mergeCell ref="AE85:AH85"/>
    <mergeCell ref="Z84:AD84"/>
    <mergeCell ref="AE84:AH84"/>
    <mergeCell ref="Z83:AD83"/>
    <mergeCell ref="AI85:AL85"/>
    <mergeCell ref="AE86:AH86"/>
    <mergeCell ref="AI86:AL86"/>
    <mergeCell ref="Z86:AD86"/>
    <mergeCell ref="AI87:AL87"/>
    <mergeCell ref="Z88:AD88"/>
    <mergeCell ref="AE88:AH88"/>
    <mergeCell ref="AI88:AL88"/>
    <mergeCell ref="AE87:AH87"/>
    <mergeCell ref="Z87:AD87"/>
    <mergeCell ref="AE81:AH81"/>
    <mergeCell ref="AI79:AL79"/>
    <mergeCell ref="Z80:AD80"/>
    <mergeCell ref="AE80:AH80"/>
    <mergeCell ref="AI80:AL80"/>
    <mergeCell ref="Z96:AD96"/>
    <mergeCell ref="AE96:AH96"/>
    <mergeCell ref="AI96:AL96"/>
    <mergeCell ref="Z95:AD95"/>
    <mergeCell ref="Q96:T96"/>
    <mergeCell ref="U96:Y96"/>
    <mergeCell ref="AE97:AH97"/>
    <mergeCell ref="AE92:AH92"/>
    <mergeCell ref="AE95:AH95"/>
    <mergeCell ref="AI95:AL95"/>
    <mergeCell ref="AI93:AL93"/>
    <mergeCell ref="AE94:AH94"/>
    <mergeCell ref="AI94:AL94"/>
    <mergeCell ref="AI92:AL92"/>
    <mergeCell ref="AI89:AL89"/>
    <mergeCell ref="AI90:AL90"/>
    <mergeCell ref="Z92:AD92"/>
    <mergeCell ref="Z89:AD89"/>
    <mergeCell ref="AI91:AL91"/>
    <mergeCell ref="Z91:AD91"/>
    <mergeCell ref="AE89:AH89"/>
    <mergeCell ref="Z94:AD94"/>
    <mergeCell ref="AE93:AH93"/>
    <mergeCell ref="Z93:AD93"/>
    <mergeCell ref="Z90:AD90"/>
    <mergeCell ref="AE90:AH90"/>
    <mergeCell ref="AE91:AH91"/>
    <mergeCell ref="Q91:T91"/>
    <mergeCell ref="AI101:AL101"/>
    <mergeCell ref="AE102:AH102"/>
    <mergeCell ref="AI102:AL102"/>
    <mergeCell ref="Z102:AD102"/>
    <mergeCell ref="AE104:AH104"/>
    <mergeCell ref="U106:Y106"/>
    <mergeCell ref="I104:N104"/>
    <mergeCell ref="Z104:AD104"/>
    <mergeCell ref="O103:P104"/>
    <mergeCell ref="Q104:T104"/>
    <mergeCell ref="O105:P106"/>
    <mergeCell ref="U104:Y104"/>
    <mergeCell ref="Z105:AD105"/>
    <mergeCell ref="AI100:AL100"/>
    <mergeCell ref="AE99:AH99"/>
    <mergeCell ref="AI97:AL97"/>
    <mergeCell ref="Z98:AD98"/>
    <mergeCell ref="AE98:AH98"/>
    <mergeCell ref="AI98:AL98"/>
    <mergeCell ref="Z97:AD97"/>
    <mergeCell ref="AI99:AL99"/>
    <mergeCell ref="Z101:AD101"/>
    <mergeCell ref="AE101:AH101"/>
    <mergeCell ref="Z100:AD100"/>
    <mergeCell ref="AE100:AH100"/>
    <mergeCell ref="Z99:AD99"/>
    <mergeCell ref="Q101:T101"/>
    <mergeCell ref="Q102:T102"/>
    <mergeCell ref="Q103:T103"/>
    <mergeCell ref="Q106:T106"/>
    <mergeCell ref="Q105:T105"/>
    <mergeCell ref="AI107:AL107"/>
    <mergeCell ref="Z107:AD107"/>
    <mergeCell ref="AE105:AH105"/>
    <mergeCell ref="Z106:AD106"/>
    <mergeCell ref="AE106:AH106"/>
    <mergeCell ref="AI105:AL105"/>
    <mergeCell ref="AI106:AL106"/>
    <mergeCell ref="AE107:AH107"/>
    <mergeCell ref="Z110:AD110"/>
    <mergeCell ref="AE109:AH109"/>
    <mergeCell ref="Z109:AD109"/>
    <mergeCell ref="AE110:AH110"/>
    <mergeCell ref="Z108:AD108"/>
    <mergeCell ref="AI104:AL104"/>
    <mergeCell ref="AE103:AH103"/>
    <mergeCell ref="Z103:AD103"/>
    <mergeCell ref="AI103:AL103"/>
    <mergeCell ref="Z121:AD121"/>
    <mergeCell ref="AE121:AH121"/>
    <mergeCell ref="AI124:AL124"/>
    <mergeCell ref="Z125:AD125"/>
    <mergeCell ref="AE125:AH125"/>
    <mergeCell ref="AI125:AL125"/>
    <mergeCell ref="AI122:AL122"/>
    <mergeCell ref="AE123:AH123"/>
    <mergeCell ref="AI123:AL123"/>
    <mergeCell ref="Z123:AD123"/>
    <mergeCell ref="Z112:AD112"/>
    <mergeCell ref="AE112:AH112"/>
    <mergeCell ref="AI112:AL112"/>
    <mergeCell ref="Z111:AD111"/>
    <mergeCell ref="Q112:T112"/>
    <mergeCell ref="AE118:AH118"/>
    <mergeCell ref="AE108:AH108"/>
    <mergeCell ref="AE111:AH111"/>
    <mergeCell ref="AI111:AL111"/>
    <mergeCell ref="AI109:AL109"/>
    <mergeCell ref="AI110:AL110"/>
    <mergeCell ref="AI108:AL108"/>
    <mergeCell ref="AI121:AL121"/>
    <mergeCell ref="AE120:AH120"/>
    <mergeCell ref="AI118:AL118"/>
    <mergeCell ref="Z119:AD119"/>
    <mergeCell ref="AE119:AH119"/>
    <mergeCell ref="AI119:AL119"/>
    <mergeCell ref="Z118:AD118"/>
    <mergeCell ref="AI120:AL120"/>
    <mergeCell ref="Z120:AD120"/>
    <mergeCell ref="Q122:T122"/>
    <mergeCell ref="AI130:AL130"/>
    <mergeCell ref="AE131:AH131"/>
    <mergeCell ref="AI132:AL132"/>
    <mergeCell ref="AI133:AL133"/>
    <mergeCell ref="AE132:AH132"/>
    <mergeCell ref="Z133:AD133"/>
    <mergeCell ref="AE133:AH133"/>
    <mergeCell ref="AE124:AH124"/>
    <mergeCell ref="Z124:AD124"/>
    <mergeCell ref="Z122:AD122"/>
    <mergeCell ref="AE122:AH122"/>
    <mergeCell ref="Q123:T123"/>
    <mergeCell ref="Q124:T124"/>
    <mergeCell ref="Q126:T126"/>
    <mergeCell ref="U125:Y125"/>
    <mergeCell ref="U126:Y126"/>
    <mergeCell ref="Z132:AD132"/>
    <mergeCell ref="AI134:AL134"/>
    <mergeCell ref="AI135:AL135"/>
    <mergeCell ref="Z135:AD135"/>
    <mergeCell ref="AE135:AH135"/>
    <mergeCell ref="AE134:AH134"/>
    <mergeCell ref="Z134:AD134"/>
    <mergeCell ref="Q127:T127"/>
    <mergeCell ref="Q125:T125"/>
    <mergeCell ref="Q128:T128"/>
    <mergeCell ref="Q129:T129"/>
    <mergeCell ref="AI136:AL136"/>
    <mergeCell ref="Z136:AD136"/>
    <mergeCell ref="AI137:AL137"/>
    <mergeCell ref="AE136:AH136"/>
    <mergeCell ref="Z137:AD137"/>
    <mergeCell ref="AE137:AH137"/>
    <mergeCell ref="AI126:AL126"/>
    <mergeCell ref="AI127:AL127"/>
    <mergeCell ref="Z129:AD129"/>
    <mergeCell ref="Z126:AD126"/>
    <mergeCell ref="AI128:AL128"/>
    <mergeCell ref="Z128:AD128"/>
    <mergeCell ref="AE126:AH126"/>
    <mergeCell ref="Z127:AD127"/>
    <mergeCell ref="AE127:AH127"/>
    <mergeCell ref="AI129:AL129"/>
    <mergeCell ref="AE128:AH128"/>
    <mergeCell ref="AE129:AH129"/>
    <mergeCell ref="AI131:AL131"/>
    <mergeCell ref="Z131:AD131"/>
    <mergeCell ref="AE130:AH130"/>
    <mergeCell ref="Z130:AD130"/>
    <mergeCell ref="AI141:AL141"/>
    <mergeCell ref="AE140:AH140"/>
    <mergeCell ref="Z140:AD140"/>
    <mergeCell ref="AI140:AL140"/>
    <mergeCell ref="Z141:AD141"/>
    <mergeCell ref="AE141:AH141"/>
    <mergeCell ref="AI138:AL138"/>
    <mergeCell ref="AE139:AH139"/>
    <mergeCell ref="AI139:AL139"/>
    <mergeCell ref="Z139:AD139"/>
    <mergeCell ref="Z138:AD138"/>
    <mergeCell ref="AE138:AH138"/>
    <mergeCell ref="Z145:AD145"/>
    <mergeCell ref="Z142:AD142"/>
    <mergeCell ref="AE145:AH145"/>
    <mergeCell ref="Z144:AD144"/>
    <mergeCell ref="AE142:AH142"/>
    <mergeCell ref="Z143:AD143"/>
    <mergeCell ref="AE143:AH143"/>
    <mergeCell ref="AE144:AH144"/>
    <mergeCell ref="AI142:AL142"/>
    <mergeCell ref="AI143:AL143"/>
    <mergeCell ref="Z147:AD147"/>
    <mergeCell ref="AE147:AH147"/>
    <mergeCell ref="AI147:AL147"/>
    <mergeCell ref="Z146:AD146"/>
    <mergeCell ref="Z159:AD159"/>
    <mergeCell ref="Z158:AD158"/>
    <mergeCell ref="AI161:AL161"/>
    <mergeCell ref="AE160:AH160"/>
    <mergeCell ref="AI158:AL158"/>
    <mergeCell ref="AI159:AL159"/>
    <mergeCell ref="AI160:AL160"/>
    <mergeCell ref="AE159:AH159"/>
    <mergeCell ref="AE158:AH158"/>
    <mergeCell ref="AE146:AH146"/>
    <mergeCell ref="AI146:AL146"/>
    <mergeCell ref="AI144:AL144"/>
    <mergeCell ref="AI145:AL145"/>
    <mergeCell ref="Z151:AD151"/>
    <mergeCell ref="AE150:AH150"/>
    <mergeCell ref="Z150:AD150"/>
    <mergeCell ref="AE151:AH151"/>
    <mergeCell ref="Z149:AD149"/>
    <mergeCell ref="Z148:AD148"/>
    <mergeCell ref="AI148:AL148"/>
    <mergeCell ref="AE149:AH149"/>
    <mergeCell ref="AI149:AL149"/>
    <mergeCell ref="AE148:AH148"/>
    <mergeCell ref="AI153:AL153"/>
    <mergeCell ref="AI151:AL151"/>
    <mergeCell ref="AI152:AL152"/>
    <mergeCell ref="AI150:AL150"/>
    <mergeCell ref="AE167:AH167"/>
    <mergeCell ref="Z161:AD161"/>
    <mergeCell ref="AE161:AH161"/>
    <mergeCell ref="Z160:AD160"/>
    <mergeCell ref="Z157:AD157"/>
    <mergeCell ref="Z152:AD152"/>
    <mergeCell ref="Z153:AD153"/>
    <mergeCell ref="AE153:AH153"/>
    <mergeCell ref="AE152:AH152"/>
    <mergeCell ref="AI154:AL154"/>
    <mergeCell ref="AE155:AH155"/>
    <mergeCell ref="AI155:AL155"/>
    <mergeCell ref="AI156:AL156"/>
    <mergeCell ref="AE169:AH169"/>
    <mergeCell ref="Z169:AD169"/>
    <mergeCell ref="AI167:AL167"/>
    <mergeCell ref="AE168:AH168"/>
    <mergeCell ref="AI168:AL168"/>
    <mergeCell ref="Z168:AD168"/>
    <mergeCell ref="AI169:AL169"/>
    <mergeCell ref="Z167:AD167"/>
    <mergeCell ref="Z155:AD155"/>
    <mergeCell ref="AE154:AH154"/>
    <mergeCell ref="Z154:AD154"/>
    <mergeCell ref="AE156:AH156"/>
    <mergeCell ref="Z156:AD156"/>
    <mergeCell ref="AE157:AH157"/>
    <mergeCell ref="AI157:AL157"/>
    <mergeCell ref="AI171:AL171"/>
    <mergeCell ref="AI172:AL172"/>
    <mergeCell ref="Z170:AD170"/>
    <mergeCell ref="AE170:AH170"/>
    <mergeCell ref="AI170:AL170"/>
    <mergeCell ref="Z171:AD171"/>
    <mergeCell ref="AE171:AH171"/>
    <mergeCell ref="Z172:AD172"/>
    <mergeCell ref="AE172:AH172"/>
    <mergeCell ref="Z179:AD179"/>
    <mergeCell ref="AE179:AH179"/>
    <mergeCell ref="U180:Y180"/>
    <mergeCell ref="Z180:AD180"/>
    <mergeCell ref="AE180:AH180"/>
    <mergeCell ref="AI180:AL180"/>
    <mergeCell ref="AI174:AL174"/>
    <mergeCell ref="AE173:AH173"/>
    <mergeCell ref="AI173:AL173"/>
    <mergeCell ref="U171:Y171"/>
    <mergeCell ref="U170:Y170"/>
    <mergeCell ref="U179:Y179"/>
    <mergeCell ref="U175:Y175"/>
    <mergeCell ref="U176:Y176"/>
    <mergeCell ref="U178:Y178"/>
    <mergeCell ref="U177:Y177"/>
    <mergeCell ref="F173:H174"/>
    <mergeCell ref="I173:N173"/>
    <mergeCell ref="I174:N174"/>
    <mergeCell ref="AE174:AH174"/>
    <mergeCell ref="Z174:AD174"/>
    <mergeCell ref="Q174:T174"/>
    <mergeCell ref="Q173:T173"/>
    <mergeCell ref="Z173:AD173"/>
    <mergeCell ref="F175:H176"/>
    <mergeCell ref="I175:N175"/>
    <mergeCell ref="I176:N176"/>
    <mergeCell ref="Q175:T175"/>
    <mergeCell ref="Q176:T176"/>
    <mergeCell ref="O175:P176"/>
    <mergeCell ref="AI175:AL175"/>
    <mergeCell ref="Z176:AD176"/>
    <mergeCell ref="AE176:AH176"/>
    <mergeCell ref="AI176:AL176"/>
    <mergeCell ref="Z175:AD175"/>
    <mergeCell ref="AE175:AH175"/>
    <mergeCell ref="Z181:AD181"/>
    <mergeCell ref="AE181:AH181"/>
    <mergeCell ref="AI181:AL181"/>
    <mergeCell ref="D181:E182"/>
    <mergeCell ref="O181:P182"/>
    <mergeCell ref="F181:H182"/>
    <mergeCell ref="I181:N181"/>
    <mergeCell ref="I182:N182"/>
    <mergeCell ref="AE182:AH182"/>
    <mergeCell ref="AI184:AL184"/>
    <mergeCell ref="Z183:AD183"/>
    <mergeCell ref="AE183:AH183"/>
    <mergeCell ref="AI183:AL183"/>
    <mergeCell ref="Z184:AD184"/>
    <mergeCell ref="AE184:AH184"/>
    <mergeCell ref="AI178:AL178"/>
    <mergeCell ref="Z177:AD177"/>
    <mergeCell ref="Z178:AD178"/>
    <mergeCell ref="AE177:AH177"/>
    <mergeCell ref="AE178:AH178"/>
    <mergeCell ref="Q181:T181"/>
    <mergeCell ref="AI179:AL179"/>
    <mergeCell ref="D177:E178"/>
    <mergeCell ref="O177:P178"/>
    <mergeCell ref="F177:H178"/>
    <mergeCell ref="I177:N177"/>
    <mergeCell ref="I178:N178"/>
    <mergeCell ref="Q177:T177"/>
    <mergeCell ref="Q178:T178"/>
    <mergeCell ref="AI177:AL177"/>
    <mergeCell ref="Q179:T179"/>
    <mergeCell ref="Q180:T180"/>
    <mergeCell ref="Q184:T184"/>
    <mergeCell ref="U184:Y184"/>
    <mergeCell ref="U185:Y185"/>
    <mergeCell ref="Z182:AD182"/>
    <mergeCell ref="Q188:T188"/>
    <mergeCell ref="Q189:T189"/>
    <mergeCell ref="AI187:AL187"/>
    <mergeCell ref="Z187:AD187"/>
    <mergeCell ref="AI185:AL185"/>
    <mergeCell ref="I186:N186"/>
    <mergeCell ref="Z186:AD186"/>
    <mergeCell ref="AE186:AH186"/>
    <mergeCell ref="AI186:AL186"/>
    <mergeCell ref="Q186:T186"/>
    <mergeCell ref="AE188:AH188"/>
    <mergeCell ref="U187:Y187"/>
    <mergeCell ref="U189:Y189"/>
    <mergeCell ref="AE187:AH187"/>
    <mergeCell ref="AI182:AL182"/>
    <mergeCell ref="O187:P188"/>
    <mergeCell ref="O185:P186"/>
    <mergeCell ref="U188:Y188"/>
    <mergeCell ref="U183:Y183"/>
    <mergeCell ref="U186:Y186"/>
    <mergeCell ref="D7:F8"/>
    <mergeCell ref="G7:L8"/>
    <mergeCell ref="AI188:AL188"/>
    <mergeCell ref="J14:Q15"/>
    <mergeCell ref="D14:I15"/>
    <mergeCell ref="Z188:AD188"/>
    <mergeCell ref="Q187:T187"/>
    <mergeCell ref="AE189:AH189"/>
    <mergeCell ref="AI190:AL190"/>
    <mergeCell ref="Z189:AD189"/>
    <mergeCell ref="D189:E190"/>
    <mergeCell ref="O189:P190"/>
    <mergeCell ref="F189:H190"/>
    <mergeCell ref="I189:N189"/>
    <mergeCell ref="I190:N190"/>
    <mergeCell ref="AI189:AL189"/>
    <mergeCell ref="Q190:T190"/>
    <mergeCell ref="I184:N184"/>
    <mergeCell ref="Q183:T183"/>
    <mergeCell ref="D185:E186"/>
    <mergeCell ref="F185:H186"/>
    <mergeCell ref="I185:N185"/>
    <mergeCell ref="F187:H188"/>
    <mergeCell ref="I187:N187"/>
    <mergeCell ref="I188:N188"/>
    <mergeCell ref="D187:E188"/>
    <mergeCell ref="U190:Y190"/>
    <mergeCell ref="AE190:AH190"/>
    <mergeCell ref="Z185:AD185"/>
    <mergeCell ref="Q185:T185"/>
    <mergeCell ref="AE185:AH185"/>
    <mergeCell ref="Q182:T182"/>
    <mergeCell ref="U193:Y193"/>
    <mergeCell ref="Z193:AD193"/>
    <mergeCell ref="D193:E194"/>
    <mergeCell ref="F193:H194"/>
    <mergeCell ref="I193:N193"/>
    <mergeCell ref="O193:P194"/>
    <mergeCell ref="AE193:AH193"/>
    <mergeCell ref="AI193:AL193"/>
    <mergeCell ref="I194:N194"/>
    <mergeCell ref="Q194:T194"/>
    <mergeCell ref="U194:Y194"/>
    <mergeCell ref="Z194:AD194"/>
    <mergeCell ref="AE194:AH194"/>
    <mergeCell ref="AI194:AL194"/>
    <mergeCell ref="Q193:T193"/>
    <mergeCell ref="Z190:AD190"/>
    <mergeCell ref="D191:E192"/>
    <mergeCell ref="F191:H192"/>
    <mergeCell ref="I191:N191"/>
    <mergeCell ref="O191:P192"/>
    <mergeCell ref="U191:Y191"/>
    <mergeCell ref="Z191:AD191"/>
    <mergeCell ref="AE191:AH191"/>
    <mergeCell ref="AI191:AL191"/>
    <mergeCell ref="I192:N192"/>
    <mergeCell ref="Q192:T192"/>
    <mergeCell ref="U192:Y192"/>
    <mergeCell ref="Z192:AD192"/>
    <mergeCell ref="AE192:AH192"/>
    <mergeCell ref="AI192:AL192"/>
    <mergeCell ref="Q191:T191"/>
    <mergeCell ref="U197:Y197"/>
    <mergeCell ref="Z197:AD197"/>
    <mergeCell ref="D197:E198"/>
    <mergeCell ref="F197:H198"/>
    <mergeCell ref="I197:N197"/>
    <mergeCell ref="O197:P198"/>
    <mergeCell ref="AE197:AH197"/>
    <mergeCell ref="AI197:AL197"/>
    <mergeCell ref="I198:N198"/>
    <mergeCell ref="Q198:T198"/>
    <mergeCell ref="U198:Y198"/>
    <mergeCell ref="Z198:AD198"/>
    <mergeCell ref="AE198:AH198"/>
    <mergeCell ref="AI198:AL198"/>
    <mergeCell ref="Q197:T197"/>
    <mergeCell ref="U195:Y195"/>
    <mergeCell ref="Z195:AD195"/>
    <mergeCell ref="D195:E196"/>
    <mergeCell ref="F195:H196"/>
    <mergeCell ref="I195:N195"/>
    <mergeCell ref="O195:P196"/>
    <mergeCell ref="AE195:AH195"/>
    <mergeCell ref="AI195:AL195"/>
    <mergeCell ref="I196:N196"/>
    <mergeCell ref="Q196:T196"/>
    <mergeCell ref="U196:Y196"/>
    <mergeCell ref="Z196:AD196"/>
    <mergeCell ref="AE196:AH196"/>
    <mergeCell ref="AI196:AL196"/>
    <mergeCell ref="Q195:T195"/>
    <mergeCell ref="U201:Y201"/>
    <mergeCell ref="Z201:AD201"/>
    <mergeCell ref="D201:E202"/>
    <mergeCell ref="F201:H202"/>
    <mergeCell ref="I201:N201"/>
    <mergeCell ref="O201:P202"/>
    <mergeCell ref="AE201:AH201"/>
    <mergeCell ref="AI201:AL201"/>
    <mergeCell ref="I202:N202"/>
    <mergeCell ref="Q202:T202"/>
    <mergeCell ref="U202:Y202"/>
    <mergeCell ref="Z202:AD202"/>
    <mergeCell ref="AE202:AH202"/>
    <mergeCell ref="AI202:AL202"/>
    <mergeCell ref="Q201:T201"/>
    <mergeCell ref="U199:Y199"/>
    <mergeCell ref="Z199:AD199"/>
    <mergeCell ref="D199:E200"/>
    <mergeCell ref="F199:H200"/>
    <mergeCell ref="I199:N199"/>
    <mergeCell ref="O199:P200"/>
    <mergeCell ref="AE199:AH199"/>
    <mergeCell ref="AI199:AL199"/>
    <mergeCell ref="I200:N200"/>
    <mergeCell ref="Q200:T200"/>
    <mergeCell ref="U200:Y200"/>
    <mergeCell ref="Z200:AD200"/>
    <mergeCell ref="AE200:AH200"/>
    <mergeCell ref="AI200:AL200"/>
    <mergeCell ref="Q199:T199"/>
    <mergeCell ref="U205:Y205"/>
    <mergeCell ref="Z205:AD205"/>
    <mergeCell ref="D205:E206"/>
    <mergeCell ref="F205:H206"/>
    <mergeCell ref="I205:N205"/>
    <mergeCell ref="O205:P206"/>
    <mergeCell ref="AE205:AH205"/>
    <mergeCell ref="AI205:AL205"/>
    <mergeCell ref="I206:N206"/>
    <mergeCell ref="Q206:T206"/>
    <mergeCell ref="U206:Y206"/>
    <mergeCell ref="Z206:AD206"/>
    <mergeCell ref="AE206:AH206"/>
    <mergeCell ref="AI206:AL206"/>
    <mergeCell ref="Q205:T205"/>
    <mergeCell ref="U203:Y203"/>
    <mergeCell ref="Z203:AD203"/>
    <mergeCell ref="D203:E204"/>
    <mergeCell ref="F203:H204"/>
    <mergeCell ref="I203:N203"/>
    <mergeCell ref="O203:P204"/>
    <mergeCell ref="AE203:AH203"/>
    <mergeCell ref="AI203:AL203"/>
    <mergeCell ref="I204:N204"/>
    <mergeCell ref="Q204:T204"/>
    <mergeCell ref="U204:Y204"/>
    <mergeCell ref="Z204:AD204"/>
    <mergeCell ref="AE204:AH204"/>
    <mergeCell ref="AI204:AL204"/>
    <mergeCell ref="Q203:T203"/>
    <mergeCell ref="U209:Y209"/>
    <mergeCell ref="Z209:AD209"/>
    <mergeCell ref="D209:E210"/>
    <mergeCell ref="F209:H210"/>
    <mergeCell ref="I209:N209"/>
    <mergeCell ref="O209:P210"/>
    <mergeCell ref="AE209:AH209"/>
    <mergeCell ref="AI209:AL209"/>
    <mergeCell ref="I210:N210"/>
    <mergeCell ref="Q210:T210"/>
    <mergeCell ref="U210:Y210"/>
    <mergeCell ref="Z210:AD210"/>
    <mergeCell ref="AE210:AH210"/>
    <mergeCell ref="AI210:AL210"/>
    <mergeCell ref="Q209:T209"/>
    <mergeCell ref="U207:Y207"/>
    <mergeCell ref="Z207:AD207"/>
    <mergeCell ref="D207:E208"/>
    <mergeCell ref="F207:H208"/>
    <mergeCell ref="I207:N207"/>
    <mergeCell ref="O207:P208"/>
    <mergeCell ref="AE207:AH207"/>
    <mergeCell ref="AI207:AL207"/>
    <mergeCell ref="I208:N208"/>
    <mergeCell ref="Q208:T208"/>
    <mergeCell ref="U208:Y208"/>
    <mergeCell ref="Z208:AD208"/>
    <mergeCell ref="AE208:AH208"/>
    <mergeCell ref="AI208:AL208"/>
    <mergeCell ref="Q207:T207"/>
  </mergeCells>
  <phoneticPr fontId="13"/>
  <conditionalFormatting sqref="D20:D63 F20:F63 O20:O63 D69:D112 F69:F112 O69:O112 D118:D161 F118:F161 O118:O161 D167:D210 F167:F210 O167:O210">
    <cfRule type="expression" dxfId="16" priority="1" stopIfTrue="1">
      <formula>ISERROR($D20)</formula>
    </cfRule>
    <cfRule type="expression" dxfId="15" priority="2" stopIfTrue="1">
      <formula>$O20="女"</formula>
    </cfRule>
  </conditionalFormatting>
  <conditionalFormatting sqref="G7:I8 AQ12:AR15 J14">
    <cfRule type="cellIs" dxfId="14" priority="15" stopIfTrue="1" operator="equal">
      <formula>0</formula>
    </cfRule>
  </conditionalFormatting>
  <conditionalFormatting sqref="I21 I23 I25 I27 I29 I31 I33 I35 I37 I39 I41 I43 I45 I47 I49 I51 I53 I55 I57 I59 I61 I63 I70 I72 I74 I76 I78 I80 I82 I84 I86 I88 I90 I92 I94 I96 I98 I100 I102 I104 I106 I108 I110 I112 I119 I121 I123 I125 I127 I129 I131 I133 I135 I137 I139 I141 I143 I145 I147 I149 I151 I153 I155 I157 I159 I161 I168 I170 I172 I174 I176 I178 I180 I182 I184 I186 I188 I190 I192 I194 I196 I198 I200 I202 I204 I206 I208 I210">
    <cfRule type="expression" dxfId="13" priority="7" stopIfTrue="1">
      <formula>ISERROR($D20)</formula>
    </cfRule>
    <cfRule type="expression" dxfId="12" priority="8" stopIfTrue="1">
      <formula>$F20=0</formula>
    </cfRule>
  </conditionalFormatting>
  <conditionalFormatting sqref="I20:N20 I22:N22 I24:N24 I26:N26 I28:N28 I30:N30 I32:N32 I34:N34 I36:N36 I38:N38 I40:N40 I42:N42 I44:N44 I46:N46 I48:N48 I50:N50 I52:N52 I54:N54 I56:N56 I58:N58 I60:N60 I62:N62 I69:N69 I71:N71 I73:N73 I75:N75 I77:N77 I79:N79 I81:N81 I83:N83 I85:N85 I87:N87 I89:N89 I91:N91 I93:N93 I95 I97:N97 I99:N99 I101:N101 I103:N103 I105:N105 I107:N107 I109:N109 I111:N111 I118:N118 I120:N120 I122:N122 I124:N124 I126:N126 I128:N128 I130:N130 I132:N132 I134:N134 I136:N136 I138:N138 I140:N140 I142:N142 I144:N144 I146:N146 I148:N148 I150:N150 I152:N152 I154:N154 I156:N156 I158:N158 I160:N160 I167:N167 I169:N169 I171:N171 I173:N173 I175:N175 I177:N177 I179:N179 I181:N181 I183:N183 I185:N185 I187:N187 I189:N189 I191:N191 I193:N193 I195:N195 I197:N197 I199:N199 I201:N201 I203:N203 I205:N205 I207:N207 I209:N209">
    <cfRule type="expression" dxfId="11" priority="5" stopIfTrue="1">
      <formula>ISERROR($D20)</formula>
    </cfRule>
    <cfRule type="expression" dxfId="10" priority="6" stopIfTrue="1">
      <formula>$F20=0</formula>
    </cfRule>
  </conditionalFormatting>
  <conditionalFormatting sqref="Q20 Q22 Q24 Q26 Q28 Q30 Q32 Q34 Q36 Q38 Q40 Q42 Q44 Q46 Q48 Q50 Q52 Q54 Q56 Q58 Q60 Q62 Q69 Q71 Q73 Q75 Q77 Q79 Q81 Q83 Q85 Q87 Q89 Q91 Q93 Q95 Q97 Q99 Q101 Q103 Q105 Q107 Q109 Q111 Q118 Q120 Q122 Q124 Q126 Q128 Q130 Q132 Q134 Q136 Q138 Q140 Q142 Q144 Q146 Q148 Q150 Q152 Q154 Q156 Q158 Q160 Q167 Q169 Q171 Q173 Q175 Q177 Q179 Q181 Q183 Q185 Q187 Q189 Q191 Q193 Q195 Q197 Q199 Q201 Q203 Q205 Q207 Q209">
    <cfRule type="expression" dxfId="9" priority="9" stopIfTrue="1">
      <formula>ISERROR($D20)=TRUE</formula>
    </cfRule>
    <cfRule type="expression" dxfId="8" priority="10" stopIfTrue="1">
      <formula>$F20=0</formula>
    </cfRule>
  </conditionalFormatting>
  <conditionalFormatting sqref="Q21 Q25 Q27 Q29 Q31 Q33 Q35 Q37 Q39 Q41 Q43 Q45 Q47 Q49 Q51 Q53 Q55 Q57 Q59 Q61 Q63 Q70 Q72 Q74 Q76 Q78 Q80 Q82 Q84 Q86 Q88 Q90 Q92 Q94 Q96 Q98 Q100 Q102 Q104 Q106 Q108 Q110 Q112 Q119 Q121 Q123 Q125 Q127 Q129 Q131 Q133 Q135 Q137 Q139 Q141 Q143 Q145 Q147 Q149 Q151 Q153 Q155 Q157 Q159 Q161 Q168 Q170 Q172 Q174 Q176 Q178 Q180 Q182 Q184 Q186 Q188 Q190 Q192 Q194 Q196 Q198 Q200 Q202 Q204 Q206 Q208 Q210">
    <cfRule type="expression" dxfId="7" priority="11" stopIfTrue="1">
      <formula>ISERROR($D20)=TRUE</formula>
    </cfRule>
    <cfRule type="expression" dxfId="6" priority="12" stopIfTrue="1">
      <formula>$F20=0</formula>
    </cfRule>
  </conditionalFormatting>
  <conditionalFormatting sqref="Q23:T23">
    <cfRule type="expression" dxfId="5" priority="16" stopIfTrue="1">
      <formula>ISERROR($D22)=TRUE</formula>
    </cfRule>
    <cfRule type="expression" dxfId="4" priority="17" stopIfTrue="1">
      <formula>$F22=0</formula>
    </cfRule>
    <cfRule type="expression" priority="18" stopIfTrue="1">
      <formula>$Q23=0</formula>
    </cfRule>
  </conditionalFormatting>
  <conditionalFormatting sqref="U20:X20 Z20:AL20 U22:X22 Z22:AL22 U24:X24 Z24:AL24 U26:X26 Z26:AL26 U28:X28 Z28:AL28 U30:X30 Z30:AL30 U32:X32 Z32:AL32 U34:X34 Z34:AL34 U36:X36 Z36:AL36 U38:X38 Z38:AL38 U40:X40 Z40:AL40 U42:X42 Z42:AL42 U44:X44 Z44:AL44 U46:X46 Z46:AL46 U48:X48 Z48:AL48 U50:X50 Z50:AL50 U52:X52 Z52:AL52 U54:X54 Z54:AL54 U56:X56 Z56:AL56 U58:X58 Z58:AL58 U60:X60 Z60:AL60 U62:X62 Z62:AL62 U69:X69 Z69:AL69 U71:X71 Z71:AL71 U73:X73 Z73:AL73 U75:X75 Z75:AL75 U77:X77 Z77:AL77 U79:X79 Z79:AL79 U81:X81 Z81:AL81 U83:X83 Z83:AL83 U85:X85 Z85:AL85 U87:X87 Z87:AL87 U89:X89 Z89:AL89 U91:X91 Z91:AL91 U93:X93 Z93:AL93 U95:X95 Z95:AL95 U97:X97 Z97:AL97 U99:X99 Z99:AL99 U101:X101 Z101:AL101 U103:X103 Z103:AL103 U105:X105 Z105:AL105 U107:X107 Z107:AL107 U109:X109 Z109:AL109 U111:X111 Z111:AL111 U118:X118 Z118:AL118 U120:X120 Z120:AL120 U122:X122 Z122:AL122 U124:X124 Z124:AL124 U126:X126 Z126:AL126 U128:X128 Z128:AL128 U130:X130 Z130:AL130 U132:X132 Z132:AL132 U134:X134 Z134:AL134 U136:X136 Z136:AL136 U138:X138 Z138:AL138 U140:X140 Z140:AL140 U142:X142 Z142:AL142 U144:X144 Z144:AL144 U146:X146 Z146:AL146 U148:X148 Z148:AL148 U150:X150 Z150:AL150 U152:X152 Z152:AL152 U154:X154 Z154:AL154 U156:X156 Z156:AL156 U158:X158 Z158:AL158 U160:X160 Z160:AL160 U167:X167 Z167:AL167 U169:X169 Z169:AL169 U171:X171 Z171:AL171 U173:X173 Z173:AL173 U175:X175 Z175:AL175 U177:X177 Z177:AL177 U179:X179 Z179:AL179 U181:X181 Z181:AL181 U183:X183 Z183:AL183 U185:X185 Z185:AL185 U187:X187 Z187:AL187 U189:X189 Z189:AL189 U191:X191 Z191:AL191 U193:X193 Z193:AL193 U195:X195 Z195:AL195 U197:X197 Z197:AL197 U199:X199 Z199:AL199 U201:X201 Z201:AL201 U203:X203 Z203:AL203 U205:X205 Z205:AL205 U207:X207 Z207:AL207 U209:X209 Z209:AL209">
    <cfRule type="expression" dxfId="3" priority="13" stopIfTrue="1">
      <formula>ISERROR($D20)</formula>
    </cfRule>
    <cfRule type="cellIs" dxfId="2" priority="14" stopIfTrue="1" operator="equal">
      <formula>0</formula>
    </cfRule>
  </conditionalFormatting>
  <conditionalFormatting sqref="U21:X21 Z21:AF21 AI21:AJ21 U23:X23 Z23:AF23 AI23:AJ23 U25:X25 Z25:AF25 AI25:AJ25 U27:X27 Z27:AF27 AI27:AJ27 U29:X29 Z29:AF29 AI29:AJ29 U31:X31 Z31:AF31 AI31:AJ31 U33:X33 Z33:AF33 AI33:AJ33 U35:X35 Z35:AF35 AI35:AJ35 U37:X37 Z37:AF37 AI37:AJ37 U39:X39 Z39:AF39 AI39:AJ39 U41:X41 Z41:AF41 AI41:AJ41 U43:X43 Z43:AF43 AI43:AJ43 U45:X45 Z45:AF45 AI45:AJ45 U47:X47 Z47:AF47 AI47:AJ47 U49:X49 Z49:AF49 AI49:AJ49 U51:X51 Z51:AF51 AI51:AJ51 U53:X53 Z53:AF53 AI53:AJ53 U55:X55 Z55:AF55 AI55:AJ55 U57:X57 Z57:AF57 AI57:AJ57 U59:X59 Z59:AF59 AI59:AJ59 U61:X61 Z61:AF61 AI61:AJ61 U63:X63 Z63:AF63 AI63:AJ63 U70:X70 Z70:AF70 AI70:AJ70 U72:X72 Z72:AF72 AI72:AJ72 U74:X74 Z74:AF74 AI74:AJ74 U76:X76 Z76:AF76 AI76:AJ76 U78:X78 Z78:AF78 AI78:AJ78 U80:X80 Z80:AF80 AI80:AJ80 U82:X82 Z82:AF82 AI82:AJ82 U84:X84 Z84:AF84 AI84:AJ84 U86:X86 Z86:AF86 AI86:AJ86 U88:X88 Z88:AF88 AI88:AJ88 U90:X90 Z90:AF90 AI90:AJ90 U92:X92 Z92:AF92 AI92:AJ92 U94:X94 Z94:AF94 AI94:AJ94 U96:X96 Z96:AF96 AI96:AJ96 U98:X98 Z98:AF98 AI98:AJ98 U100:X100 Z100:AF100 AI100:AJ100 U102:X102 Z102:AF102 AI102:AJ102 U104:X104 Z104:AF104 AI104:AJ104 U106:X106 Z106:AF106 AI106:AJ106 U108:X108 Z108:AF108 AI108:AJ108 U110:X110 Z110:AF110 AI110:AJ110 U112:X112 Z112:AF112 AI112:AJ112 U119:X119 Z119:AF119 AI119:AJ119 U121:X121 Z121:AF121 AI121:AJ121 U123:X123 Z123:AF123 AI123:AJ123 U125:X125 Z125:AF125 AI125:AJ125 U127:X127 Z127:AF127 AI127:AJ127 U129:X129 Z129:AF129 AI129:AJ129 U131:X131 Z131:AF131 AI131:AJ131 U133:X133 Z133:AF133 AI133:AJ133 U135:X135 Z135:AF135 AI135:AJ135 U137:X137 Z137:AF137 AI137:AJ137 U139:X139 Z139:AF139 AI139:AJ139 U141:X141 Z141:AF141 AI141:AJ141 U143:X143 Z143:AF143 AI143:AJ143 U145:X145 Z145:AF145 AI145:AJ145 U147:X147 Z147:AF147 AI147:AJ147 U149:X149 Z149:AF149 AI149:AJ149 U151:X151 Z151:AF151 AI151:AJ151 U153:X153 Z153:AF153 AI153:AJ153 U155:X155 Z155:AF155 AI155:AJ155 U157:X157 Z157:AF157 AI157:AJ157 U159:X159 Z159:AF159 AI159:AJ159 U161:X161 Z161:AF161 AI161:AJ161 U168:X168 Z168:AF168 AI168:AJ168 U170:X170 Z170:AF170 AI170:AJ170 U172:X172 Z172:AF172 AI172:AJ172 U174:X174 Z174:AF174 AI174:AJ174 U176:X176 Z176:AF176 AI176:AJ176 U178:X178 Z178:AF178 AI178:AJ178 U180:X180 Z180:AF180 AI180:AJ180 U182:X182 Z182:AF182 AI182:AJ182 U184:X184 Z184:AF184 AI184:AJ184 U186:X186 Z186:AF186 AI186:AJ186 U188:X188 Z188:AF188 AI188:AJ188 U190:X190 Z190:AF190 AI190:AJ190 U192:X192 Z192:AF192 AI192:AJ192 U194:X194 Z194:AF194 AI194:AJ194 U196:X196 Z196:AF196 AI196:AJ196 U198:X198 Z198:AF198 AI198:AJ198 U200:X200 Z200:AF200 AI200:AJ200 U202:X202 Z202:AF202 AI202:AJ202 U204:X204 Z204:AF204 AI204:AJ204 U206:X206 Z206:AF206 AI206:AJ206 U208:X208 Z208:AF208 AI208:AJ208 U210:X210 Z210:AF210 AI210:AJ210">
    <cfRule type="expression" dxfId="1" priority="3" stopIfTrue="1">
      <formula>ISERROR($D20)</formula>
    </cfRule>
    <cfRule type="cellIs" dxfId="0" priority="4" stopIfTrue="1" operator="equal">
      <formula>0</formula>
    </cfRule>
  </conditionalFormatting>
  <printOptions horizontalCentered="1" verticalCentered="1"/>
  <pageMargins left="0.62992125984251968" right="0.62992125984251968" top="0.39370078740157483" bottom="0.39370078740157483" header="0.39370078740157483" footer="0.39370078740157483"/>
  <pageSetup paperSize="9" scale="99" orientation="portrait" horizontalDpi="360" verticalDpi="360" r:id="rId1"/>
  <headerFooter alignWithMargins="0">
    <oddHeader>&amp;RNo.&amp;P</oddHeader>
  </headerFooter>
  <rowBreaks count="3" manualBreakCount="3">
    <brk id="68" min="3" max="42" man="1"/>
    <brk id="117" min="3" max="42" man="1"/>
    <brk id="166" min="3" max="42"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A91B4-128E-42C5-9EEA-279BA182A69B}">
  <sheetPr codeName="Sheet5"/>
  <dimension ref="A1:AA77"/>
  <sheetViews>
    <sheetView zoomScale="90" zoomScaleNormal="90" workbookViewId="0">
      <pane xSplit="11" ySplit="1" topLeftCell="L2" activePane="bottomRight" state="frozen"/>
      <selection pane="topRight" activeCell="L1" sqref="L1"/>
      <selection pane="bottomLeft" activeCell="A2" sqref="A2"/>
      <selection pane="bottomRight" activeCell="S29" sqref="S29"/>
    </sheetView>
  </sheetViews>
  <sheetFormatPr defaultRowHeight="13.5" x14ac:dyDescent="0.15"/>
  <cols>
    <col min="1" max="1" width="7.25" customWidth="1"/>
    <col min="3" max="3" width="3.125" customWidth="1"/>
    <col min="4" max="4" width="8.875" customWidth="1"/>
    <col min="5" max="5" width="6.5" bestFit="1" customWidth="1"/>
    <col min="6" max="6" width="2.375" customWidth="1"/>
    <col min="7" max="8" width="3.5" bestFit="1" customWidth="1"/>
    <col min="9" max="10" width="7.125" customWidth="1"/>
    <col min="11" max="11" width="2.5" bestFit="1" customWidth="1"/>
    <col min="12" max="12" width="27.5" customWidth="1"/>
    <col min="13" max="13" width="3.25" customWidth="1"/>
    <col min="15" max="15" width="3.5" customWidth="1"/>
    <col min="16" max="16" width="8" customWidth="1"/>
    <col min="17" max="19" width="6.5" customWidth="1"/>
    <col min="23" max="23" width="8.25" customWidth="1"/>
    <col min="25" max="25" width="2.125" customWidth="1"/>
  </cols>
  <sheetData>
    <row r="1" spans="1:27" x14ac:dyDescent="0.15">
      <c r="A1" t="str">
        <f>申込データ!L1</f>
        <v>西濃陸協ジュニア小学生陸上競技記録会</v>
      </c>
      <c r="E1">
        <f>VLOOKUP(A1,大会名,2,FALSE)</f>
        <v>1</v>
      </c>
      <c r="P1" s="43" t="s">
        <v>236</v>
      </c>
    </row>
    <row r="2" spans="1:27" x14ac:dyDescent="0.15">
      <c r="A2" t="str">
        <f>申込データ!L2</f>
        <v>小学</v>
      </c>
      <c r="B2">
        <f>VLOOKUP($A$2,種別,2,FALSE)</f>
        <v>4</v>
      </c>
      <c r="D2" t="s">
        <v>87</v>
      </c>
      <c r="Q2" t="s">
        <v>216</v>
      </c>
      <c r="R2" t="s">
        <v>217</v>
      </c>
      <c r="S2" t="s">
        <v>218</v>
      </c>
      <c r="T2" t="s">
        <v>219</v>
      </c>
      <c r="U2" t="s">
        <v>220</v>
      </c>
      <c r="V2" t="s">
        <v>221</v>
      </c>
      <c r="W2" t="s">
        <v>222</v>
      </c>
      <c r="X2" t="s">
        <v>223</v>
      </c>
    </row>
    <row r="3" spans="1:27" x14ac:dyDescent="0.15">
      <c r="A3" s="76">
        <v>1</v>
      </c>
      <c r="B3" s="153" t="str">
        <f>VLOOKUP(A3,種目CD,($E$1-1)*10+2,FALSE)</f>
        <v>1年50m</v>
      </c>
      <c r="D3" s="63" t="str">
        <f t="shared" ref="D3:D27" si="0">IF(MAX($H$3:$H$38)&gt;=$A3,VLOOKUP($A3,$H$3:$J$38,2,FALSE),"")</f>
        <v>1年50m</v>
      </c>
      <c r="E3" s="75" t="str">
        <f t="shared" ref="E3:E27" si="1">IF(MAX($H$3:$H$38)&gt;=$A3,VLOOKUP($A3,$H$3:$J$38,3,FALSE),"")</f>
        <v>42138</v>
      </c>
      <c r="G3">
        <f t="shared" ref="G3:G26" si="2">IF(I3="","",ROW())</f>
        <v>3</v>
      </c>
      <c r="H3">
        <f t="shared" ref="H3:H26" si="3">IF(G3="","",RANK(G3,$G$3:$G$38,1))</f>
        <v>1</v>
      </c>
      <c r="I3" s="63" t="str">
        <f>IF($J3="","",$B3)</f>
        <v>1年50m</v>
      </c>
      <c r="J3" s="75" t="str">
        <f>VLOOKUP($A3,種目CD,($E$1-1)*10+2+$B$2,FALSE)</f>
        <v>42138</v>
      </c>
      <c r="L3" s="139" t="s">
        <v>235</v>
      </c>
      <c r="M3" s="75">
        <v>1</v>
      </c>
      <c r="O3">
        <v>1</v>
      </c>
      <c r="P3" t="s">
        <v>224</v>
      </c>
      <c r="Q3" t="s">
        <v>114</v>
      </c>
      <c r="R3" t="s">
        <v>114</v>
      </c>
      <c r="S3" t="s">
        <v>114</v>
      </c>
      <c r="T3" s="148" t="s">
        <v>241</v>
      </c>
      <c r="U3" t="s">
        <v>114</v>
      </c>
      <c r="V3" t="s">
        <v>114</v>
      </c>
      <c r="W3" t="s">
        <v>114</v>
      </c>
      <c r="X3" s="148" t="s">
        <v>241</v>
      </c>
    </row>
    <row r="4" spans="1:27" x14ac:dyDescent="0.15">
      <c r="A4" s="77">
        <v>2</v>
      </c>
      <c r="B4" s="154" t="str">
        <f t="shared" ref="B4:B38" si="4">VLOOKUP(A4,種目CD,($E$1-1)*10+2,FALSE)</f>
        <v>2年50m</v>
      </c>
      <c r="D4" s="42" t="str">
        <f>IF(MAX($H$3:$H$38)&gt;=$A4,VLOOKUP($A4,$H$3:$J$38,2,FALSE),"")</f>
        <v>2年50m</v>
      </c>
      <c r="E4" s="64" t="str">
        <f t="shared" si="1"/>
        <v>42132</v>
      </c>
      <c r="F4" s="142"/>
      <c r="G4">
        <f t="shared" si="2"/>
        <v>4</v>
      </c>
      <c r="H4">
        <f t="shared" si="3"/>
        <v>2</v>
      </c>
      <c r="I4" s="42" t="str">
        <f t="shared" ref="I4:I38" si="5">IF($J4="","",$B4)</f>
        <v>2年50m</v>
      </c>
      <c r="J4" s="64" t="str">
        <f t="shared" ref="J4:J38" si="6">VLOOKUP($A4,種目CD,($E$1-1)*10+2+$B$2,FALSE)</f>
        <v>42132</v>
      </c>
      <c r="L4" s="139"/>
      <c r="M4" s="66"/>
      <c r="O4">
        <v>2</v>
      </c>
      <c r="P4" t="s">
        <v>225</v>
      </c>
      <c r="Q4" t="s">
        <v>114</v>
      </c>
      <c r="R4" t="s">
        <v>114</v>
      </c>
      <c r="S4" t="s">
        <v>114</v>
      </c>
      <c r="T4" s="208" t="s">
        <v>242</v>
      </c>
      <c r="U4" t="s">
        <v>114</v>
      </c>
      <c r="V4" t="s">
        <v>114</v>
      </c>
      <c r="W4" t="s">
        <v>114</v>
      </c>
      <c r="X4" s="208" t="s">
        <v>242</v>
      </c>
    </row>
    <row r="5" spans="1:27" x14ac:dyDescent="0.15">
      <c r="A5" s="77">
        <v>3</v>
      </c>
      <c r="B5" s="154" t="str">
        <f t="shared" si="4"/>
        <v>3年80m</v>
      </c>
      <c r="D5" s="42" t="str">
        <f>IF(MAX($H$3:$H$38)&gt;=$A5,VLOOKUP($A5,$H$3:$J$38,2,FALSE),"")</f>
        <v>3年80m</v>
      </c>
      <c r="E5" s="64" t="str">
        <f t="shared" si="1"/>
        <v>40333</v>
      </c>
      <c r="F5" s="142"/>
      <c r="G5">
        <f t="shared" si="2"/>
        <v>5</v>
      </c>
      <c r="H5">
        <f t="shared" si="3"/>
        <v>3</v>
      </c>
      <c r="I5" s="42" t="str">
        <f>IF($J5="","",$B5)</f>
        <v>3年80m</v>
      </c>
      <c r="J5" s="64" t="str">
        <f t="shared" si="6"/>
        <v>40333</v>
      </c>
      <c r="L5" s="139"/>
      <c r="M5" s="66"/>
      <c r="O5">
        <v>3</v>
      </c>
      <c r="P5" t="s">
        <v>226</v>
      </c>
      <c r="Q5" t="s">
        <v>114</v>
      </c>
      <c r="R5" t="s">
        <v>114</v>
      </c>
      <c r="S5" t="s">
        <v>114</v>
      </c>
      <c r="T5" s="208" t="s">
        <v>243</v>
      </c>
      <c r="U5" t="s">
        <v>114</v>
      </c>
      <c r="V5" t="s">
        <v>114</v>
      </c>
      <c r="W5" t="s">
        <v>114</v>
      </c>
      <c r="X5" s="208" t="s">
        <v>243</v>
      </c>
      <c r="Y5" t="s">
        <v>114</v>
      </c>
    </row>
    <row r="6" spans="1:27" x14ac:dyDescent="0.15">
      <c r="A6" s="77">
        <v>4</v>
      </c>
      <c r="B6" s="154" t="str">
        <f t="shared" si="4"/>
        <v>4年80m</v>
      </c>
      <c r="D6" s="42" t="str">
        <f t="shared" si="0"/>
        <v>4年80m</v>
      </c>
      <c r="E6" s="64" t="str">
        <f t="shared" si="1"/>
        <v>40334</v>
      </c>
      <c r="F6" s="142"/>
      <c r="G6">
        <f t="shared" si="2"/>
        <v>6</v>
      </c>
      <c r="H6">
        <f t="shared" si="3"/>
        <v>4</v>
      </c>
      <c r="I6" s="42" t="str">
        <f t="shared" si="5"/>
        <v>4年80m</v>
      </c>
      <c r="J6" s="64" t="str">
        <f t="shared" si="6"/>
        <v>40334</v>
      </c>
      <c r="L6" s="139"/>
      <c r="M6" s="66"/>
      <c r="O6">
        <v>4</v>
      </c>
      <c r="P6" t="s">
        <v>232</v>
      </c>
      <c r="Q6" t="s">
        <v>114</v>
      </c>
      <c r="R6" t="s">
        <v>114</v>
      </c>
      <c r="S6" t="s">
        <v>114</v>
      </c>
      <c r="T6" s="208" t="s">
        <v>244</v>
      </c>
      <c r="U6" t="s">
        <v>114</v>
      </c>
      <c r="V6" t="s">
        <v>114</v>
      </c>
      <c r="W6" t="s">
        <v>114</v>
      </c>
      <c r="X6" s="208" t="s">
        <v>244</v>
      </c>
      <c r="Y6" t="s">
        <v>114</v>
      </c>
      <c r="AA6" s="208"/>
    </row>
    <row r="7" spans="1:27" x14ac:dyDescent="0.15">
      <c r="A7" s="77">
        <v>5</v>
      </c>
      <c r="B7" s="154" t="str">
        <f t="shared" si="4"/>
        <v>5,6年100m</v>
      </c>
      <c r="D7" s="46" t="str">
        <f t="shared" si="0"/>
        <v>5,6年100m</v>
      </c>
      <c r="E7" s="66" t="str">
        <f>IF(MAX($H$3:$H$38)&gt;=$A7,VLOOKUP($A7,$H$3:$J$38,3,FALSE),"")</f>
        <v>00237</v>
      </c>
      <c r="F7" s="142"/>
      <c r="G7">
        <f t="shared" si="2"/>
        <v>7</v>
      </c>
      <c r="H7">
        <f t="shared" si="3"/>
        <v>5</v>
      </c>
      <c r="I7" s="46" t="str">
        <f t="shared" si="5"/>
        <v>5,6年100m</v>
      </c>
      <c r="J7" s="64" t="str">
        <f t="shared" si="6"/>
        <v>00237</v>
      </c>
      <c r="L7" s="139"/>
      <c r="M7" s="66"/>
      <c r="O7">
        <v>5</v>
      </c>
      <c r="P7" t="s">
        <v>239</v>
      </c>
      <c r="Q7" t="s">
        <v>114</v>
      </c>
      <c r="R7" t="s">
        <v>114</v>
      </c>
      <c r="S7" t="s">
        <v>114</v>
      </c>
      <c r="T7" s="208" t="s">
        <v>245</v>
      </c>
      <c r="U7" t="s">
        <v>114</v>
      </c>
      <c r="V7" t="s">
        <v>114</v>
      </c>
      <c r="W7" t="s">
        <v>114</v>
      </c>
      <c r="X7" s="208" t="s">
        <v>245</v>
      </c>
      <c r="Y7" t="s">
        <v>114</v>
      </c>
      <c r="AA7" s="208"/>
    </row>
    <row r="8" spans="1:27" x14ac:dyDescent="0.15">
      <c r="A8" s="77">
        <v>6</v>
      </c>
      <c r="B8" s="154" t="str">
        <f>VLOOKUP(A8,種目CD,($E$1-1)*10+2,FALSE)</f>
        <v>4年800m</v>
      </c>
      <c r="D8" s="46" t="str">
        <f t="shared" si="0"/>
        <v>4年800m</v>
      </c>
      <c r="E8" s="66" t="str">
        <f>IF(MAX($H$3:$H$38)&gt;=$A8,VLOOKUP($A8,$H$3:$J$38,3,FALSE),"")</f>
        <v>00634</v>
      </c>
      <c r="F8" s="142"/>
      <c r="G8">
        <f t="shared" si="2"/>
        <v>8</v>
      </c>
      <c r="H8">
        <f t="shared" si="3"/>
        <v>6</v>
      </c>
      <c r="I8" s="46" t="str">
        <f t="shared" si="5"/>
        <v>4年800m</v>
      </c>
      <c r="J8" s="66" t="str">
        <f>VLOOKUP($A8,種目CD,($E$1-1)*10+2+$B$2,FALSE)</f>
        <v>00634</v>
      </c>
      <c r="L8" s="139"/>
      <c r="M8" s="66"/>
      <c r="O8">
        <v>6</v>
      </c>
      <c r="P8" t="s">
        <v>228</v>
      </c>
      <c r="Q8" t="s">
        <v>114</v>
      </c>
      <c r="R8" t="s">
        <v>114</v>
      </c>
      <c r="S8" t="s">
        <v>114</v>
      </c>
      <c r="T8" s="148" t="s">
        <v>246</v>
      </c>
      <c r="U8" t="s">
        <v>114</v>
      </c>
      <c r="V8" t="s">
        <v>114</v>
      </c>
      <c r="W8" t="s">
        <v>114</v>
      </c>
      <c r="X8" s="148" t="s">
        <v>246</v>
      </c>
      <c r="Y8" t="s">
        <v>114</v>
      </c>
      <c r="AA8" s="142"/>
    </row>
    <row r="9" spans="1:27" x14ac:dyDescent="0.15">
      <c r="A9" s="77">
        <v>7</v>
      </c>
      <c r="B9" s="154" t="str">
        <f t="shared" si="4"/>
        <v>5,6年800m</v>
      </c>
      <c r="D9" s="46" t="str">
        <f t="shared" si="0"/>
        <v>5,6年800m</v>
      </c>
      <c r="E9" s="64" t="str">
        <f t="shared" si="1"/>
        <v>00637</v>
      </c>
      <c r="F9" s="142"/>
      <c r="G9">
        <f t="shared" si="2"/>
        <v>9</v>
      </c>
      <c r="H9">
        <f t="shared" si="3"/>
        <v>7</v>
      </c>
      <c r="I9" s="46" t="str">
        <f t="shared" si="5"/>
        <v>5,6年800m</v>
      </c>
      <c r="J9" s="64" t="str">
        <f t="shared" si="6"/>
        <v>00637</v>
      </c>
      <c r="L9" s="139"/>
      <c r="M9" s="66"/>
      <c r="O9">
        <v>7</v>
      </c>
      <c r="P9" t="s">
        <v>240</v>
      </c>
      <c r="Q9" t="s">
        <v>114</v>
      </c>
      <c r="R9" t="s">
        <v>114</v>
      </c>
      <c r="S9" t="s">
        <v>114</v>
      </c>
      <c r="T9" s="148" t="s">
        <v>247</v>
      </c>
      <c r="U9" t="s">
        <v>114</v>
      </c>
      <c r="V9" t="s">
        <v>114</v>
      </c>
      <c r="W9" t="s">
        <v>114</v>
      </c>
      <c r="X9" s="148" t="s">
        <v>247</v>
      </c>
    </row>
    <row r="10" spans="1:27" x14ac:dyDescent="0.15">
      <c r="A10" s="77">
        <v>8</v>
      </c>
      <c r="B10" s="154" t="str">
        <f t="shared" si="4"/>
        <v>4年走幅跳</v>
      </c>
      <c r="D10" s="46" t="str">
        <f t="shared" si="0"/>
        <v>4年走幅跳</v>
      </c>
      <c r="E10" s="64" t="str">
        <f t="shared" si="1"/>
        <v>07334</v>
      </c>
      <c r="F10" s="142"/>
      <c r="G10">
        <f t="shared" si="2"/>
        <v>10</v>
      </c>
      <c r="H10">
        <f t="shared" si="3"/>
        <v>8</v>
      </c>
      <c r="I10" s="46" t="str">
        <f t="shared" si="5"/>
        <v>4年走幅跳</v>
      </c>
      <c r="J10" s="64" t="str">
        <f t="shared" si="6"/>
        <v>07334</v>
      </c>
      <c r="L10" s="139"/>
      <c r="M10" s="66"/>
      <c r="N10" s="142"/>
      <c r="O10">
        <v>8</v>
      </c>
      <c r="P10" t="s">
        <v>227</v>
      </c>
      <c r="Q10" t="s">
        <v>114</v>
      </c>
      <c r="R10" t="s">
        <v>114</v>
      </c>
      <c r="S10" t="s">
        <v>114</v>
      </c>
      <c r="T10" s="208" t="s">
        <v>248</v>
      </c>
      <c r="U10" t="s">
        <v>114</v>
      </c>
      <c r="V10" t="s">
        <v>114</v>
      </c>
      <c r="W10" t="s">
        <v>114</v>
      </c>
      <c r="X10" s="208" t="s">
        <v>248</v>
      </c>
      <c r="Y10" t="s">
        <v>114</v>
      </c>
    </row>
    <row r="11" spans="1:27" x14ac:dyDescent="0.15">
      <c r="A11" s="77">
        <v>9</v>
      </c>
      <c r="B11" s="154" t="str">
        <f t="shared" si="4"/>
        <v>5,6年走幅跳</v>
      </c>
      <c r="D11" s="46" t="str">
        <f t="shared" si="0"/>
        <v>5,6年走幅跳</v>
      </c>
      <c r="E11" s="64" t="str">
        <f t="shared" si="1"/>
        <v>07337</v>
      </c>
      <c r="F11" s="142"/>
      <c r="G11">
        <f t="shared" si="2"/>
        <v>11</v>
      </c>
      <c r="H11">
        <f t="shared" si="3"/>
        <v>9</v>
      </c>
      <c r="I11" s="46" t="str">
        <f t="shared" si="5"/>
        <v>5,6年走幅跳</v>
      </c>
      <c r="J11" s="64" t="str">
        <f t="shared" si="6"/>
        <v>07337</v>
      </c>
      <c r="L11" s="139"/>
      <c r="M11" s="66"/>
      <c r="O11">
        <v>9</v>
      </c>
      <c r="P11" t="s">
        <v>229</v>
      </c>
      <c r="Q11" t="s">
        <v>114</v>
      </c>
      <c r="R11" t="s">
        <v>114</v>
      </c>
      <c r="S11" t="s">
        <v>114</v>
      </c>
      <c r="T11" s="208" t="s">
        <v>249</v>
      </c>
      <c r="U11" t="s">
        <v>114</v>
      </c>
      <c r="V11" t="s">
        <v>114</v>
      </c>
      <c r="W11" t="s">
        <v>114</v>
      </c>
      <c r="X11" s="208" t="s">
        <v>249</v>
      </c>
      <c r="Y11" t="s">
        <v>114</v>
      </c>
    </row>
    <row r="12" spans="1:27" x14ac:dyDescent="0.15">
      <c r="A12" s="77">
        <v>10</v>
      </c>
      <c r="B12" s="154" t="str">
        <f t="shared" si="4"/>
        <v>5,6年ｼﾞｬﾍﾞﾘｯｸﾎﾞｰﾙ投</v>
      </c>
      <c r="D12" s="46" t="str">
        <f t="shared" si="0"/>
        <v>5,6年ｼﾞｬﾍﾞﾘｯｸﾎﾞｰﾙ投</v>
      </c>
      <c r="E12" s="64" t="str">
        <f t="shared" si="1"/>
        <v>49437</v>
      </c>
      <c r="F12" s="142"/>
      <c r="G12">
        <f t="shared" si="2"/>
        <v>12</v>
      </c>
      <c r="H12">
        <f t="shared" si="3"/>
        <v>10</v>
      </c>
      <c r="I12" s="46" t="str">
        <f t="shared" si="5"/>
        <v>5,6年ｼﾞｬﾍﾞﾘｯｸﾎﾞｰﾙ投</v>
      </c>
      <c r="J12" s="64" t="str">
        <f t="shared" si="6"/>
        <v>49437</v>
      </c>
      <c r="L12" s="139"/>
      <c r="M12" s="66"/>
      <c r="O12">
        <v>10</v>
      </c>
      <c r="P12" t="s">
        <v>230</v>
      </c>
      <c r="Q12" t="s">
        <v>114</v>
      </c>
      <c r="R12" t="s">
        <v>114</v>
      </c>
      <c r="S12" t="s">
        <v>114</v>
      </c>
      <c r="T12" s="208" t="s">
        <v>250</v>
      </c>
      <c r="U12" t="s">
        <v>114</v>
      </c>
      <c r="V12" t="s">
        <v>114</v>
      </c>
      <c r="W12" t="s">
        <v>114</v>
      </c>
      <c r="X12" s="208" t="s">
        <v>250</v>
      </c>
      <c r="Y12" t="s">
        <v>114</v>
      </c>
    </row>
    <row r="13" spans="1:27" x14ac:dyDescent="0.15">
      <c r="A13" s="77">
        <v>11</v>
      </c>
      <c r="B13" s="154"/>
      <c r="D13" s="46" t="str">
        <f t="shared" si="0"/>
        <v/>
      </c>
      <c r="E13" s="64" t="str">
        <f t="shared" si="1"/>
        <v/>
      </c>
      <c r="F13" s="142"/>
      <c r="G13" t="str">
        <f t="shared" si="2"/>
        <v/>
      </c>
      <c r="H13" t="str">
        <f t="shared" si="3"/>
        <v/>
      </c>
      <c r="I13" s="46"/>
      <c r="J13" s="64">
        <f t="shared" si="6"/>
        <v>0</v>
      </c>
      <c r="K13" s="60"/>
      <c r="L13" s="139"/>
      <c r="M13" s="66"/>
      <c r="O13">
        <v>11</v>
      </c>
      <c r="T13" s="208"/>
      <c r="X13" s="208"/>
      <c r="Y13" t="s">
        <v>114</v>
      </c>
      <c r="AA13" s="208"/>
    </row>
    <row r="14" spans="1:27" x14ac:dyDescent="0.15">
      <c r="A14" s="77">
        <v>12</v>
      </c>
      <c r="B14" s="154"/>
      <c r="D14" s="46" t="str">
        <f t="shared" si="0"/>
        <v/>
      </c>
      <c r="E14" s="64" t="str">
        <f t="shared" si="1"/>
        <v/>
      </c>
      <c r="F14" s="142"/>
      <c r="G14" t="str">
        <f t="shared" si="2"/>
        <v/>
      </c>
      <c r="H14" t="str">
        <f t="shared" si="3"/>
        <v/>
      </c>
      <c r="I14" s="46"/>
      <c r="J14" s="64">
        <f t="shared" si="6"/>
        <v>0</v>
      </c>
      <c r="K14" s="60"/>
      <c r="L14" s="139"/>
      <c r="M14" s="66"/>
      <c r="O14">
        <v>12</v>
      </c>
      <c r="T14" s="208"/>
      <c r="X14" s="208"/>
      <c r="Y14" t="s">
        <v>114</v>
      </c>
    </row>
    <row r="15" spans="1:27" x14ac:dyDescent="0.15">
      <c r="A15" s="77">
        <v>13</v>
      </c>
      <c r="B15" s="154" t="str">
        <f t="shared" si="4"/>
        <v/>
      </c>
      <c r="D15" s="42" t="str">
        <f>IF(MAX($H$3:$H$38)&gt;=$A15,VLOOKUP($A15,$H$3:$J$38,2,FALSE),"")</f>
        <v/>
      </c>
      <c r="E15" s="64" t="str">
        <f t="shared" si="1"/>
        <v/>
      </c>
      <c r="F15" s="142"/>
      <c r="G15" t="str">
        <f t="shared" si="2"/>
        <v/>
      </c>
      <c r="H15" t="str">
        <f t="shared" si="3"/>
        <v/>
      </c>
      <c r="I15" s="42" t="str">
        <f t="shared" si="5"/>
        <v/>
      </c>
      <c r="J15" s="64">
        <f t="shared" si="6"/>
        <v>0</v>
      </c>
      <c r="K15" s="60"/>
      <c r="L15" s="139"/>
      <c r="M15" s="66"/>
      <c r="N15" s="142"/>
      <c r="O15">
        <v>13</v>
      </c>
      <c r="P15" t="s">
        <v>114</v>
      </c>
      <c r="Y15" t="s">
        <v>114</v>
      </c>
    </row>
    <row r="16" spans="1:27" x14ac:dyDescent="0.15">
      <c r="A16" s="77">
        <v>14</v>
      </c>
      <c r="B16" s="154" t="str">
        <f>VLOOKUP(A16,種目CD,($E$1-1)*10+2,FALSE)</f>
        <v/>
      </c>
      <c r="D16" s="42" t="str">
        <f>IF(MAX($H$3:$H$38)&gt;=$A16,VLOOKUP($A16,$H$3:$J$38,2,FALSE),"")</f>
        <v/>
      </c>
      <c r="E16" s="64" t="s">
        <v>234</v>
      </c>
      <c r="F16" s="142"/>
      <c r="G16" t="str">
        <f t="shared" si="2"/>
        <v/>
      </c>
      <c r="H16" t="str">
        <f t="shared" si="3"/>
        <v/>
      </c>
      <c r="I16" s="46" t="str">
        <f t="shared" si="5"/>
        <v/>
      </c>
      <c r="J16" s="64">
        <f t="shared" si="6"/>
        <v>0</v>
      </c>
      <c r="L16" s="139"/>
      <c r="M16" s="66"/>
      <c r="O16">
        <v>14</v>
      </c>
      <c r="P16" t="s">
        <v>114</v>
      </c>
      <c r="T16" s="208"/>
      <c r="X16" s="208"/>
      <c r="Y16" t="s">
        <v>114</v>
      </c>
    </row>
    <row r="17" spans="1:25" x14ac:dyDescent="0.15">
      <c r="A17" s="77">
        <v>15</v>
      </c>
      <c r="B17" s="154" t="str">
        <f t="shared" si="4"/>
        <v/>
      </c>
      <c r="D17" s="46" t="str">
        <f t="shared" si="0"/>
        <v/>
      </c>
      <c r="E17" s="64" t="str">
        <f t="shared" si="1"/>
        <v/>
      </c>
      <c r="F17" s="142"/>
      <c r="G17" t="str">
        <f t="shared" si="2"/>
        <v/>
      </c>
      <c r="H17" t="str">
        <f t="shared" si="3"/>
        <v/>
      </c>
      <c r="I17" s="42" t="str">
        <f t="shared" si="5"/>
        <v/>
      </c>
      <c r="J17" s="64">
        <f t="shared" si="6"/>
        <v>0</v>
      </c>
      <c r="L17" s="139"/>
      <c r="M17" s="66"/>
      <c r="O17">
        <v>15</v>
      </c>
      <c r="P17" t="s">
        <v>114</v>
      </c>
      <c r="Y17" t="s">
        <v>114</v>
      </c>
    </row>
    <row r="18" spans="1:25" x14ac:dyDescent="0.15">
      <c r="A18" s="77">
        <v>16</v>
      </c>
      <c r="B18" s="154" t="str">
        <f t="shared" si="4"/>
        <v/>
      </c>
      <c r="D18" s="46" t="str">
        <f t="shared" si="0"/>
        <v/>
      </c>
      <c r="E18" s="64" t="str">
        <f t="shared" si="1"/>
        <v/>
      </c>
      <c r="F18" s="142"/>
      <c r="G18" t="str">
        <f t="shared" si="2"/>
        <v/>
      </c>
      <c r="H18" t="str">
        <f t="shared" si="3"/>
        <v/>
      </c>
      <c r="I18" s="46" t="str">
        <f t="shared" si="5"/>
        <v/>
      </c>
      <c r="J18" s="64">
        <f t="shared" si="6"/>
        <v>0</v>
      </c>
      <c r="L18" s="139"/>
      <c r="M18" s="66"/>
      <c r="O18">
        <v>16</v>
      </c>
      <c r="P18" t="s">
        <v>114</v>
      </c>
      <c r="Y18" t="s">
        <v>114</v>
      </c>
    </row>
    <row r="19" spans="1:25" x14ac:dyDescent="0.15">
      <c r="A19" s="77">
        <v>17</v>
      </c>
      <c r="B19" s="154" t="str">
        <f t="shared" si="4"/>
        <v/>
      </c>
      <c r="D19" s="46" t="str">
        <f t="shared" si="0"/>
        <v/>
      </c>
      <c r="E19" s="64" t="str">
        <f t="shared" si="1"/>
        <v/>
      </c>
      <c r="F19" s="142"/>
      <c r="G19" t="str">
        <f t="shared" si="2"/>
        <v/>
      </c>
      <c r="H19" t="str">
        <f t="shared" si="3"/>
        <v/>
      </c>
      <c r="I19" s="46" t="str">
        <f t="shared" si="5"/>
        <v/>
      </c>
      <c r="J19" s="64">
        <f t="shared" si="6"/>
        <v>0</v>
      </c>
      <c r="L19" s="139"/>
      <c r="M19" s="66"/>
      <c r="O19">
        <v>17</v>
      </c>
      <c r="P19" t="s">
        <v>114</v>
      </c>
      <c r="Y19" t="s">
        <v>114</v>
      </c>
    </row>
    <row r="20" spans="1:25" x14ac:dyDescent="0.15">
      <c r="A20" s="77">
        <v>18</v>
      </c>
      <c r="B20" s="154" t="str">
        <f t="shared" si="4"/>
        <v/>
      </c>
      <c r="D20" s="46" t="str">
        <f t="shared" si="0"/>
        <v/>
      </c>
      <c r="E20" s="64" t="str">
        <f t="shared" si="1"/>
        <v/>
      </c>
      <c r="F20" s="142"/>
      <c r="G20" t="str">
        <f t="shared" si="2"/>
        <v/>
      </c>
      <c r="H20" t="str">
        <f t="shared" si="3"/>
        <v/>
      </c>
      <c r="I20" s="46" t="str">
        <f t="shared" si="5"/>
        <v/>
      </c>
      <c r="J20" s="64">
        <f t="shared" si="6"/>
        <v>0</v>
      </c>
      <c r="L20" s="139"/>
      <c r="M20" s="66"/>
      <c r="O20">
        <v>18</v>
      </c>
      <c r="P20" t="s">
        <v>114</v>
      </c>
      <c r="Y20" t="s">
        <v>114</v>
      </c>
    </row>
    <row r="21" spans="1:25" x14ac:dyDescent="0.15">
      <c r="A21" s="77">
        <v>19</v>
      </c>
      <c r="B21" s="154" t="str">
        <f t="shared" si="4"/>
        <v/>
      </c>
      <c r="D21" s="150" t="str">
        <f t="shared" si="0"/>
        <v/>
      </c>
      <c r="E21" s="64" t="str">
        <f t="shared" si="1"/>
        <v/>
      </c>
      <c r="F21" s="142"/>
      <c r="G21" t="str">
        <f t="shared" si="2"/>
        <v/>
      </c>
      <c r="H21" t="str">
        <f t="shared" si="3"/>
        <v/>
      </c>
      <c r="I21" s="65" t="str">
        <f t="shared" si="5"/>
        <v/>
      </c>
      <c r="J21" s="64">
        <f t="shared" si="6"/>
        <v>0</v>
      </c>
      <c r="L21" s="139"/>
      <c r="M21" s="66"/>
      <c r="O21">
        <v>19</v>
      </c>
      <c r="P21" t="s">
        <v>114</v>
      </c>
      <c r="T21" s="208"/>
      <c r="X21" s="208"/>
      <c r="Y21" t="s">
        <v>114</v>
      </c>
    </row>
    <row r="22" spans="1:25" x14ac:dyDescent="0.15">
      <c r="A22" s="77">
        <v>20</v>
      </c>
      <c r="B22" s="154" t="str">
        <f t="shared" si="4"/>
        <v/>
      </c>
      <c r="D22" s="150" t="str">
        <f t="shared" si="0"/>
        <v/>
      </c>
      <c r="E22" s="66" t="str">
        <f t="shared" si="1"/>
        <v/>
      </c>
      <c r="G22" t="str">
        <f t="shared" si="2"/>
        <v/>
      </c>
      <c r="H22" t="str">
        <f t="shared" si="3"/>
        <v/>
      </c>
      <c r="I22" s="65" t="str">
        <f t="shared" si="5"/>
        <v/>
      </c>
      <c r="J22" s="66">
        <f t="shared" si="6"/>
        <v>0</v>
      </c>
      <c r="L22" s="67"/>
      <c r="M22" s="68"/>
      <c r="O22">
        <v>20</v>
      </c>
      <c r="P22" t="s">
        <v>114</v>
      </c>
      <c r="Y22" t="s">
        <v>114</v>
      </c>
    </row>
    <row r="23" spans="1:25" x14ac:dyDescent="0.15">
      <c r="A23" s="77">
        <v>21</v>
      </c>
      <c r="B23" s="154" t="str">
        <f>VLOOKUP(A23,種目CD,($E$1-1)*10+2,FALSE)</f>
        <v/>
      </c>
      <c r="D23" s="150" t="str">
        <f t="shared" si="0"/>
        <v/>
      </c>
      <c r="E23" s="66" t="str">
        <f t="shared" si="1"/>
        <v/>
      </c>
      <c r="G23" t="str">
        <f t="shared" si="2"/>
        <v/>
      </c>
      <c r="H23" t="str">
        <f t="shared" si="3"/>
        <v/>
      </c>
      <c r="I23" s="65" t="str">
        <f t="shared" si="5"/>
        <v/>
      </c>
      <c r="J23" s="66">
        <f t="shared" si="6"/>
        <v>0</v>
      </c>
      <c r="L23" s="138"/>
      <c r="M23" s="75"/>
      <c r="O23">
        <v>21</v>
      </c>
      <c r="P23" t="s">
        <v>114</v>
      </c>
    </row>
    <row r="24" spans="1:25" x14ac:dyDescent="0.15">
      <c r="A24" s="77">
        <v>22</v>
      </c>
      <c r="B24" s="154" t="str">
        <f t="shared" si="4"/>
        <v/>
      </c>
      <c r="D24" s="150" t="str">
        <f t="shared" si="0"/>
        <v/>
      </c>
      <c r="E24" s="66" t="str">
        <f t="shared" si="1"/>
        <v/>
      </c>
      <c r="G24" t="str">
        <f t="shared" si="2"/>
        <v/>
      </c>
      <c r="H24" t="str">
        <f t="shared" si="3"/>
        <v/>
      </c>
      <c r="I24" s="65" t="str">
        <f t="shared" si="5"/>
        <v/>
      </c>
      <c r="J24" s="66">
        <f t="shared" si="6"/>
        <v>0</v>
      </c>
      <c r="O24">
        <v>22</v>
      </c>
      <c r="P24" t="s">
        <v>114</v>
      </c>
    </row>
    <row r="25" spans="1:25" x14ac:dyDescent="0.15">
      <c r="A25" s="77">
        <v>23</v>
      </c>
      <c r="B25" s="154" t="str">
        <f t="shared" si="4"/>
        <v/>
      </c>
      <c r="D25" s="150" t="str">
        <f t="shared" si="0"/>
        <v/>
      </c>
      <c r="E25" s="66" t="str">
        <f t="shared" si="1"/>
        <v/>
      </c>
      <c r="G25" t="str">
        <f t="shared" si="2"/>
        <v/>
      </c>
      <c r="H25" t="str">
        <f t="shared" si="3"/>
        <v/>
      </c>
      <c r="I25" s="65" t="str">
        <f t="shared" si="5"/>
        <v/>
      </c>
      <c r="J25" s="66">
        <f t="shared" si="6"/>
        <v>0</v>
      </c>
      <c r="L25" s="135" t="s">
        <v>127</v>
      </c>
      <c r="M25" s="75">
        <v>1</v>
      </c>
      <c r="O25">
        <v>23</v>
      </c>
      <c r="P25" t="s">
        <v>114</v>
      </c>
    </row>
    <row r="26" spans="1:25" x14ac:dyDescent="0.15">
      <c r="A26" s="77">
        <v>24</v>
      </c>
      <c r="B26" s="154" t="str">
        <f>VLOOKUP(A26,種目CD,($E$1-1)*10+2,FALSE)</f>
        <v/>
      </c>
      <c r="D26" s="150" t="str">
        <f t="shared" si="0"/>
        <v/>
      </c>
      <c r="E26" s="66" t="str">
        <f t="shared" si="1"/>
        <v/>
      </c>
      <c r="G26" t="str">
        <f t="shared" si="2"/>
        <v/>
      </c>
      <c r="H26" t="str">
        <f t="shared" si="3"/>
        <v/>
      </c>
      <c r="I26" s="65" t="str">
        <f t="shared" si="5"/>
        <v/>
      </c>
      <c r="J26" s="66">
        <f t="shared" si="6"/>
        <v>0</v>
      </c>
      <c r="L26" s="136" t="s">
        <v>128</v>
      </c>
      <c r="M26" s="66">
        <v>2</v>
      </c>
      <c r="O26">
        <v>24</v>
      </c>
      <c r="P26" t="s">
        <v>114</v>
      </c>
      <c r="T26" s="208"/>
      <c r="Y26" t="s">
        <v>114</v>
      </c>
    </row>
    <row r="27" spans="1:25" x14ac:dyDescent="0.15">
      <c r="A27" s="77">
        <v>25</v>
      </c>
      <c r="B27" s="154" t="str">
        <f>VLOOKUP(A27,種目CD,($E$1-1)*10+2,FALSE)</f>
        <v/>
      </c>
      <c r="D27" s="151" t="str">
        <f t="shared" si="0"/>
        <v/>
      </c>
      <c r="E27" s="68" t="str">
        <f t="shared" si="1"/>
        <v/>
      </c>
      <c r="G27" t="str">
        <f t="shared" ref="G27:G38" si="7">IF(I27="","",ROW())</f>
        <v/>
      </c>
      <c r="H27" t="str">
        <f t="shared" ref="H27:H38" si="8">IF(G27="","",RANK(G27,$G$3:$G$38,1))</f>
        <v/>
      </c>
      <c r="I27" s="65" t="str">
        <f t="shared" si="5"/>
        <v/>
      </c>
      <c r="J27" s="66">
        <f t="shared" si="6"/>
        <v>0</v>
      </c>
      <c r="L27" s="136" t="s">
        <v>129</v>
      </c>
      <c r="M27" s="66">
        <v>3</v>
      </c>
      <c r="O27">
        <v>25</v>
      </c>
      <c r="P27" t="s">
        <v>114</v>
      </c>
      <c r="Q27" t="s">
        <v>114</v>
      </c>
      <c r="R27" t="s">
        <v>114</v>
      </c>
      <c r="S27" t="s">
        <v>114</v>
      </c>
      <c r="U27" t="s">
        <v>114</v>
      </c>
      <c r="V27" t="s">
        <v>114</v>
      </c>
      <c r="W27" t="s">
        <v>114</v>
      </c>
      <c r="X27" t="s">
        <v>114</v>
      </c>
      <c r="Y27" t="s">
        <v>114</v>
      </c>
    </row>
    <row r="28" spans="1:25" x14ac:dyDescent="0.15">
      <c r="A28" s="77">
        <v>26</v>
      </c>
      <c r="B28" s="154" t="str">
        <f t="shared" si="4"/>
        <v/>
      </c>
      <c r="D28" s="157"/>
      <c r="G28" t="str">
        <f t="shared" si="7"/>
        <v/>
      </c>
      <c r="H28" t="str">
        <f t="shared" si="8"/>
        <v/>
      </c>
      <c r="I28" s="65" t="str">
        <f t="shared" si="5"/>
        <v/>
      </c>
      <c r="J28" s="66" t="str">
        <f t="shared" si="6"/>
        <v/>
      </c>
      <c r="L28" s="137" t="s">
        <v>130</v>
      </c>
      <c r="M28" s="68">
        <v>4</v>
      </c>
      <c r="O28">
        <v>26</v>
      </c>
      <c r="P28" t="s">
        <v>114</v>
      </c>
      <c r="Q28" t="s">
        <v>114</v>
      </c>
      <c r="R28" t="s">
        <v>114</v>
      </c>
      <c r="S28" t="s">
        <v>114</v>
      </c>
      <c r="T28" t="s">
        <v>114</v>
      </c>
      <c r="U28" t="s">
        <v>114</v>
      </c>
      <c r="V28" t="s">
        <v>114</v>
      </c>
      <c r="W28" t="s">
        <v>114</v>
      </c>
      <c r="X28" t="s">
        <v>114</v>
      </c>
      <c r="Y28" t="s">
        <v>114</v>
      </c>
    </row>
    <row r="29" spans="1:25" x14ac:dyDescent="0.15">
      <c r="A29" s="77">
        <v>27</v>
      </c>
      <c r="B29" s="154" t="str">
        <f t="shared" si="4"/>
        <v/>
      </c>
      <c r="D29" s="157"/>
      <c r="E29" s="208"/>
      <c r="G29" t="str">
        <f t="shared" si="7"/>
        <v/>
      </c>
      <c r="H29" t="str">
        <f t="shared" si="8"/>
        <v/>
      </c>
      <c r="I29" s="65" t="str">
        <f t="shared" si="5"/>
        <v/>
      </c>
      <c r="J29" s="66" t="str">
        <f t="shared" si="6"/>
        <v/>
      </c>
      <c r="K29" s="60"/>
      <c r="O29">
        <v>27</v>
      </c>
      <c r="P29" t="s">
        <v>114</v>
      </c>
      <c r="Q29" t="s">
        <v>114</v>
      </c>
      <c r="R29" t="s">
        <v>114</v>
      </c>
      <c r="S29" t="s">
        <v>114</v>
      </c>
      <c r="T29" t="s">
        <v>114</v>
      </c>
      <c r="U29" t="s">
        <v>114</v>
      </c>
      <c r="V29" t="s">
        <v>114</v>
      </c>
      <c r="W29" t="s">
        <v>114</v>
      </c>
      <c r="X29" t="s">
        <v>114</v>
      </c>
      <c r="Y29" t="s">
        <v>114</v>
      </c>
    </row>
    <row r="30" spans="1:25" x14ac:dyDescent="0.15">
      <c r="A30" s="77">
        <v>28</v>
      </c>
      <c r="B30" s="154" t="str">
        <f t="shared" si="4"/>
        <v/>
      </c>
      <c r="D30" s="157"/>
      <c r="G30" t="str">
        <f t="shared" si="7"/>
        <v/>
      </c>
      <c r="H30" t="str">
        <f t="shared" si="8"/>
        <v/>
      </c>
      <c r="I30" s="65" t="str">
        <f t="shared" si="5"/>
        <v/>
      </c>
      <c r="J30" s="66" t="str">
        <f t="shared" si="6"/>
        <v/>
      </c>
      <c r="K30" s="60"/>
      <c r="O30">
        <v>28</v>
      </c>
      <c r="P30" t="s">
        <v>114</v>
      </c>
      <c r="Q30" t="s">
        <v>114</v>
      </c>
      <c r="R30" t="s">
        <v>114</v>
      </c>
      <c r="S30" t="s">
        <v>114</v>
      </c>
      <c r="T30" t="s">
        <v>114</v>
      </c>
      <c r="U30" t="s">
        <v>114</v>
      </c>
      <c r="V30" t="s">
        <v>114</v>
      </c>
      <c r="W30" t="s">
        <v>114</v>
      </c>
      <c r="X30" t="s">
        <v>114</v>
      </c>
      <c r="Y30" t="s">
        <v>114</v>
      </c>
    </row>
    <row r="31" spans="1:25" x14ac:dyDescent="0.15">
      <c r="A31" s="77">
        <v>29</v>
      </c>
      <c r="B31" s="154" t="str">
        <f t="shared" si="4"/>
        <v/>
      </c>
      <c r="D31" s="157"/>
      <c r="F31" s="142"/>
      <c r="G31" t="str">
        <f t="shared" si="7"/>
        <v/>
      </c>
      <c r="H31" t="str">
        <f t="shared" si="8"/>
        <v/>
      </c>
      <c r="I31" s="65" t="str">
        <f t="shared" si="5"/>
        <v/>
      </c>
      <c r="J31" s="66" t="str">
        <f t="shared" si="6"/>
        <v/>
      </c>
      <c r="O31">
        <v>29</v>
      </c>
      <c r="P31" t="s">
        <v>114</v>
      </c>
      <c r="Q31" t="s">
        <v>114</v>
      </c>
      <c r="R31" t="s">
        <v>114</v>
      </c>
      <c r="S31" t="s">
        <v>114</v>
      </c>
      <c r="T31" t="s">
        <v>114</v>
      </c>
      <c r="U31" t="s">
        <v>114</v>
      </c>
      <c r="V31" t="s">
        <v>114</v>
      </c>
      <c r="W31" t="s">
        <v>114</v>
      </c>
      <c r="X31" t="s">
        <v>114</v>
      </c>
      <c r="Y31" t="s">
        <v>114</v>
      </c>
    </row>
    <row r="32" spans="1:25" x14ac:dyDescent="0.15">
      <c r="A32" s="77">
        <v>30</v>
      </c>
      <c r="B32" s="154" t="str">
        <f t="shared" si="4"/>
        <v/>
      </c>
      <c r="D32" s="157"/>
      <c r="F32" s="142"/>
      <c r="G32" t="str">
        <f t="shared" si="7"/>
        <v/>
      </c>
      <c r="H32" t="str">
        <f t="shared" si="8"/>
        <v/>
      </c>
      <c r="I32" s="65" t="str">
        <f t="shared" si="5"/>
        <v/>
      </c>
      <c r="J32" s="66" t="str">
        <f t="shared" si="6"/>
        <v/>
      </c>
      <c r="O32">
        <v>30</v>
      </c>
      <c r="P32" t="s">
        <v>114</v>
      </c>
      <c r="Q32" t="s">
        <v>114</v>
      </c>
      <c r="R32" t="s">
        <v>114</v>
      </c>
      <c r="S32" t="s">
        <v>114</v>
      </c>
      <c r="T32" t="s">
        <v>114</v>
      </c>
      <c r="U32" t="s">
        <v>114</v>
      </c>
      <c r="V32" t="s">
        <v>114</v>
      </c>
      <c r="W32" t="s">
        <v>114</v>
      </c>
      <c r="X32" t="s">
        <v>114</v>
      </c>
      <c r="Y32" t="s">
        <v>114</v>
      </c>
    </row>
    <row r="33" spans="1:25" x14ac:dyDescent="0.15">
      <c r="A33" s="77">
        <v>31</v>
      </c>
      <c r="B33" s="154" t="str">
        <f t="shared" si="4"/>
        <v/>
      </c>
      <c r="D33" s="157"/>
      <c r="F33" s="142"/>
      <c r="G33" t="str">
        <f t="shared" si="7"/>
        <v/>
      </c>
      <c r="H33" t="str">
        <f t="shared" si="8"/>
        <v/>
      </c>
      <c r="I33" s="65" t="str">
        <f t="shared" si="5"/>
        <v/>
      </c>
      <c r="J33" s="66" t="str">
        <f t="shared" si="6"/>
        <v/>
      </c>
      <c r="O33">
        <v>31</v>
      </c>
      <c r="P33" t="s">
        <v>114</v>
      </c>
      <c r="Q33" t="s">
        <v>114</v>
      </c>
      <c r="R33" t="s">
        <v>114</v>
      </c>
      <c r="S33" t="s">
        <v>114</v>
      </c>
      <c r="T33" t="s">
        <v>114</v>
      </c>
      <c r="U33" t="s">
        <v>114</v>
      </c>
      <c r="V33" t="s">
        <v>114</v>
      </c>
      <c r="W33" t="s">
        <v>114</v>
      </c>
      <c r="X33" t="s">
        <v>114</v>
      </c>
      <c r="Y33" t="s">
        <v>114</v>
      </c>
    </row>
    <row r="34" spans="1:25" x14ac:dyDescent="0.15">
      <c r="A34" s="77">
        <v>32</v>
      </c>
      <c r="B34" s="154" t="str">
        <f t="shared" si="4"/>
        <v/>
      </c>
      <c r="D34" s="157"/>
      <c r="F34" s="142"/>
      <c r="G34" t="str">
        <f t="shared" si="7"/>
        <v/>
      </c>
      <c r="H34" t="str">
        <f t="shared" si="8"/>
        <v/>
      </c>
      <c r="I34" s="65" t="str">
        <f t="shared" si="5"/>
        <v/>
      </c>
      <c r="J34" s="66" t="str">
        <f t="shared" si="6"/>
        <v/>
      </c>
      <c r="O34">
        <v>32</v>
      </c>
      <c r="P34" t="s">
        <v>114</v>
      </c>
      <c r="Q34" t="s">
        <v>114</v>
      </c>
      <c r="R34" t="s">
        <v>114</v>
      </c>
      <c r="S34" t="s">
        <v>114</v>
      </c>
      <c r="T34" t="s">
        <v>114</v>
      </c>
      <c r="U34" t="s">
        <v>114</v>
      </c>
      <c r="V34" t="s">
        <v>114</v>
      </c>
      <c r="W34" t="s">
        <v>114</v>
      </c>
      <c r="X34" t="s">
        <v>114</v>
      </c>
      <c r="Y34" t="s">
        <v>114</v>
      </c>
    </row>
    <row r="35" spans="1:25" x14ac:dyDescent="0.15">
      <c r="A35" s="77">
        <v>33</v>
      </c>
      <c r="B35" s="154" t="str">
        <f t="shared" si="4"/>
        <v/>
      </c>
      <c r="D35" s="157"/>
      <c r="F35" s="142"/>
      <c r="G35" t="str">
        <f t="shared" si="7"/>
        <v/>
      </c>
      <c r="H35" t="str">
        <f t="shared" si="8"/>
        <v/>
      </c>
      <c r="I35" s="65" t="str">
        <f t="shared" si="5"/>
        <v/>
      </c>
      <c r="J35" s="66" t="str">
        <f t="shared" si="6"/>
        <v/>
      </c>
      <c r="O35">
        <v>33</v>
      </c>
      <c r="P35" t="s">
        <v>114</v>
      </c>
      <c r="Q35" t="s">
        <v>114</v>
      </c>
      <c r="R35" t="s">
        <v>114</v>
      </c>
      <c r="S35" t="s">
        <v>114</v>
      </c>
      <c r="T35" t="s">
        <v>114</v>
      </c>
      <c r="U35" t="s">
        <v>114</v>
      </c>
      <c r="V35" t="s">
        <v>114</v>
      </c>
      <c r="W35" t="s">
        <v>114</v>
      </c>
      <c r="X35" t="s">
        <v>114</v>
      </c>
      <c r="Y35" t="s">
        <v>114</v>
      </c>
    </row>
    <row r="36" spans="1:25" x14ac:dyDescent="0.15">
      <c r="A36" s="77">
        <v>34</v>
      </c>
      <c r="B36" s="154" t="str">
        <f t="shared" si="4"/>
        <v/>
      </c>
      <c r="D36" s="157"/>
      <c r="F36" s="148"/>
      <c r="G36" t="str">
        <f t="shared" si="7"/>
        <v/>
      </c>
      <c r="H36" t="str">
        <f t="shared" si="8"/>
        <v/>
      </c>
      <c r="I36" s="65" t="str">
        <f t="shared" si="5"/>
        <v/>
      </c>
      <c r="J36" s="66" t="str">
        <f t="shared" si="6"/>
        <v/>
      </c>
      <c r="O36">
        <v>34</v>
      </c>
      <c r="P36" t="s">
        <v>114</v>
      </c>
      <c r="Q36" t="s">
        <v>114</v>
      </c>
      <c r="R36" t="s">
        <v>114</v>
      </c>
      <c r="S36" t="s">
        <v>114</v>
      </c>
      <c r="T36" t="s">
        <v>114</v>
      </c>
      <c r="U36" t="s">
        <v>114</v>
      </c>
      <c r="V36" t="s">
        <v>114</v>
      </c>
      <c r="W36" t="s">
        <v>114</v>
      </c>
      <c r="X36" t="s">
        <v>114</v>
      </c>
      <c r="Y36" t="s">
        <v>114</v>
      </c>
    </row>
    <row r="37" spans="1:25" x14ac:dyDescent="0.15">
      <c r="A37" s="77">
        <v>35</v>
      </c>
      <c r="B37" s="154" t="str">
        <f t="shared" si="4"/>
        <v/>
      </c>
      <c r="D37" s="157"/>
      <c r="F37" s="142"/>
      <c r="G37" t="str">
        <f t="shared" si="7"/>
        <v/>
      </c>
      <c r="H37" t="str">
        <f t="shared" si="8"/>
        <v/>
      </c>
      <c r="I37" s="65" t="str">
        <f t="shared" si="5"/>
        <v/>
      </c>
      <c r="J37" s="66" t="str">
        <f t="shared" si="6"/>
        <v/>
      </c>
      <c r="O37">
        <v>35</v>
      </c>
      <c r="P37" t="s">
        <v>114</v>
      </c>
      <c r="Q37" t="s">
        <v>114</v>
      </c>
      <c r="R37" t="s">
        <v>114</v>
      </c>
      <c r="S37" t="s">
        <v>114</v>
      </c>
      <c r="T37" t="s">
        <v>114</v>
      </c>
      <c r="U37" t="s">
        <v>114</v>
      </c>
      <c r="V37" t="s">
        <v>114</v>
      </c>
      <c r="W37" t="s">
        <v>114</v>
      </c>
      <c r="X37" t="s">
        <v>114</v>
      </c>
    </row>
    <row r="38" spans="1:25" x14ac:dyDescent="0.15">
      <c r="A38" s="155">
        <v>36</v>
      </c>
      <c r="B38" s="156" t="str">
        <f t="shared" si="4"/>
        <v/>
      </c>
      <c r="D38" s="157"/>
      <c r="F38" s="142"/>
      <c r="G38" t="str">
        <f t="shared" si="7"/>
        <v/>
      </c>
      <c r="H38" t="str">
        <f t="shared" si="8"/>
        <v/>
      </c>
      <c r="I38" s="67" t="str">
        <f t="shared" si="5"/>
        <v/>
      </c>
      <c r="J38" s="68" t="str">
        <f t="shared" si="6"/>
        <v/>
      </c>
      <c r="N38" s="142"/>
      <c r="O38">
        <v>36</v>
      </c>
      <c r="P38" t="s">
        <v>114</v>
      </c>
      <c r="Q38" t="s">
        <v>114</v>
      </c>
      <c r="R38" t="s">
        <v>114</v>
      </c>
      <c r="S38" t="s">
        <v>114</v>
      </c>
      <c r="T38" t="s">
        <v>114</v>
      </c>
      <c r="U38" t="s">
        <v>114</v>
      </c>
      <c r="V38" t="s">
        <v>114</v>
      </c>
      <c r="W38" t="s">
        <v>114</v>
      </c>
      <c r="X38" t="s">
        <v>114</v>
      </c>
    </row>
    <row r="39" spans="1:25" x14ac:dyDescent="0.15">
      <c r="A39" s="43"/>
      <c r="F39" s="142"/>
      <c r="N39" s="142"/>
      <c r="P39" t="s">
        <v>114</v>
      </c>
      <c r="Q39" t="s">
        <v>114</v>
      </c>
      <c r="R39" t="s">
        <v>114</v>
      </c>
      <c r="S39" t="s">
        <v>114</v>
      </c>
      <c r="T39" t="s">
        <v>114</v>
      </c>
      <c r="U39" t="s">
        <v>114</v>
      </c>
      <c r="V39" t="s">
        <v>114</v>
      </c>
      <c r="W39" t="s">
        <v>114</v>
      </c>
      <c r="X39" t="s">
        <v>114</v>
      </c>
    </row>
    <row r="40" spans="1:25" x14ac:dyDescent="0.15">
      <c r="A40" s="43"/>
      <c r="D40" t="s">
        <v>88</v>
      </c>
      <c r="F40" s="142"/>
      <c r="I40" t="s">
        <v>88</v>
      </c>
      <c r="N40" s="142"/>
      <c r="P40" t="s">
        <v>114</v>
      </c>
      <c r="Q40" t="s">
        <v>114</v>
      </c>
      <c r="R40" t="s">
        <v>114</v>
      </c>
      <c r="S40" t="s">
        <v>114</v>
      </c>
      <c r="U40" t="s">
        <v>114</v>
      </c>
      <c r="V40" t="s">
        <v>114</v>
      </c>
      <c r="W40" t="s">
        <v>114</v>
      </c>
      <c r="X40" t="s">
        <v>114</v>
      </c>
    </row>
    <row r="41" spans="1:25" x14ac:dyDescent="0.15">
      <c r="A41" s="43"/>
      <c r="D41" s="63" t="str">
        <f>IF(MAX($H$41:$H$76)&gt;=$A3,VLOOKUP($A3,$H$41:$J$76,2,FALSE),"")</f>
        <v>1年50m</v>
      </c>
      <c r="E41" s="149" t="str">
        <f>IF(MAX($H$41:$H$76)&gt;=$A3,VLOOKUP($A3,$H$41:$J$76,3,FALSE),"")</f>
        <v>42138</v>
      </c>
      <c r="F41" s="142"/>
      <c r="G41">
        <f t="shared" ref="G41:G63" si="9">IF(I41="","",ROW())</f>
        <v>41</v>
      </c>
      <c r="H41">
        <f t="shared" ref="H41:H75" si="10">IF(G41="","",RANK(G41,$G$41:$G$76,1))</f>
        <v>1</v>
      </c>
      <c r="I41" s="63" t="str">
        <f t="shared" ref="I41:I76" si="11">IF($J41="","",$B3)</f>
        <v>1年50m</v>
      </c>
      <c r="J41" s="75" t="str">
        <f>VLOOKUP($A3,種目CD,($E$1-1)*10+6+$B$2,FALSE)</f>
        <v>42138</v>
      </c>
      <c r="N41" s="142"/>
      <c r="P41" t="s">
        <v>114</v>
      </c>
      <c r="Q41" t="s">
        <v>114</v>
      </c>
      <c r="R41" t="s">
        <v>114</v>
      </c>
      <c r="S41" t="s">
        <v>114</v>
      </c>
      <c r="U41" t="s">
        <v>114</v>
      </c>
      <c r="V41" t="s">
        <v>114</v>
      </c>
      <c r="W41" t="s">
        <v>114</v>
      </c>
      <c r="X41" t="s">
        <v>114</v>
      </c>
    </row>
    <row r="42" spans="1:25" x14ac:dyDescent="0.15">
      <c r="A42" s="43"/>
      <c r="D42" s="42" t="str">
        <f t="shared" ref="D42:D67" si="12">IF(MAX($H$41:$H$76)&gt;=$A4,VLOOKUP($A4,$H$41:$J$76,2,FALSE),"")</f>
        <v>2年50m</v>
      </c>
      <c r="E42" s="203" t="str">
        <f>IF(MAX($H$41:$H$76)&gt;=$A4,VLOOKUP($A4,$H$41:$J$76,3,FALSE),"")</f>
        <v>42132</v>
      </c>
      <c r="F42" s="142"/>
      <c r="G42">
        <f t="shared" si="9"/>
        <v>42</v>
      </c>
      <c r="H42">
        <f t="shared" si="10"/>
        <v>2</v>
      </c>
      <c r="I42" s="42" t="str">
        <f t="shared" si="11"/>
        <v>2年50m</v>
      </c>
      <c r="J42" s="64" t="str">
        <f t="shared" ref="J42:J76" si="13">VLOOKUP($A4,種目CD,($E$1-1)*10+6+$B$2,FALSE)</f>
        <v>42132</v>
      </c>
      <c r="N42" s="142"/>
      <c r="P42" t="s">
        <v>114</v>
      </c>
      <c r="Q42" t="s">
        <v>114</v>
      </c>
      <c r="R42" t="s">
        <v>114</v>
      </c>
      <c r="S42" t="s">
        <v>114</v>
      </c>
      <c r="U42" t="s">
        <v>114</v>
      </c>
      <c r="V42" t="s">
        <v>114</v>
      </c>
      <c r="W42" t="s">
        <v>114</v>
      </c>
      <c r="X42" t="s">
        <v>114</v>
      </c>
    </row>
    <row r="43" spans="1:25" x14ac:dyDescent="0.15">
      <c r="A43" s="43"/>
      <c r="D43" s="42" t="str">
        <f t="shared" si="12"/>
        <v>3年80m</v>
      </c>
      <c r="E43" s="203" t="str">
        <f t="shared" ref="E43:E67" si="14">IF(MAX($H$41:$H$76)&gt;=$A5,VLOOKUP($A5,$H$41:$J$76,3,FALSE),"")</f>
        <v>40333</v>
      </c>
      <c r="F43" s="142"/>
      <c r="G43">
        <f t="shared" si="9"/>
        <v>43</v>
      </c>
      <c r="H43">
        <f t="shared" si="10"/>
        <v>3</v>
      </c>
      <c r="I43" s="42" t="str">
        <f t="shared" si="11"/>
        <v>3年80m</v>
      </c>
      <c r="J43" s="64" t="str">
        <f t="shared" si="13"/>
        <v>40333</v>
      </c>
      <c r="N43" s="142"/>
      <c r="P43" t="s">
        <v>114</v>
      </c>
      <c r="Q43" t="s">
        <v>114</v>
      </c>
      <c r="R43" t="s">
        <v>114</v>
      </c>
      <c r="S43" t="s">
        <v>114</v>
      </c>
      <c r="T43" t="s">
        <v>114</v>
      </c>
      <c r="U43" t="s">
        <v>114</v>
      </c>
      <c r="V43" t="s">
        <v>114</v>
      </c>
      <c r="W43" t="s">
        <v>114</v>
      </c>
      <c r="X43" t="s">
        <v>114</v>
      </c>
    </row>
    <row r="44" spans="1:25" x14ac:dyDescent="0.15">
      <c r="A44" s="43"/>
      <c r="D44" s="42" t="str">
        <f t="shared" si="12"/>
        <v>4年80m</v>
      </c>
      <c r="E44" s="203" t="str">
        <f t="shared" si="14"/>
        <v>40334</v>
      </c>
      <c r="F44" s="142"/>
      <c r="G44">
        <f t="shared" si="9"/>
        <v>44</v>
      </c>
      <c r="H44">
        <f t="shared" si="10"/>
        <v>4</v>
      </c>
      <c r="I44" s="42" t="str">
        <f t="shared" si="11"/>
        <v>4年80m</v>
      </c>
      <c r="J44" s="64" t="str">
        <f t="shared" si="13"/>
        <v>40334</v>
      </c>
      <c r="P44" t="s">
        <v>114</v>
      </c>
      <c r="U44" t="s">
        <v>114</v>
      </c>
      <c r="V44" t="s">
        <v>114</v>
      </c>
    </row>
    <row r="45" spans="1:25" x14ac:dyDescent="0.15">
      <c r="A45" s="43"/>
      <c r="D45" s="42" t="str">
        <f t="shared" si="12"/>
        <v>5,6年100m</v>
      </c>
      <c r="E45" s="203" t="str">
        <f t="shared" si="14"/>
        <v>00237</v>
      </c>
      <c r="F45" s="142"/>
      <c r="G45">
        <f t="shared" si="9"/>
        <v>45</v>
      </c>
      <c r="H45">
        <f t="shared" si="10"/>
        <v>5</v>
      </c>
      <c r="I45" s="42" t="str">
        <f t="shared" si="11"/>
        <v>5,6年100m</v>
      </c>
      <c r="J45" s="64" t="str">
        <f t="shared" si="13"/>
        <v>00237</v>
      </c>
      <c r="P45" t="s">
        <v>114</v>
      </c>
      <c r="U45" t="s">
        <v>114</v>
      </c>
      <c r="V45" t="s">
        <v>114</v>
      </c>
    </row>
    <row r="46" spans="1:25" x14ac:dyDescent="0.15">
      <c r="A46" s="43"/>
      <c r="D46" s="42" t="str">
        <f t="shared" si="12"/>
        <v>4年800m</v>
      </c>
      <c r="E46" s="203" t="str">
        <f t="shared" si="14"/>
        <v>00634</v>
      </c>
      <c r="F46" s="142"/>
      <c r="G46">
        <f t="shared" si="9"/>
        <v>46</v>
      </c>
      <c r="H46">
        <f t="shared" si="10"/>
        <v>6</v>
      </c>
      <c r="I46" s="42" t="str">
        <f t="shared" si="11"/>
        <v>4年800m</v>
      </c>
      <c r="J46" s="64" t="str">
        <f t="shared" si="13"/>
        <v>00634</v>
      </c>
      <c r="U46" t="s">
        <v>114</v>
      </c>
      <c r="V46" t="s">
        <v>114</v>
      </c>
    </row>
    <row r="47" spans="1:25" x14ac:dyDescent="0.15">
      <c r="A47" s="43"/>
      <c r="D47" s="42" t="str">
        <f t="shared" si="12"/>
        <v>5,6年800m</v>
      </c>
      <c r="E47" s="203" t="str">
        <f t="shared" si="14"/>
        <v>00637</v>
      </c>
      <c r="F47" s="142"/>
      <c r="G47">
        <f t="shared" si="9"/>
        <v>47</v>
      </c>
      <c r="H47">
        <f t="shared" si="10"/>
        <v>7</v>
      </c>
      <c r="I47" s="65" t="str">
        <f t="shared" si="11"/>
        <v>5,6年800m</v>
      </c>
      <c r="J47" s="140" t="str">
        <f t="shared" si="13"/>
        <v>00637</v>
      </c>
      <c r="U47" t="s">
        <v>114</v>
      </c>
      <c r="V47" t="s">
        <v>114</v>
      </c>
    </row>
    <row r="48" spans="1:25" x14ac:dyDescent="0.15">
      <c r="A48" s="43"/>
      <c r="D48" s="42" t="str">
        <f t="shared" si="12"/>
        <v>4年走幅跳</v>
      </c>
      <c r="E48" s="203" t="str">
        <f t="shared" si="14"/>
        <v>07334</v>
      </c>
      <c r="F48" s="142"/>
      <c r="G48">
        <f t="shared" si="9"/>
        <v>48</v>
      </c>
      <c r="H48">
        <f t="shared" si="10"/>
        <v>8</v>
      </c>
      <c r="I48" s="65" t="str">
        <f t="shared" si="11"/>
        <v>4年走幅跳</v>
      </c>
      <c r="J48" s="64" t="str">
        <f t="shared" si="13"/>
        <v>07334</v>
      </c>
      <c r="U48" t="s">
        <v>114</v>
      </c>
      <c r="V48" t="s">
        <v>114</v>
      </c>
    </row>
    <row r="49" spans="1:22" x14ac:dyDescent="0.15">
      <c r="A49" s="43"/>
      <c r="D49" s="42" t="str">
        <f t="shared" si="12"/>
        <v>5,6年走幅跳</v>
      </c>
      <c r="E49" s="203" t="str">
        <f t="shared" si="14"/>
        <v>07337</v>
      </c>
      <c r="F49" s="142"/>
      <c r="G49">
        <f t="shared" si="9"/>
        <v>49</v>
      </c>
      <c r="H49">
        <f t="shared" si="10"/>
        <v>9</v>
      </c>
      <c r="I49" s="65" t="str">
        <f t="shared" si="11"/>
        <v>5,6年走幅跳</v>
      </c>
      <c r="J49" s="64" t="str">
        <f t="shared" si="13"/>
        <v>07337</v>
      </c>
      <c r="U49" t="s">
        <v>114</v>
      </c>
      <c r="V49" t="s">
        <v>114</v>
      </c>
    </row>
    <row r="50" spans="1:22" x14ac:dyDescent="0.15">
      <c r="A50" s="43"/>
      <c r="D50" s="42" t="str">
        <f t="shared" si="12"/>
        <v>5,6年ｼﾞｬﾍﾞﾘｯｸﾎﾞｰﾙ投</v>
      </c>
      <c r="E50" s="203" t="str">
        <f t="shared" si="14"/>
        <v>49437</v>
      </c>
      <c r="F50" s="142"/>
      <c r="G50">
        <f t="shared" si="9"/>
        <v>50</v>
      </c>
      <c r="H50">
        <f t="shared" si="10"/>
        <v>10</v>
      </c>
      <c r="I50" s="65" t="str">
        <f t="shared" si="11"/>
        <v>5,6年ｼﾞｬﾍﾞﾘｯｸﾎﾞｰﾙ投</v>
      </c>
      <c r="J50" s="64" t="str">
        <f t="shared" si="13"/>
        <v>49437</v>
      </c>
      <c r="U50" t="s">
        <v>114</v>
      </c>
      <c r="V50" t="s">
        <v>114</v>
      </c>
    </row>
    <row r="51" spans="1:22" x14ac:dyDescent="0.15">
      <c r="A51" s="43"/>
      <c r="D51" s="42" t="str">
        <f t="shared" si="12"/>
        <v/>
      </c>
      <c r="E51" s="203" t="str">
        <f t="shared" si="14"/>
        <v/>
      </c>
      <c r="F51" s="142"/>
      <c r="G51" t="str">
        <f t="shared" si="9"/>
        <v/>
      </c>
      <c r="H51" t="str">
        <f t="shared" si="10"/>
        <v/>
      </c>
      <c r="I51" s="42"/>
      <c r="J51" s="64">
        <f t="shared" si="13"/>
        <v>0</v>
      </c>
      <c r="U51" t="s">
        <v>114</v>
      </c>
      <c r="V51" t="s">
        <v>114</v>
      </c>
    </row>
    <row r="52" spans="1:22" x14ac:dyDescent="0.15">
      <c r="A52" s="43"/>
      <c r="D52" s="42" t="str">
        <f t="shared" si="12"/>
        <v/>
      </c>
      <c r="E52" s="203" t="str">
        <f t="shared" si="14"/>
        <v/>
      </c>
      <c r="F52" s="142"/>
      <c r="G52" t="str">
        <f t="shared" si="9"/>
        <v/>
      </c>
      <c r="H52" t="str">
        <f t="shared" si="10"/>
        <v/>
      </c>
      <c r="I52" s="42"/>
      <c r="J52" s="64">
        <f t="shared" si="13"/>
        <v>0</v>
      </c>
      <c r="U52" t="s">
        <v>114</v>
      </c>
      <c r="V52" t="s">
        <v>114</v>
      </c>
    </row>
    <row r="53" spans="1:22" x14ac:dyDescent="0.15">
      <c r="D53" s="42" t="str">
        <f t="shared" si="12"/>
        <v/>
      </c>
      <c r="E53" s="203" t="str">
        <f t="shared" si="14"/>
        <v/>
      </c>
      <c r="G53" t="str">
        <f t="shared" si="9"/>
        <v/>
      </c>
      <c r="H53" t="str">
        <f t="shared" si="10"/>
        <v/>
      </c>
      <c r="I53" s="42" t="str">
        <f t="shared" si="11"/>
        <v/>
      </c>
      <c r="J53" s="64">
        <f t="shared" si="13"/>
        <v>0</v>
      </c>
      <c r="U53" t="s">
        <v>114</v>
      </c>
      <c r="V53" t="s">
        <v>114</v>
      </c>
    </row>
    <row r="54" spans="1:22" x14ac:dyDescent="0.15">
      <c r="D54" s="42" t="str">
        <f t="shared" si="12"/>
        <v/>
      </c>
      <c r="E54" s="203" t="str">
        <f t="shared" si="14"/>
        <v/>
      </c>
      <c r="G54" t="str">
        <f t="shared" si="9"/>
        <v/>
      </c>
      <c r="H54" t="str">
        <f t="shared" si="10"/>
        <v/>
      </c>
      <c r="I54" s="65" t="str">
        <f t="shared" si="11"/>
        <v/>
      </c>
      <c r="J54" s="64">
        <f t="shared" si="13"/>
        <v>0</v>
      </c>
      <c r="U54" t="s">
        <v>114</v>
      </c>
      <c r="V54" t="s">
        <v>114</v>
      </c>
    </row>
    <row r="55" spans="1:22" x14ac:dyDescent="0.15">
      <c r="D55" s="42" t="str">
        <f t="shared" si="12"/>
        <v/>
      </c>
      <c r="E55" s="203" t="str">
        <f t="shared" si="14"/>
        <v/>
      </c>
      <c r="G55" t="str">
        <f t="shared" si="9"/>
        <v/>
      </c>
      <c r="H55" t="str">
        <f t="shared" si="10"/>
        <v/>
      </c>
      <c r="I55" s="65" t="str">
        <f t="shared" si="11"/>
        <v/>
      </c>
      <c r="J55" s="64">
        <f t="shared" si="13"/>
        <v>0</v>
      </c>
      <c r="U55" t="s">
        <v>114</v>
      </c>
      <c r="V55" t="s">
        <v>114</v>
      </c>
    </row>
    <row r="56" spans="1:22" x14ac:dyDescent="0.15">
      <c r="D56" s="42" t="str">
        <f t="shared" si="12"/>
        <v/>
      </c>
      <c r="E56" s="203" t="str">
        <f t="shared" si="14"/>
        <v/>
      </c>
      <c r="G56" t="str">
        <f t="shared" si="9"/>
        <v/>
      </c>
      <c r="H56" t="str">
        <f t="shared" si="10"/>
        <v/>
      </c>
      <c r="I56" s="65" t="str">
        <f t="shared" si="11"/>
        <v/>
      </c>
      <c r="J56" s="64">
        <f t="shared" si="13"/>
        <v>0</v>
      </c>
      <c r="U56" t="s">
        <v>114</v>
      </c>
      <c r="V56" t="s">
        <v>114</v>
      </c>
    </row>
    <row r="57" spans="1:22" x14ac:dyDescent="0.15">
      <c r="D57" s="42" t="str">
        <f t="shared" si="12"/>
        <v/>
      </c>
      <c r="E57" s="203" t="str">
        <f t="shared" si="14"/>
        <v/>
      </c>
      <c r="G57" t="str">
        <f t="shared" si="9"/>
        <v/>
      </c>
      <c r="H57" t="str">
        <f t="shared" si="10"/>
        <v/>
      </c>
      <c r="I57" s="65" t="str">
        <f t="shared" si="11"/>
        <v/>
      </c>
      <c r="J57" s="64">
        <f t="shared" si="13"/>
        <v>0</v>
      </c>
      <c r="U57" t="s">
        <v>114</v>
      </c>
      <c r="V57" t="s">
        <v>114</v>
      </c>
    </row>
    <row r="58" spans="1:22" x14ac:dyDescent="0.15">
      <c r="D58" s="42" t="str">
        <f t="shared" si="12"/>
        <v/>
      </c>
      <c r="E58" s="203" t="str">
        <f t="shared" si="14"/>
        <v/>
      </c>
      <c r="G58" t="str">
        <f t="shared" si="9"/>
        <v/>
      </c>
      <c r="H58" t="str">
        <f t="shared" si="10"/>
        <v/>
      </c>
      <c r="I58" s="65" t="str">
        <f t="shared" si="11"/>
        <v/>
      </c>
      <c r="J58" s="64">
        <f t="shared" si="13"/>
        <v>0</v>
      </c>
      <c r="U58" t="s">
        <v>114</v>
      </c>
      <c r="V58" t="s">
        <v>114</v>
      </c>
    </row>
    <row r="59" spans="1:22" x14ac:dyDescent="0.15">
      <c r="D59" s="42" t="str">
        <f t="shared" si="12"/>
        <v/>
      </c>
      <c r="E59" s="203" t="str">
        <f t="shared" si="14"/>
        <v/>
      </c>
      <c r="G59" t="str">
        <f t="shared" si="9"/>
        <v/>
      </c>
      <c r="H59" t="str">
        <f t="shared" si="10"/>
        <v/>
      </c>
      <c r="I59" s="65" t="str">
        <f t="shared" si="11"/>
        <v/>
      </c>
      <c r="J59" s="64">
        <f t="shared" si="13"/>
        <v>0</v>
      </c>
      <c r="U59" t="s">
        <v>114</v>
      </c>
      <c r="V59" t="s">
        <v>114</v>
      </c>
    </row>
    <row r="60" spans="1:22" x14ac:dyDescent="0.15">
      <c r="D60" s="42" t="str">
        <f t="shared" si="12"/>
        <v/>
      </c>
      <c r="E60" s="203" t="str">
        <f t="shared" si="14"/>
        <v/>
      </c>
      <c r="G60" t="str">
        <f t="shared" si="9"/>
        <v/>
      </c>
      <c r="H60" t="str">
        <f t="shared" si="10"/>
        <v/>
      </c>
      <c r="I60" s="65" t="str">
        <f t="shared" si="11"/>
        <v/>
      </c>
      <c r="J60" s="64">
        <f t="shared" si="13"/>
        <v>0</v>
      </c>
    </row>
    <row r="61" spans="1:22" x14ac:dyDescent="0.15">
      <c r="D61" s="42" t="str">
        <f t="shared" si="12"/>
        <v/>
      </c>
      <c r="E61" s="203" t="str">
        <f t="shared" si="14"/>
        <v/>
      </c>
      <c r="G61" t="str">
        <f t="shared" si="9"/>
        <v/>
      </c>
      <c r="H61" t="str">
        <f t="shared" si="10"/>
        <v/>
      </c>
      <c r="I61" s="65" t="str">
        <f>IF($J61="","",$B23)</f>
        <v/>
      </c>
      <c r="J61" s="64">
        <f t="shared" si="13"/>
        <v>0</v>
      </c>
    </row>
    <row r="62" spans="1:22" x14ac:dyDescent="0.15">
      <c r="D62" s="42" t="str">
        <f t="shared" si="12"/>
        <v/>
      </c>
      <c r="E62" s="203" t="str">
        <f t="shared" si="14"/>
        <v/>
      </c>
      <c r="G62" t="str">
        <f t="shared" si="9"/>
        <v/>
      </c>
      <c r="H62" t="str">
        <f t="shared" si="10"/>
        <v/>
      </c>
      <c r="I62" s="65" t="str">
        <f t="shared" si="11"/>
        <v/>
      </c>
      <c r="J62" s="64">
        <f t="shared" si="13"/>
        <v>0</v>
      </c>
    </row>
    <row r="63" spans="1:22" x14ac:dyDescent="0.15">
      <c r="D63" s="42" t="str">
        <f t="shared" si="12"/>
        <v/>
      </c>
      <c r="E63" s="203" t="str">
        <f t="shared" si="14"/>
        <v/>
      </c>
      <c r="G63" t="str">
        <f t="shared" si="9"/>
        <v/>
      </c>
      <c r="H63" t="str">
        <f t="shared" si="10"/>
        <v/>
      </c>
      <c r="I63" s="65" t="str">
        <f t="shared" si="11"/>
        <v/>
      </c>
      <c r="J63" s="64">
        <f t="shared" si="13"/>
        <v>0</v>
      </c>
    </row>
    <row r="64" spans="1:22" x14ac:dyDescent="0.15">
      <c r="D64" s="42" t="str">
        <f t="shared" si="12"/>
        <v/>
      </c>
      <c r="E64" s="203" t="str">
        <f t="shared" si="14"/>
        <v/>
      </c>
      <c r="G64" t="str">
        <f t="shared" ref="G64:G76" si="15">IF(I64="","",ROW())</f>
        <v/>
      </c>
      <c r="H64" t="str">
        <f t="shared" si="10"/>
        <v/>
      </c>
      <c r="I64" s="65" t="str">
        <f t="shared" si="11"/>
        <v/>
      </c>
      <c r="J64" s="64">
        <f t="shared" si="13"/>
        <v>0</v>
      </c>
    </row>
    <row r="65" spans="4:10" x14ac:dyDescent="0.15">
      <c r="D65" s="42" t="str">
        <f t="shared" si="12"/>
        <v/>
      </c>
      <c r="E65" s="203" t="str">
        <f t="shared" si="14"/>
        <v/>
      </c>
      <c r="G65" t="str">
        <f t="shared" si="15"/>
        <v/>
      </c>
      <c r="H65" t="str">
        <f t="shared" si="10"/>
        <v/>
      </c>
      <c r="I65" s="65" t="str">
        <f t="shared" si="11"/>
        <v/>
      </c>
      <c r="J65" s="64" t="str">
        <f t="shared" si="13"/>
        <v/>
      </c>
    </row>
    <row r="66" spans="4:10" x14ac:dyDescent="0.15">
      <c r="D66" s="42" t="str">
        <f t="shared" si="12"/>
        <v/>
      </c>
      <c r="E66" s="203" t="str">
        <f t="shared" si="14"/>
        <v/>
      </c>
      <c r="G66" t="str">
        <f t="shared" si="15"/>
        <v/>
      </c>
      <c r="H66" t="str">
        <f t="shared" si="10"/>
        <v/>
      </c>
      <c r="I66" s="65" t="str">
        <f t="shared" si="11"/>
        <v/>
      </c>
      <c r="J66" s="64" t="str">
        <f t="shared" si="13"/>
        <v/>
      </c>
    </row>
    <row r="67" spans="4:10" x14ac:dyDescent="0.15">
      <c r="D67" s="204" t="str">
        <f t="shared" si="12"/>
        <v/>
      </c>
      <c r="E67" s="205" t="str">
        <f t="shared" si="14"/>
        <v/>
      </c>
      <c r="G67" t="str">
        <f t="shared" si="15"/>
        <v/>
      </c>
      <c r="H67" t="str">
        <f t="shared" si="10"/>
        <v/>
      </c>
      <c r="I67" s="65" t="str">
        <f t="shared" si="11"/>
        <v/>
      </c>
      <c r="J67" s="64" t="str">
        <f t="shared" si="13"/>
        <v/>
      </c>
    </row>
    <row r="68" spans="4:10" x14ac:dyDescent="0.15">
      <c r="G68" t="str">
        <f t="shared" si="15"/>
        <v/>
      </c>
      <c r="H68" t="str">
        <f t="shared" si="10"/>
        <v/>
      </c>
      <c r="I68" s="65" t="str">
        <f t="shared" si="11"/>
        <v/>
      </c>
      <c r="J68" s="64" t="str">
        <f t="shared" si="13"/>
        <v/>
      </c>
    </row>
    <row r="69" spans="4:10" x14ac:dyDescent="0.15">
      <c r="G69" t="str">
        <f t="shared" si="15"/>
        <v/>
      </c>
      <c r="H69" t="str">
        <f t="shared" si="10"/>
        <v/>
      </c>
      <c r="I69" s="65" t="str">
        <f t="shared" si="11"/>
        <v/>
      </c>
      <c r="J69" s="64" t="str">
        <f t="shared" si="13"/>
        <v/>
      </c>
    </row>
    <row r="70" spans="4:10" x14ac:dyDescent="0.15">
      <c r="G70" t="str">
        <f t="shared" si="15"/>
        <v/>
      </c>
      <c r="H70" t="str">
        <f t="shared" si="10"/>
        <v/>
      </c>
      <c r="I70" s="65" t="str">
        <f t="shared" si="11"/>
        <v/>
      </c>
      <c r="J70" s="64" t="str">
        <f t="shared" si="13"/>
        <v/>
      </c>
    </row>
    <row r="71" spans="4:10" x14ac:dyDescent="0.15">
      <c r="G71" t="str">
        <f t="shared" si="15"/>
        <v/>
      </c>
      <c r="H71" t="str">
        <f t="shared" si="10"/>
        <v/>
      </c>
      <c r="I71" s="65" t="str">
        <f t="shared" si="11"/>
        <v/>
      </c>
      <c r="J71" s="64" t="str">
        <f t="shared" si="13"/>
        <v/>
      </c>
    </row>
    <row r="72" spans="4:10" x14ac:dyDescent="0.15">
      <c r="G72" t="str">
        <f t="shared" si="15"/>
        <v/>
      </c>
      <c r="H72" t="str">
        <f t="shared" si="10"/>
        <v/>
      </c>
      <c r="I72" s="65" t="str">
        <f t="shared" si="11"/>
        <v/>
      </c>
      <c r="J72" s="64" t="str">
        <f t="shared" si="13"/>
        <v/>
      </c>
    </row>
    <row r="73" spans="4:10" x14ac:dyDescent="0.15">
      <c r="G73" t="str">
        <f t="shared" si="15"/>
        <v/>
      </c>
      <c r="H73" t="str">
        <f t="shared" si="10"/>
        <v/>
      </c>
      <c r="I73" s="65" t="str">
        <f t="shared" si="11"/>
        <v/>
      </c>
      <c r="J73" s="64" t="str">
        <f t="shared" si="13"/>
        <v/>
      </c>
    </row>
    <row r="74" spans="4:10" x14ac:dyDescent="0.15">
      <c r="G74" t="str">
        <f t="shared" si="15"/>
        <v/>
      </c>
      <c r="H74" t="str">
        <f t="shared" si="10"/>
        <v/>
      </c>
      <c r="I74" s="65" t="str">
        <f t="shared" si="11"/>
        <v/>
      </c>
      <c r="J74" s="64" t="str">
        <f t="shared" si="13"/>
        <v/>
      </c>
    </row>
    <row r="75" spans="4:10" x14ac:dyDescent="0.15">
      <c r="G75" t="str">
        <f t="shared" si="15"/>
        <v/>
      </c>
      <c r="H75" t="str">
        <f t="shared" si="10"/>
        <v/>
      </c>
      <c r="I75" s="65" t="str">
        <f t="shared" si="11"/>
        <v/>
      </c>
      <c r="J75" s="64" t="str">
        <f t="shared" si="13"/>
        <v/>
      </c>
    </row>
    <row r="76" spans="4:10" x14ac:dyDescent="0.15">
      <c r="G76" t="str">
        <f t="shared" si="15"/>
        <v/>
      </c>
      <c r="H76" t="str">
        <f>IF(G76="","",RANK(G76,$G$41:$G$76,1))</f>
        <v/>
      </c>
      <c r="I76" s="67" t="str">
        <f t="shared" si="11"/>
        <v/>
      </c>
      <c r="J76" s="141" t="str">
        <f t="shared" si="13"/>
        <v/>
      </c>
    </row>
    <row r="77" spans="4:10" ht="14.25" customHeight="1" x14ac:dyDescent="0.15"/>
  </sheetData>
  <phoneticPr fontId="13"/>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24</vt:i4>
      </vt:variant>
    </vt:vector>
  </HeadingPairs>
  <TitlesOfParts>
    <vt:vector size="29" baseType="lpstr">
      <vt:lpstr>所属データ</vt:lpstr>
      <vt:lpstr>競技者データ</vt:lpstr>
      <vt:lpstr>申込データ</vt:lpstr>
      <vt:lpstr>申込一覧表</vt:lpstr>
      <vt:lpstr>種目コード</vt:lpstr>
      <vt:lpstr>Comf</vt:lpstr>
      <vt:lpstr>Comm</vt:lpstr>
      <vt:lpstr>申込一覧表!Entf</vt:lpstr>
      <vt:lpstr>Entf</vt:lpstr>
      <vt:lpstr>申込一覧表!Entm</vt:lpstr>
      <vt:lpstr>Entm</vt:lpstr>
      <vt:lpstr>申込一覧表!Print_Area</vt:lpstr>
      <vt:lpstr>申込データ!Print_Titles</vt:lpstr>
      <vt:lpstr>申込一覧表!Print_Titles</vt:lpstr>
      <vt:lpstr>申込一覧表!R_16</vt:lpstr>
      <vt:lpstr>R_16</vt:lpstr>
      <vt:lpstr>申込一覧表!R_4</vt:lpstr>
      <vt:lpstr>R_4</vt:lpstr>
      <vt:lpstr>競技者</vt:lpstr>
      <vt:lpstr>県名</vt:lpstr>
      <vt:lpstr>種別</vt:lpstr>
      <vt:lpstr>種目１</vt:lpstr>
      <vt:lpstr>種目CD</vt:lpstr>
      <vt:lpstr>種目なし</vt:lpstr>
      <vt:lpstr>種目女１</vt:lpstr>
      <vt:lpstr>種目男１</vt:lpstr>
      <vt:lpstr>女</vt:lpstr>
      <vt:lpstr>大会名</vt:lpstr>
      <vt:lpstr>男</vt:lpstr>
    </vt:vector>
  </TitlesOfParts>
  <Company>岐阜陸上競技協会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記録・情報処理</dc:creator>
  <cp:lastModifiedBy>巧 川瀬</cp:lastModifiedBy>
  <cp:lastPrinted>2019-05-12T16:23:11Z</cp:lastPrinted>
  <dcterms:created xsi:type="dcterms:W3CDTF">2005-08-20T00:36:44Z</dcterms:created>
  <dcterms:modified xsi:type="dcterms:W3CDTF">2025-08-02T08:24:45Z</dcterms:modified>
</cp:coreProperties>
</file>