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610" activeTab="0"/>
  </bookViews>
  <sheets>
    <sheet name="基本情報" sheetId="1" r:id="rId1"/>
    <sheet name="申込一覧表A" sheetId="2" r:id="rId2"/>
    <sheet name="種目人数表B" sheetId="3" r:id="rId3"/>
    <sheet name="提出用印刷" sheetId="4" r:id="rId4"/>
    <sheet name="初期設定" sheetId="5" r:id="rId5"/>
  </sheets>
  <definedNames>
    <definedName name="_xlfn.COUNTIFS" hidden="1">#NAME?</definedName>
    <definedName name="gakkou">'初期設定'!$D$1:$E$93</definedName>
    <definedName name="kyougi">'初期設定'!$A$1:$B$40</definedName>
    <definedName name="mks">'申込一覧表A'!$B$1:$T$91</definedName>
    <definedName name="_xlnm.Print_Area" localSheetId="3">'提出用印刷'!$A$1:$V$38</definedName>
    <definedName name="ｷｮｳｷﾞ">'申込一覧表A'!$X$5:$Y$40</definedName>
    <definedName name="ｷｮｳｷﾞ_2">#REF!</definedName>
    <definedName name="ﾀﾞﾝﾀｲ">#REF!</definedName>
  </definedNames>
  <calcPr fullCalcOnLoad="1"/>
</workbook>
</file>

<file path=xl/comments2.xml><?xml version="1.0" encoding="utf-8"?>
<comments xmlns="http://schemas.openxmlformats.org/spreadsheetml/2006/main">
  <authors>
    <author>gunma</author>
  </authors>
  <commentList>
    <comment ref="U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1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1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1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1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1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1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1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1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1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1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1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1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1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1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1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1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1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1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1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1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2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2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2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2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2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2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2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2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2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2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2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2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2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2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2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2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2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2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2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2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3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3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3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3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3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3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3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3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3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3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3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3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3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3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3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3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3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3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3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3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4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4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4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4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4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4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4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4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4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4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4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4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4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4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4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4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4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4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4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4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5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5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5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5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5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5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5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5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5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5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5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5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5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5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5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5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5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5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5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5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6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6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6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6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6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6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6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6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6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6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6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6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6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6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6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6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6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6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6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6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7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7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7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7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7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7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7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7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7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7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7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7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7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7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7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7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7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7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7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7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8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8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8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8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8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8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8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8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8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8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8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8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8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8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8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8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8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8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8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8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9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9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U9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V9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1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1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1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1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1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1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1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1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1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1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2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2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2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2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2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2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2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2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2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2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3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3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3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3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3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3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3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3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3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3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4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4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4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4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4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4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4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4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4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4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5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5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5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5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5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5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5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5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5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5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6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6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6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6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6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6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6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6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6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6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7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7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7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7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7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7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7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7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7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7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8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8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8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8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8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8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8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8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8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8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9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J9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1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1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1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1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1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1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1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1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1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1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2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2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2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2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2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2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2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2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2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2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3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3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3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3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3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3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3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3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3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3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4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4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4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4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4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4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4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4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4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4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5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5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5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5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5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5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5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5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5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5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6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6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6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6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6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6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6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6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6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6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7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7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7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7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7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7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7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7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7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7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8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8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8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8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8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8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8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8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8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8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9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N9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1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1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1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1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1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1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1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1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1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1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2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2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2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2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2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2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2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2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2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2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3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3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3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3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3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3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3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3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3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3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4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4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4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4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4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4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4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4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4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4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5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5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5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5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5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5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5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5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5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5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6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6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6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6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6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6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6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6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6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6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7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7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7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7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7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7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7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7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7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7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8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8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82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83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84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85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86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87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88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89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90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  <comment ref="R91" authorId="0">
      <text>
        <r>
          <rPr>
            <b/>
            <sz val="12"/>
            <rFont val="ＭＳ Ｐゴシック"/>
            <family val="3"/>
          </rPr>
          <t>入力されている関数を消さないでください</t>
        </r>
      </text>
    </comment>
  </commentList>
</comments>
</file>

<file path=xl/sharedStrings.xml><?xml version="1.0" encoding="utf-8"?>
<sst xmlns="http://schemas.openxmlformats.org/spreadsheetml/2006/main" count="474" uniqueCount="260">
  <si>
    <t>No</t>
  </si>
  <si>
    <t>氏　　名</t>
  </si>
  <si>
    <t>学</t>
  </si>
  <si>
    <t>ﾌﾘｶﾞﾅ</t>
  </si>
  <si>
    <t>性</t>
  </si>
  <si>
    <t>Zken</t>
  </si>
  <si>
    <t>16R</t>
  </si>
  <si>
    <t>ｺｰﾄﾞ</t>
  </si>
  <si>
    <t>種目1</t>
  </si>
  <si>
    <t>記録</t>
  </si>
  <si>
    <t>大会</t>
  </si>
  <si>
    <t>種目2</t>
  </si>
  <si>
    <t>種目3</t>
  </si>
  <si>
    <t>学校ｺｰﾄﾞ</t>
  </si>
  <si>
    <t>学校名</t>
  </si>
  <si>
    <t>所属ｺｰﾄﾞ</t>
  </si>
  <si>
    <t>　　　　大会申込一覧表（Ａ）</t>
  </si>
  <si>
    <t>NO.1</t>
  </si>
  <si>
    <t>学 校 名</t>
  </si>
  <si>
    <t>校 長 名</t>
  </si>
  <si>
    <t>印</t>
  </si>
  <si>
    <t>所 在 地　</t>
  </si>
  <si>
    <t>電話　</t>
  </si>
  <si>
    <t>携帯　</t>
  </si>
  <si>
    <t>顧 問 名</t>
  </si>
  <si>
    <t>４R</t>
  </si>
  <si>
    <t>１種目</t>
  </si>
  <si>
    <t>２種目</t>
  </si>
  <si>
    <t>３種目</t>
  </si>
  <si>
    <t>個人申込種目数</t>
  </si>
  <si>
    <t>種目</t>
  </si>
  <si>
    <t>　　申込人員</t>
  </si>
  <si>
    <t>人</t>
  </si>
  <si>
    <t>リレー申込数</t>
  </si>
  <si>
    <t>　　申込料金</t>
  </si>
  <si>
    <t>円</t>
  </si>
  <si>
    <t>mc</t>
  </si>
  <si>
    <t>所属団体名</t>
  </si>
  <si>
    <t>002</t>
  </si>
  <si>
    <t>100m</t>
  </si>
  <si>
    <t>前橋高校</t>
  </si>
  <si>
    <t>003</t>
  </si>
  <si>
    <t>200m</t>
  </si>
  <si>
    <t>前橋南高校</t>
  </si>
  <si>
    <t>004</t>
  </si>
  <si>
    <t>300m</t>
  </si>
  <si>
    <t>前橋女子高校</t>
  </si>
  <si>
    <t>005</t>
  </si>
  <si>
    <t>400m</t>
  </si>
  <si>
    <t>勢多農林高校</t>
  </si>
  <si>
    <t>006</t>
  </si>
  <si>
    <t>800m</t>
  </si>
  <si>
    <t>前橋工業高校</t>
  </si>
  <si>
    <t>007</t>
  </si>
  <si>
    <t>1000m</t>
  </si>
  <si>
    <t>前橋商業高校</t>
  </si>
  <si>
    <t>008</t>
  </si>
  <si>
    <t>1500m</t>
  </si>
  <si>
    <t>高崎高校</t>
  </si>
  <si>
    <t>010</t>
  </si>
  <si>
    <t>3000m</t>
  </si>
  <si>
    <t>011</t>
  </si>
  <si>
    <t>5000m</t>
  </si>
  <si>
    <t>高崎女子高校</t>
  </si>
  <si>
    <t>012</t>
  </si>
  <si>
    <t>10000m</t>
  </si>
  <si>
    <t>高崎工業高校</t>
  </si>
  <si>
    <t>034</t>
  </si>
  <si>
    <t>110mH</t>
  </si>
  <si>
    <t>高崎商業高校</t>
  </si>
  <si>
    <t>037</t>
  </si>
  <si>
    <t>400mH(男）</t>
  </si>
  <si>
    <t>桐生高校</t>
  </si>
  <si>
    <t>044</t>
  </si>
  <si>
    <t>100mH</t>
  </si>
  <si>
    <t>桐生南高校</t>
  </si>
  <si>
    <t>046</t>
  </si>
  <si>
    <t>400mH(女）</t>
  </si>
  <si>
    <t>桐生女子高校</t>
  </si>
  <si>
    <t>053</t>
  </si>
  <si>
    <t>3000mSC</t>
  </si>
  <si>
    <t>桐生工業高校</t>
  </si>
  <si>
    <t>060</t>
  </si>
  <si>
    <t>3000競歩</t>
  </si>
  <si>
    <t>伊勢崎東高校</t>
  </si>
  <si>
    <t>061</t>
  </si>
  <si>
    <t>5000競歩</t>
  </si>
  <si>
    <t>071</t>
  </si>
  <si>
    <t>走高跳</t>
  </si>
  <si>
    <t>伊勢崎興陽高校</t>
  </si>
  <si>
    <t>072</t>
  </si>
  <si>
    <t>棒高跳</t>
  </si>
  <si>
    <t>伊勢崎工業高校</t>
  </si>
  <si>
    <t>073</t>
  </si>
  <si>
    <t>走幅跳</t>
  </si>
  <si>
    <t>伊勢崎商業高校</t>
  </si>
  <si>
    <t>074</t>
  </si>
  <si>
    <t>三段跳</t>
  </si>
  <si>
    <t>太田高校</t>
  </si>
  <si>
    <t>081</t>
  </si>
  <si>
    <t>太田女子高校</t>
  </si>
  <si>
    <t>082</t>
  </si>
  <si>
    <t>太田西女子高校</t>
  </si>
  <si>
    <t>084</t>
  </si>
  <si>
    <t>太田工業高校</t>
  </si>
  <si>
    <t>沼田高校</t>
  </si>
  <si>
    <t>086</t>
  </si>
  <si>
    <t>沼田女子高校</t>
  </si>
  <si>
    <t>087</t>
  </si>
  <si>
    <t>利根実業高校</t>
  </si>
  <si>
    <t>088</t>
  </si>
  <si>
    <t>館林高校</t>
  </si>
  <si>
    <t>089</t>
  </si>
  <si>
    <t>館林女子高校</t>
  </si>
  <si>
    <t>090</t>
  </si>
  <si>
    <t>渋川高校</t>
  </si>
  <si>
    <t>092</t>
  </si>
  <si>
    <t>渋川女子高校</t>
  </si>
  <si>
    <t>093</t>
  </si>
  <si>
    <t>藤岡高校</t>
  </si>
  <si>
    <t>094</t>
  </si>
  <si>
    <t>藤岡女子高校</t>
  </si>
  <si>
    <t>混成10種</t>
  </si>
  <si>
    <t>藤岡工業高校</t>
  </si>
  <si>
    <t>202</t>
  </si>
  <si>
    <t>混成７種</t>
  </si>
  <si>
    <t>富岡高校</t>
  </si>
  <si>
    <t>210</t>
  </si>
  <si>
    <t>混成８種</t>
  </si>
  <si>
    <t>富岡東高校</t>
  </si>
  <si>
    <t>999</t>
  </si>
  <si>
    <t>ｴﾗｰ</t>
  </si>
  <si>
    <t>富岡実業高校</t>
  </si>
  <si>
    <t>安中高校</t>
  </si>
  <si>
    <t>安中実業高校</t>
  </si>
  <si>
    <t>前橋東商業高校</t>
  </si>
  <si>
    <t>榛名高校</t>
  </si>
  <si>
    <t>吉井高校</t>
  </si>
  <si>
    <t>万場高校</t>
  </si>
  <si>
    <t>下仁田高校</t>
  </si>
  <si>
    <t>松井田高校</t>
  </si>
  <si>
    <t>中之条高校</t>
  </si>
  <si>
    <t>吾妻高校</t>
  </si>
  <si>
    <t>長野原高校</t>
  </si>
  <si>
    <t>嬬恋高校</t>
  </si>
  <si>
    <t>尾瀬高校</t>
  </si>
  <si>
    <t>境高校</t>
  </si>
  <si>
    <t>玉村高校</t>
  </si>
  <si>
    <t>新田暁高校</t>
  </si>
  <si>
    <t>大間々高校</t>
  </si>
  <si>
    <t>板倉高校</t>
  </si>
  <si>
    <t>西邑楽高校</t>
  </si>
  <si>
    <t>大泉高校</t>
  </si>
  <si>
    <t>渋川青翠高校</t>
  </si>
  <si>
    <t>前橋市立前橋高校</t>
  </si>
  <si>
    <t>桐生市立商業高校</t>
  </si>
  <si>
    <t>渋川工業高校</t>
  </si>
  <si>
    <t>太田市立商業高校</t>
  </si>
  <si>
    <t>利根商業高校</t>
  </si>
  <si>
    <t>高崎北高校</t>
  </si>
  <si>
    <t>桐生西高校</t>
  </si>
  <si>
    <t>前橋東高校</t>
  </si>
  <si>
    <t>前橋西高校</t>
  </si>
  <si>
    <t>太田東高校</t>
  </si>
  <si>
    <t>藤岡北高校</t>
  </si>
  <si>
    <t>高崎東高校</t>
  </si>
  <si>
    <t>館林商工高校</t>
  </si>
  <si>
    <t>高崎経済大学附属高校</t>
  </si>
  <si>
    <t>藤岡中央高校</t>
  </si>
  <si>
    <t>県立伊勢崎高校</t>
  </si>
  <si>
    <t>安中総合高校</t>
  </si>
  <si>
    <t>聾学校</t>
  </si>
  <si>
    <t>共愛学園高校</t>
  </si>
  <si>
    <t>桐生第一高校</t>
  </si>
  <si>
    <t>常磐高校</t>
  </si>
  <si>
    <t>新島学園高校</t>
  </si>
  <si>
    <t>関東学園大学附属高校</t>
  </si>
  <si>
    <t>東京農業大学附属第二高校</t>
  </si>
  <si>
    <t>明照学園樹徳高校</t>
  </si>
  <si>
    <t>前橋育英高校</t>
  </si>
  <si>
    <t>明和県央高校</t>
  </si>
  <si>
    <t>走高跳</t>
  </si>
  <si>
    <t>走幅跳</t>
  </si>
  <si>
    <t>三段跳</t>
  </si>
  <si>
    <t>砲丸投</t>
  </si>
  <si>
    <t>円盤投</t>
  </si>
  <si>
    <t>ﾊﾝﾏｰ投</t>
  </si>
  <si>
    <t>やり投</t>
  </si>
  <si>
    <t>申込一覧表Ｂ表</t>
  </si>
  <si>
    <t>男子</t>
  </si>
  <si>
    <t>種目人数</t>
  </si>
  <si>
    <t>女子</t>
  </si>
  <si>
    <t>棒高跳</t>
  </si>
  <si>
    <t>混成八種</t>
  </si>
  <si>
    <t>混成七種</t>
  </si>
  <si>
    <t>100m</t>
  </si>
  <si>
    <t>200m</t>
  </si>
  <si>
    <t>400m</t>
  </si>
  <si>
    <t>800m</t>
  </si>
  <si>
    <t>1500m</t>
  </si>
  <si>
    <t>5000m</t>
  </si>
  <si>
    <t>3000m</t>
  </si>
  <si>
    <t>110mH</t>
  </si>
  <si>
    <t>100mH</t>
  </si>
  <si>
    <t>400mH</t>
  </si>
  <si>
    <t>3000SC</t>
  </si>
  <si>
    <t/>
  </si>
  <si>
    <t>5000mW</t>
  </si>
  <si>
    <t>氏　　名
姓と名の間は
半角２つ</t>
  </si>
  <si>
    <t>ﾌﾘｶﾞﾅ
姓と名の間は
半角１つ</t>
  </si>
  <si>
    <t>男
１女
２</t>
  </si>
  <si>
    <t>4R
記録</t>
  </si>
  <si>
    <t>16R
記録</t>
  </si>
  <si>
    <t>ｺｰﾄﾞ2</t>
  </si>
  <si>
    <t>記録3</t>
  </si>
  <si>
    <t>大会4</t>
  </si>
  <si>
    <t>ｺｰﾄﾞ5</t>
  </si>
  <si>
    <t>記録6</t>
  </si>
  <si>
    <t>大会7</t>
  </si>
  <si>
    <t>一般砲7k(男)</t>
  </si>
  <si>
    <t>高砲6k(男)</t>
  </si>
  <si>
    <t>高砲4k(女)</t>
  </si>
  <si>
    <t>実人数</t>
  </si>
  <si>
    <t>大会名</t>
  </si>
  <si>
    <t>学校名</t>
  </si>
  <si>
    <t>伊勢崎清明高校</t>
  </si>
  <si>
    <t>中央中等教育学校</t>
  </si>
  <si>
    <t>高崎商科大学付属高校</t>
  </si>
  <si>
    <t>5000mW</t>
  </si>
  <si>
    <t>216</t>
  </si>
  <si>
    <t>217</t>
  </si>
  <si>
    <t>男子スプリント</t>
  </si>
  <si>
    <t>女子スプリント</t>
  </si>
  <si>
    <t>学校コード</t>
  </si>
  <si>
    <t>基本情報</t>
  </si>
  <si>
    <t>※黄色いセルのみ入力・選択をしてください。</t>
  </si>
  <si>
    <t>学校所在地</t>
  </si>
  <si>
    <t>学校電話番号</t>
  </si>
  <si>
    <t>顧問携帯番号</t>
  </si>
  <si>
    <t>大会名</t>
  </si>
  <si>
    <t>校長名</t>
  </si>
  <si>
    <t>顧問名</t>
  </si>
  <si>
    <t>四ツ葉学園中等教育学校</t>
  </si>
  <si>
    <t>邑楽郡明和町南大島660</t>
  </si>
  <si>
    <t>0276-84-4731</t>
  </si>
  <si>
    <t>090-6164-2741</t>
  </si>
  <si>
    <t>清光　竜児</t>
  </si>
  <si>
    <t>原　　和則</t>
  </si>
  <si>
    <t>高崎健康福祉大学高崎高校</t>
  </si>
  <si>
    <t>館林商工高校</t>
  </si>
  <si>
    <t>一般円盤2k(男)</t>
  </si>
  <si>
    <t>高円1.75k(男)</t>
  </si>
  <si>
    <t>円1k(女)</t>
  </si>
  <si>
    <t>一般ﾊﾝﾏｰ7k(男)</t>
  </si>
  <si>
    <t>高ﾊﾝﾏｰ6k(男)</t>
  </si>
  <si>
    <t>やり(男)</t>
  </si>
  <si>
    <t>やり(女)</t>
  </si>
  <si>
    <t>ﾊﾝﾏｰ4k(女)</t>
  </si>
  <si>
    <t>085</t>
  </si>
  <si>
    <t>平成29年度　春季記録会〈桐生会場〉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</si>
</sst>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b/>
      <sz val="24"/>
      <name val="ＭＳ 明朝"/>
      <family val="1"/>
    </font>
    <font>
      <u val="single"/>
      <sz val="14"/>
      <name val="ＭＳ 明朝"/>
      <family val="1"/>
    </font>
    <font>
      <sz val="20"/>
      <name val="ＭＳ 明朝"/>
      <family val="1"/>
    </font>
    <font>
      <sz val="7"/>
      <name val="ＭＳ 明朝"/>
      <family val="1"/>
    </font>
    <font>
      <sz val="26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4"/>
      <color indexed="8"/>
      <name val="ＭＳ 明朝"/>
      <family val="1"/>
    </font>
    <font>
      <u val="single"/>
      <sz val="11.9"/>
      <color indexed="12"/>
      <name val="ＭＳ 明朝"/>
      <family val="1"/>
    </font>
    <font>
      <u val="single"/>
      <sz val="11.9"/>
      <color indexed="36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b/>
      <u val="single"/>
      <sz val="14"/>
      <name val="ＭＳ 明朝"/>
      <family val="1"/>
    </font>
    <font>
      <b/>
      <sz val="12"/>
      <name val="ＭＳ Ｐゴシック"/>
      <family val="3"/>
    </font>
    <font>
      <b/>
      <sz val="18"/>
      <name val="ＭＳ 明朝"/>
      <family val="1"/>
    </font>
    <font>
      <sz val="22"/>
      <name val="ＭＳ 明朝"/>
      <family val="1"/>
    </font>
    <font>
      <b/>
      <sz val="8"/>
      <name val="ＭＳ 明朝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/>
    </border>
    <border>
      <left style="thin">
        <color indexed="8"/>
      </left>
      <right style="medium"/>
      <top style="hair"/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2" fillId="2" borderId="0" applyBorder="0" applyAlignment="0" applyProtection="0"/>
    <xf numFmtId="1" fontId="2" fillId="3" borderId="0" applyBorder="0" applyAlignment="0" applyProtection="0"/>
    <xf numFmtId="1" fontId="2" fillId="4" borderId="0" applyBorder="0" applyAlignment="0" applyProtection="0"/>
    <xf numFmtId="1" fontId="2" fillId="5" borderId="0" applyBorder="0" applyAlignment="0" applyProtection="0"/>
    <xf numFmtId="1" fontId="2" fillId="6" borderId="0" applyBorder="0" applyAlignment="0" applyProtection="0"/>
    <xf numFmtId="1" fontId="2" fillId="7" borderId="0" applyBorder="0" applyAlignment="0" applyProtection="0"/>
    <xf numFmtId="1" fontId="2" fillId="8" borderId="0" applyBorder="0" applyAlignment="0" applyProtection="0"/>
    <xf numFmtId="1" fontId="2" fillId="9" borderId="0" applyBorder="0" applyAlignment="0" applyProtection="0"/>
    <xf numFmtId="1" fontId="2" fillId="10" borderId="0" applyBorder="0" applyAlignment="0" applyProtection="0"/>
    <xf numFmtId="1" fontId="2" fillId="5" borderId="0" applyBorder="0" applyAlignment="0" applyProtection="0"/>
    <xf numFmtId="1" fontId="2" fillId="8" borderId="0" applyBorder="0" applyAlignment="0" applyProtection="0"/>
    <xf numFmtId="1" fontId="2" fillId="11" borderId="0" applyBorder="0" applyAlignment="0" applyProtection="0"/>
    <xf numFmtId="1" fontId="3" fillId="12" borderId="0" applyBorder="0" applyAlignment="0" applyProtection="0"/>
    <xf numFmtId="1" fontId="3" fillId="9" borderId="0" applyBorder="0" applyAlignment="0" applyProtection="0"/>
    <xf numFmtId="1" fontId="3" fillId="10" borderId="0" applyBorder="0" applyAlignment="0" applyProtection="0"/>
    <xf numFmtId="1" fontId="3" fillId="13" borderId="0" applyBorder="0" applyAlignment="0" applyProtection="0"/>
    <xf numFmtId="1" fontId="3" fillId="14" borderId="0" applyBorder="0" applyAlignment="0" applyProtection="0"/>
    <xf numFmtId="1" fontId="3" fillId="15" borderId="0" applyBorder="0" applyAlignment="0" applyProtection="0"/>
    <xf numFmtId="1" fontId="3" fillId="16" borderId="0" applyBorder="0" applyAlignment="0" applyProtection="0"/>
    <xf numFmtId="1" fontId="3" fillId="17" borderId="0" applyBorder="0" applyAlignment="0" applyProtection="0"/>
    <xf numFmtId="1" fontId="3" fillId="18" borderId="0" applyBorder="0" applyAlignment="0" applyProtection="0"/>
    <xf numFmtId="1" fontId="3" fillId="13" borderId="0" applyBorder="0" applyAlignment="0" applyProtection="0"/>
    <xf numFmtId="1" fontId="3" fillId="14" borderId="0" applyBorder="0" applyAlignment="0" applyProtection="0"/>
    <xf numFmtId="1" fontId="3" fillId="19" borderId="0" applyBorder="0" applyAlignment="0" applyProtection="0"/>
    <xf numFmtId="1" fontId="4" fillId="0" borderId="0" applyFill="0" applyBorder="0" applyAlignment="0" applyProtection="0"/>
    <xf numFmtId="1" fontId="5" fillId="20" borderId="1" applyAlignment="0" applyProtection="0"/>
    <xf numFmtId="1" fontId="6" fillId="21" borderId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1" fontId="0" fillId="22" borderId="2" applyAlignment="0" applyProtection="0"/>
    <xf numFmtId="1" fontId="7" fillId="0" borderId="3" applyFill="0" applyAlignment="0" applyProtection="0"/>
    <xf numFmtId="1" fontId="8" fillId="3" borderId="0" applyBorder="0" applyAlignment="0" applyProtection="0"/>
    <xf numFmtId="1" fontId="9" fillId="23" borderId="4" applyAlignment="0" applyProtection="0"/>
    <xf numFmtId="1" fontId="10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1" fontId="11" fillId="0" borderId="5" applyFill="0" applyAlignment="0" applyProtection="0"/>
    <xf numFmtId="1" fontId="12" fillId="0" borderId="6" applyFill="0" applyAlignment="0" applyProtection="0"/>
    <xf numFmtId="1" fontId="13" fillId="0" borderId="7" applyFill="0" applyAlignment="0" applyProtection="0"/>
    <xf numFmtId="1" fontId="13" fillId="0" borderId="0" applyFill="0" applyBorder="0" applyAlignment="0" applyProtection="0"/>
    <xf numFmtId="1" fontId="14" fillId="0" borderId="8" applyFill="0" applyAlignment="0" applyProtection="0"/>
    <xf numFmtId="1" fontId="15" fillId="23" borderId="9" applyAlignment="0" applyProtection="0"/>
    <xf numFmtId="1" fontId="16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1" fontId="17" fillId="7" borderId="4" applyAlignment="0" applyProtection="0"/>
    <xf numFmtId="1" fontId="0" fillId="0" borderId="0">
      <alignment/>
      <protection/>
    </xf>
    <xf numFmtId="1" fontId="0" fillId="24" borderId="0">
      <alignment/>
      <protection/>
    </xf>
    <xf numFmtId="0" fontId="30" fillId="0" borderId="0" applyNumberFormat="0" applyFill="0" applyBorder="0" applyAlignment="0" applyProtection="0"/>
    <xf numFmtId="1" fontId="18" fillId="4" borderId="0" applyBorder="0" applyAlignment="0" applyProtection="0"/>
  </cellStyleXfs>
  <cellXfs count="299">
    <xf numFmtId="1" fontId="0" fillId="0" borderId="0" xfId="0" applyAlignment="1">
      <alignment/>
    </xf>
    <xf numFmtId="49" fontId="0" fillId="0" borderId="0" xfId="0" applyNumberFormat="1" applyAlignment="1">
      <alignment/>
    </xf>
    <xf numFmtId="1" fontId="0" fillId="0" borderId="0" xfId="61">
      <alignment/>
      <protection/>
    </xf>
    <xf numFmtId="49" fontId="0" fillId="0" borderId="0" xfId="61" applyNumberFormat="1">
      <alignment/>
      <protection/>
    </xf>
    <xf numFmtId="1" fontId="0" fillId="0" borderId="0" xfId="61" applyNumberFormat="1" applyBorder="1">
      <alignment/>
      <protection/>
    </xf>
    <xf numFmtId="0" fontId="0" fillId="0" borderId="0" xfId="61" applyNumberFormat="1">
      <alignment/>
      <protection/>
    </xf>
    <xf numFmtId="0" fontId="0" fillId="0" borderId="0" xfId="61" applyNumberFormat="1" applyBorder="1" applyAlignment="1" applyProtection="1">
      <alignment/>
      <protection/>
    </xf>
    <xf numFmtId="0" fontId="0" fillId="0" borderId="0" xfId="61" applyNumberFormat="1" applyBorder="1">
      <alignment/>
      <protection/>
    </xf>
    <xf numFmtId="0" fontId="0" fillId="0" borderId="0" xfId="61" applyNumberFormat="1" applyBorder="1" applyProtection="1">
      <alignment/>
      <protection/>
    </xf>
    <xf numFmtId="0" fontId="0" fillId="0" borderId="0" xfId="61" applyNumberFormat="1" applyBorder="1" applyAlignment="1" applyProtection="1">
      <alignment horizontal="left"/>
      <protection/>
    </xf>
    <xf numFmtId="1" fontId="0" fillId="0" borderId="0" xfId="0" applyNumberFormat="1" applyFont="1" applyAlignment="1" applyProtection="1">
      <alignment horizontal="left"/>
      <protection/>
    </xf>
    <xf numFmtId="49" fontId="0" fillId="0" borderId="10" xfId="0" applyNumberFormat="1" applyFont="1" applyBorder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49" fontId="0" fillId="0" borderId="10" xfId="0" applyNumberFormat="1" applyBorder="1" applyAlignment="1" applyProtection="1">
      <alignment horizontal="left"/>
      <protection/>
    </xf>
    <xf numFmtId="1" fontId="25" fillId="0" borderId="0" xfId="0" applyFont="1" applyBorder="1" applyAlignment="1">
      <alignment vertical="center"/>
    </xf>
    <xf numFmtId="1" fontId="0" fillId="0" borderId="0" xfId="0" applyFont="1" applyFill="1" applyAlignment="1">
      <alignment/>
    </xf>
    <xf numFmtId="1" fontId="28" fillId="0" borderId="11" xfId="0" applyNumberFormat="1" applyFont="1" applyFill="1" applyBorder="1" applyAlignment="1">
      <alignment/>
    </xf>
    <xf numFmtId="0" fontId="28" fillId="0" borderId="11" xfId="0" applyNumberFormat="1" applyFont="1" applyFill="1" applyBorder="1" applyAlignment="1">
      <alignment/>
    </xf>
    <xf numFmtId="1" fontId="28" fillId="0" borderId="11" xfId="0" applyNumberFormat="1" applyFont="1" applyFill="1" applyBorder="1" applyAlignment="1">
      <alignment/>
    </xf>
    <xf numFmtId="0" fontId="28" fillId="0" borderId="11" xfId="0" applyNumberFormat="1" applyFont="1" applyFill="1" applyBorder="1" applyAlignment="1">
      <alignment/>
    </xf>
    <xf numFmtId="1" fontId="28" fillId="0" borderId="12" xfId="0" applyNumberFormat="1" applyFont="1" applyFill="1" applyBorder="1" applyAlignment="1">
      <alignment/>
    </xf>
    <xf numFmtId="1" fontId="28" fillId="0" borderId="13" xfId="0" applyNumberFormat="1" applyFont="1" applyFill="1" applyBorder="1" applyAlignment="1">
      <alignment/>
    </xf>
    <xf numFmtId="1" fontId="28" fillId="0" borderId="14" xfId="0" applyNumberFormat="1" applyFont="1" applyFill="1" applyBorder="1" applyAlignment="1">
      <alignment/>
    </xf>
    <xf numFmtId="0" fontId="28" fillId="0" borderId="14" xfId="0" applyNumberFormat="1" applyFont="1" applyFill="1" applyBorder="1" applyAlignment="1">
      <alignment/>
    </xf>
    <xf numFmtId="0" fontId="28" fillId="0" borderId="14" xfId="0" applyNumberFormat="1" applyFont="1" applyFill="1" applyBorder="1" applyAlignment="1">
      <alignment/>
    </xf>
    <xf numFmtId="1" fontId="28" fillId="0" borderId="14" xfId="0" applyNumberFormat="1" applyFont="1" applyFill="1" applyBorder="1" applyAlignment="1">
      <alignment/>
    </xf>
    <xf numFmtId="1" fontId="28" fillId="0" borderId="15" xfId="0" applyNumberFormat="1" applyFont="1" applyFill="1" applyBorder="1" applyAlignment="1">
      <alignment/>
    </xf>
    <xf numFmtId="1" fontId="28" fillId="0" borderId="16" xfId="0" applyNumberFormat="1" applyFont="1" applyFill="1" applyBorder="1" applyAlignment="1">
      <alignment/>
    </xf>
    <xf numFmtId="1" fontId="28" fillId="0" borderId="17" xfId="0" applyNumberFormat="1" applyFont="1" applyFill="1" applyBorder="1" applyAlignment="1">
      <alignment/>
    </xf>
    <xf numFmtId="0" fontId="28" fillId="0" borderId="17" xfId="0" applyNumberFormat="1" applyFont="1" applyFill="1" applyBorder="1" applyAlignment="1">
      <alignment/>
    </xf>
    <xf numFmtId="1" fontId="28" fillId="0" borderId="17" xfId="0" applyNumberFormat="1" applyFont="1" applyFill="1" applyBorder="1" applyAlignment="1">
      <alignment/>
    </xf>
    <xf numFmtId="1" fontId="28" fillId="0" borderId="18" xfId="0" applyNumberFormat="1" applyFont="1" applyFill="1" applyBorder="1" applyAlignment="1">
      <alignment/>
    </xf>
    <xf numFmtId="1" fontId="28" fillId="0" borderId="19" xfId="0" applyNumberFormat="1" applyFont="1" applyFill="1" applyBorder="1" applyAlignment="1">
      <alignment/>
    </xf>
    <xf numFmtId="0" fontId="28" fillId="0" borderId="17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1" fontId="0" fillId="0" borderId="2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1" fontId="26" fillId="0" borderId="17" xfId="0" applyNumberFormat="1" applyFont="1" applyFill="1" applyBorder="1" applyAlignment="1">
      <alignment horizontal="center"/>
    </xf>
    <xf numFmtId="0" fontId="27" fillId="0" borderId="17" xfId="0" applyNumberFormat="1" applyFont="1" applyFill="1" applyBorder="1" applyAlignment="1">
      <alignment horizontal="center" wrapText="1"/>
    </xf>
    <xf numFmtId="1" fontId="27" fillId="0" borderId="17" xfId="0" applyNumberFormat="1" applyFont="1" applyFill="1" applyBorder="1" applyAlignment="1">
      <alignment horizontal="center" wrapText="1"/>
    </xf>
    <xf numFmtId="1" fontId="26" fillId="0" borderId="17" xfId="0" applyNumberFormat="1" applyFont="1" applyFill="1" applyBorder="1" applyAlignment="1">
      <alignment horizontal="center" wrapText="1"/>
    </xf>
    <xf numFmtId="49" fontId="26" fillId="0" borderId="18" xfId="0" applyNumberFormat="1" applyFont="1" applyFill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/>
    </xf>
    <xf numFmtId="1" fontId="26" fillId="0" borderId="18" xfId="0" applyNumberFormat="1" applyFont="1" applyFill="1" applyBorder="1" applyAlignment="1">
      <alignment/>
    </xf>
    <xf numFmtId="1" fontId="26" fillId="0" borderId="19" xfId="0" applyNumberFormat="1" applyFont="1" applyFill="1" applyBorder="1" applyAlignment="1">
      <alignment/>
    </xf>
    <xf numFmtId="1" fontId="25" fillId="0" borderId="21" xfId="0" applyFont="1" applyBorder="1" applyAlignment="1">
      <alignment horizontal="center" vertical="center"/>
    </xf>
    <xf numFmtId="1" fontId="25" fillId="0" borderId="22" xfId="0" applyFont="1" applyBorder="1" applyAlignment="1">
      <alignment horizontal="center" vertical="center"/>
    </xf>
    <xf numFmtId="1" fontId="25" fillId="0" borderId="23" xfId="0" applyFont="1" applyBorder="1" applyAlignment="1">
      <alignment horizontal="center" vertical="center"/>
    </xf>
    <xf numFmtId="1" fontId="25" fillId="0" borderId="24" xfId="0" applyFont="1" applyBorder="1" applyAlignment="1">
      <alignment horizontal="center" vertical="center"/>
    </xf>
    <xf numFmtId="1" fontId="25" fillId="0" borderId="25" xfId="0" applyFont="1" applyBorder="1" applyAlignment="1">
      <alignment horizontal="center" vertical="center"/>
    </xf>
    <xf numFmtId="1" fontId="25" fillId="0" borderId="26" xfId="0" applyFont="1" applyBorder="1" applyAlignment="1">
      <alignment horizontal="center" vertical="center"/>
    </xf>
    <xf numFmtId="1" fontId="0" fillId="0" borderId="0" xfId="0" applyAlignment="1">
      <alignment horizontal="left"/>
    </xf>
    <xf numFmtId="1" fontId="25" fillId="0" borderId="27" xfId="0" applyFont="1" applyBorder="1" applyAlignment="1">
      <alignment horizontal="center" vertical="center"/>
    </xf>
    <xf numFmtId="1" fontId="25" fillId="0" borderId="28" xfId="0" applyFont="1" applyBorder="1" applyAlignment="1">
      <alignment horizontal="center" vertical="center"/>
    </xf>
    <xf numFmtId="1" fontId="28" fillId="0" borderId="29" xfId="0" applyNumberFormat="1" applyFont="1" applyFill="1" applyBorder="1" applyAlignment="1">
      <alignment/>
    </xf>
    <xf numFmtId="1" fontId="28" fillId="0" borderId="30" xfId="0" applyNumberFormat="1" applyFont="1" applyFill="1" applyBorder="1" applyAlignment="1">
      <alignment/>
    </xf>
    <xf numFmtId="0" fontId="28" fillId="0" borderId="31" xfId="0" applyNumberFormat="1" applyFont="1" applyFill="1" applyBorder="1" applyAlignment="1">
      <alignment/>
    </xf>
    <xf numFmtId="0" fontId="28" fillId="0" borderId="32" xfId="0" applyNumberFormat="1" applyFont="1" applyFill="1" applyBorder="1" applyAlignment="1">
      <alignment/>
    </xf>
    <xf numFmtId="0" fontId="0" fillId="0" borderId="32" xfId="0" applyNumberFormat="1" applyFont="1" applyFill="1" applyBorder="1" applyAlignment="1">
      <alignment/>
    </xf>
    <xf numFmtId="0" fontId="26" fillId="0" borderId="17" xfId="0" applyNumberFormat="1" applyFont="1" applyFill="1" applyBorder="1" applyAlignment="1">
      <alignment horizontal="center"/>
    </xf>
    <xf numFmtId="0" fontId="28" fillId="0" borderId="33" xfId="0" applyNumberFormat="1" applyFont="1" applyFill="1" applyBorder="1" applyAlignment="1">
      <alignment/>
    </xf>
    <xf numFmtId="0" fontId="33" fillId="0" borderId="34" xfId="0" applyNumberFormat="1" applyFont="1" applyFill="1" applyBorder="1" applyAlignment="1">
      <alignment/>
    </xf>
    <xf numFmtId="0" fontId="28" fillId="0" borderId="34" xfId="0" applyNumberFormat="1" applyFont="1" applyFill="1" applyBorder="1" applyAlignment="1">
      <alignment/>
    </xf>
    <xf numFmtId="0" fontId="28" fillId="0" borderId="30" xfId="0" applyNumberFormat="1" applyFont="1" applyFill="1" applyBorder="1" applyAlignment="1">
      <alignment/>
    </xf>
    <xf numFmtId="0" fontId="28" fillId="0" borderId="35" xfId="0" applyNumberFormat="1" applyFont="1" applyFill="1" applyBorder="1" applyAlignment="1">
      <alignment/>
    </xf>
    <xf numFmtId="0" fontId="28" fillId="0" borderId="36" xfId="0" applyNumberFormat="1" applyFont="1" applyFill="1" applyBorder="1" applyAlignment="1">
      <alignment/>
    </xf>
    <xf numFmtId="0" fontId="0" fillId="0" borderId="37" xfId="0" applyNumberFormat="1" applyFont="1" applyFill="1" applyBorder="1" applyAlignment="1">
      <alignment/>
    </xf>
    <xf numFmtId="1" fontId="0" fillId="0" borderId="0" xfId="0" applyAlignment="1">
      <alignment horizontal="center" vertical="center"/>
    </xf>
    <xf numFmtId="1" fontId="0" fillId="0" borderId="0" xfId="0" applyAlignment="1">
      <alignment vertical="center"/>
    </xf>
    <xf numFmtId="1" fontId="0" fillId="0" borderId="0" xfId="0" applyFont="1" applyAlignment="1">
      <alignment horizontal="center" vertical="center" shrinkToFit="1"/>
    </xf>
    <xf numFmtId="1" fontId="0" fillId="0" borderId="0" xfId="0" applyAlignment="1">
      <alignment horizontal="left" vertical="center"/>
    </xf>
    <xf numFmtId="1" fontId="0" fillId="0" borderId="0" xfId="0" applyBorder="1" applyAlignment="1">
      <alignment vertical="center"/>
    </xf>
    <xf numFmtId="1" fontId="0" fillId="0" borderId="38" xfId="0" applyBorder="1" applyAlignment="1">
      <alignment horizontal="center" vertical="center"/>
    </xf>
    <xf numFmtId="1" fontId="0" fillId="0" borderId="39" xfId="0" applyBorder="1" applyAlignment="1">
      <alignment horizontal="center" vertical="center"/>
    </xf>
    <xf numFmtId="1" fontId="0" fillId="25" borderId="0" xfId="0" applyFill="1" applyAlignment="1">
      <alignment/>
    </xf>
    <xf numFmtId="1" fontId="34" fillId="0" borderId="0" xfId="0" applyFont="1" applyFill="1" applyAlignment="1">
      <alignment/>
    </xf>
    <xf numFmtId="1" fontId="0" fillId="0" borderId="40" xfId="0" applyBorder="1" applyAlignment="1">
      <alignment/>
    </xf>
    <xf numFmtId="1" fontId="0" fillId="25" borderId="40" xfId="0" applyFill="1" applyBorder="1" applyAlignment="1">
      <alignment/>
    </xf>
    <xf numFmtId="1" fontId="28" fillId="0" borderId="20" xfId="0" applyNumberFormat="1" applyFont="1" applyFill="1" applyBorder="1" applyAlignment="1">
      <alignment/>
    </xf>
    <xf numFmtId="0" fontId="28" fillId="0" borderId="20" xfId="0" applyNumberFormat="1" applyFont="1" applyFill="1" applyBorder="1" applyAlignment="1">
      <alignment/>
    </xf>
    <xf numFmtId="1" fontId="28" fillId="0" borderId="41" xfId="0" applyNumberFormat="1" applyFont="1" applyFill="1" applyBorder="1" applyAlignment="1">
      <alignment/>
    </xf>
    <xf numFmtId="1" fontId="28" fillId="0" borderId="42" xfId="0" applyNumberFormat="1" applyFont="1" applyFill="1" applyBorder="1" applyAlignment="1">
      <alignment/>
    </xf>
    <xf numFmtId="1" fontId="28" fillId="0" borderId="34" xfId="0" applyNumberFormat="1" applyFont="1" applyFill="1" applyBorder="1" applyAlignment="1">
      <alignment/>
    </xf>
    <xf numFmtId="1" fontId="28" fillId="0" borderId="43" xfId="0" applyNumberFormat="1" applyFont="1" applyFill="1" applyBorder="1" applyAlignment="1">
      <alignment/>
    </xf>
    <xf numFmtId="1" fontId="28" fillId="0" borderId="36" xfId="0" applyNumberFormat="1" applyFont="1" applyFill="1" applyBorder="1" applyAlignment="1">
      <alignment/>
    </xf>
    <xf numFmtId="1" fontId="28" fillId="0" borderId="44" xfId="0" applyNumberFormat="1" applyFont="1" applyFill="1" applyBorder="1" applyAlignment="1">
      <alignment/>
    </xf>
    <xf numFmtId="1" fontId="28" fillId="0" borderId="45" xfId="0" applyNumberFormat="1" applyFont="1" applyFill="1" applyBorder="1" applyAlignment="1">
      <alignment/>
    </xf>
    <xf numFmtId="1" fontId="0" fillId="0" borderId="0" xfId="61" applyNumberFormat="1" applyBorder="1" applyAlignment="1" applyProtection="1">
      <alignment horizontal="left" vertical="center"/>
      <protection/>
    </xf>
    <xf numFmtId="1" fontId="0" fillId="0" borderId="46" xfId="61" applyNumberFormat="1" applyFont="1" applyFill="1" applyBorder="1" applyAlignment="1" applyProtection="1">
      <alignment horizontal="left" vertical="center"/>
      <protection/>
    </xf>
    <xf numFmtId="1" fontId="0" fillId="0" borderId="46" xfId="61" applyNumberFormat="1" applyFill="1" applyBorder="1" applyAlignment="1" applyProtection="1">
      <alignment vertical="center"/>
      <protection/>
    </xf>
    <xf numFmtId="1" fontId="0" fillId="0" borderId="46" xfId="61" applyNumberFormat="1" applyFill="1" applyBorder="1" applyAlignment="1" applyProtection="1">
      <alignment horizontal="left" vertical="center" shrinkToFit="1"/>
      <protection/>
    </xf>
    <xf numFmtId="1" fontId="0" fillId="0" borderId="0" xfId="61" applyFill="1" applyAlignment="1">
      <alignment vertical="center"/>
      <protection/>
    </xf>
    <xf numFmtId="49" fontId="0" fillId="0" borderId="10" xfId="61" applyNumberFormat="1" applyFont="1" applyFill="1" applyBorder="1" applyAlignment="1" applyProtection="1">
      <alignment horizontal="left" vertical="center"/>
      <protection/>
    </xf>
    <xf numFmtId="49" fontId="0" fillId="0" borderId="10" xfId="61" applyNumberFormat="1" applyBorder="1" applyAlignment="1" applyProtection="1">
      <alignment vertical="center"/>
      <protection/>
    </xf>
    <xf numFmtId="49" fontId="0" fillId="0" borderId="0" xfId="61" applyNumberFormat="1" applyAlignment="1">
      <alignment vertical="center"/>
      <protection/>
    </xf>
    <xf numFmtId="49" fontId="0" fillId="0" borderId="0" xfId="61" applyNumberFormat="1" applyFont="1" applyAlignment="1" applyProtection="1">
      <alignment horizontal="right" vertical="center"/>
      <protection/>
    </xf>
    <xf numFmtId="1" fontId="0" fillId="0" borderId="0" xfId="61" applyAlignment="1">
      <alignment vertical="center"/>
      <protection/>
    </xf>
    <xf numFmtId="1" fontId="0" fillId="0" borderId="0" xfId="61" applyNumberFormat="1" applyFont="1" applyFill="1" applyAlignment="1" applyProtection="1">
      <alignment horizontal="left" vertical="center"/>
      <protection/>
    </xf>
    <xf numFmtId="1" fontId="0" fillId="0" borderId="47" xfId="61" applyNumberFormat="1" applyFill="1" applyBorder="1" applyAlignment="1" applyProtection="1">
      <alignment vertical="center"/>
      <protection/>
    </xf>
    <xf numFmtId="49" fontId="0" fillId="0" borderId="0" xfId="61" applyNumberFormat="1" applyFill="1" applyAlignment="1">
      <alignment vertical="center"/>
      <protection/>
    </xf>
    <xf numFmtId="49" fontId="0" fillId="0" borderId="10" xfId="61" applyNumberFormat="1" applyFont="1" applyBorder="1" applyAlignment="1" applyProtection="1">
      <alignment horizontal="left" vertical="center"/>
      <protection/>
    </xf>
    <xf numFmtId="49" fontId="0" fillId="0" borderId="10" xfId="61" applyNumberFormat="1" applyFont="1" applyBorder="1" applyAlignment="1">
      <alignment vertical="center"/>
      <protection/>
    </xf>
    <xf numFmtId="1" fontId="0" fillId="0" borderId="46" xfId="61" applyNumberFormat="1" applyFont="1" applyBorder="1" applyAlignment="1" applyProtection="1">
      <alignment horizontal="left" vertical="center"/>
      <protection/>
    </xf>
    <xf numFmtId="1" fontId="0" fillId="0" borderId="46" xfId="62" applyNumberFormat="1" applyFont="1" applyFill="1" applyBorder="1" applyAlignment="1">
      <alignment vertical="center"/>
      <protection/>
    </xf>
    <xf numFmtId="49" fontId="0" fillId="0" borderId="46" xfId="61" applyNumberFormat="1" applyFont="1" applyBorder="1" applyAlignment="1" applyProtection="1">
      <alignment horizontal="left" vertical="center"/>
      <protection/>
    </xf>
    <xf numFmtId="1" fontId="0" fillId="24" borderId="48" xfId="62" applyNumberFormat="1" applyBorder="1" applyAlignment="1">
      <alignment vertical="center"/>
      <protection/>
    </xf>
    <xf numFmtId="1" fontId="0" fillId="0" borderId="49" xfId="61" applyNumberFormat="1" applyBorder="1" applyAlignment="1" applyProtection="1">
      <alignment vertical="center" shrinkToFit="1"/>
      <protection/>
    </xf>
    <xf numFmtId="1" fontId="0" fillId="0" borderId="50" xfId="61" applyNumberFormat="1" applyBorder="1" applyAlignment="1" applyProtection="1">
      <alignment vertical="center" shrinkToFit="1"/>
      <protection/>
    </xf>
    <xf numFmtId="1" fontId="0" fillId="0" borderId="46" xfId="61" applyNumberFormat="1" applyBorder="1" applyAlignment="1" applyProtection="1">
      <alignment vertical="center" shrinkToFit="1"/>
      <protection/>
    </xf>
    <xf numFmtId="1" fontId="0" fillId="0" borderId="51" xfId="61" applyNumberFormat="1" applyBorder="1" applyAlignment="1" applyProtection="1">
      <alignment vertical="center" shrinkToFit="1"/>
      <protection/>
    </xf>
    <xf numFmtId="1" fontId="0" fillId="0" borderId="52" xfId="61" applyNumberFormat="1" applyFont="1" applyBorder="1" applyAlignment="1" applyProtection="1">
      <alignment horizontal="center" vertical="center" shrinkToFit="1"/>
      <protection/>
    </xf>
    <xf numFmtId="1" fontId="0" fillId="0" borderId="41" xfId="61" applyNumberFormat="1" applyBorder="1" applyAlignment="1" applyProtection="1">
      <alignment vertical="center"/>
      <protection/>
    </xf>
    <xf numFmtId="1" fontId="0" fillId="0" borderId="18" xfId="61" applyNumberFormat="1" applyBorder="1" applyAlignment="1" applyProtection="1">
      <alignment vertical="center" shrinkToFit="1"/>
      <protection/>
    </xf>
    <xf numFmtId="1" fontId="0" fillId="0" borderId="17" xfId="61" applyNumberFormat="1" applyFont="1" applyBorder="1" applyAlignment="1" applyProtection="1">
      <alignment horizontal="center" vertical="center" shrinkToFit="1"/>
      <protection/>
    </xf>
    <xf numFmtId="1" fontId="0" fillId="0" borderId="53" xfId="61" applyNumberFormat="1" applyFont="1" applyBorder="1" applyAlignment="1" applyProtection="1">
      <alignment horizontal="center" vertical="center" shrinkToFit="1"/>
      <protection/>
    </xf>
    <xf numFmtId="0" fontId="0" fillId="0" borderId="17" xfId="61" applyNumberFormat="1" applyFont="1" applyBorder="1" applyAlignment="1" applyProtection="1">
      <alignment horizontal="center" vertical="center" shrinkToFit="1"/>
      <protection/>
    </xf>
    <xf numFmtId="49" fontId="0" fillId="0" borderId="54" xfId="61" applyNumberFormat="1" applyFont="1" applyBorder="1" applyAlignment="1" applyProtection="1">
      <alignment horizontal="center" vertical="center" shrinkToFit="1"/>
      <protection/>
    </xf>
    <xf numFmtId="49" fontId="0" fillId="0" borderId="18" xfId="61" applyNumberFormat="1" applyFont="1" applyBorder="1" applyAlignment="1" applyProtection="1">
      <alignment horizontal="center" vertical="center" shrinkToFit="1"/>
      <protection/>
    </xf>
    <xf numFmtId="49" fontId="0" fillId="0" borderId="17" xfId="61" applyNumberFormat="1" applyFont="1" applyBorder="1" applyAlignment="1" applyProtection="1">
      <alignment horizontal="center" vertical="center" shrinkToFit="1"/>
      <protection/>
    </xf>
    <xf numFmtId="1" fontId="0" fillId="0" borderId="12" xfId="0" applyNumberFormat="1" applyBorder="1" applyAlignment="1" applyProtection="1">
      <alignment vertical="center" shrinkToFit="1"/>
      <protection/>
    </xf>
    <xf numFmtId="0" fontId="0" fillId="0" borderId="11" xfId="0" applyNumberFormat="1" applyFont="1" applyBorder="1" applyAlignment="1" applyProtection="1">
      <alignment horizontal="left" vertical="center" shrinkToFit="1"/>
      <protection/>
    </xf>
    <xf numFmtId="0" fontId="0" fillId="0" borderId="11" xfId="0" applyNumberFormat="1" applyBorder="1" applyAlignment="1" applyProtection="1">
      <alignment vertical="center" shrinkToFit="1"/>
      <protection/>
    </xf>
    <xf numFmtId="1" fontId="0" fillId="0" borderId="11" xfId="0" applyNumberFormat="1" applyFont="1" applyBorder="1" applyAlignment="1" applyProtection="1">
      <alignment horizontal="left" vertical="center" shrinkToFit="1"/>
      <protection/>
    </xf>
    <xf numFmtId="1" fontId="0" fillId="0" borderId="11" xfId="0" applyNumberFormat="1" applyBorder="1" applyAlignment="1" applyProtection="1">
      <alignment vertical="center" shrinkToFit="1"/>
      <protection/>
    </xf>
    <xf numFmtId="49" fontId="0" fillId="0" borderId="12" xfId="0" applyNumberFormat="1" applyFont="1" applyBorder="1" applyAlignment="1" applyProtection="1">
      <alignment vertical="center" shrinkToFit="1"/>
      <protection/>
    </xf>
    <xf numFmtId="49" fontId="0" fillId="0" borderId="11" xfId="0" applyNumberFormat="1" applyBorder="1" applyAlignment="1" applyProtection="1">
      <alignment vertical="center" shrinkToFit="1"/>
      <protection/>
    </xf>
    <xf numFmtId="1" fontId="0" fillId="0" borderId="15" xfId="0" applyNumberFormat="1" applyBorder="1" applyAlignment="1" applyProtection="1">
      <alignment vertical="center" shrinkToFit="1"/>
      <protection/>
    </xf>
    <xf numFmtId="0" fontId="0" fillId="0" borderId="14" xfId="0" applyNumberFormat="1" applyBorder="1" applyAlignment="1" applyProtection="1">
      <alignment vertical="center" shrinkToFit="1"/>
      <protection/>
    </xf>
    <xf numFmtId="1" fontId="0" fillId="0" borderId="14" xfId="0" applyNumberFormat="1" applyBorder="1" applyAlignment="1" applyProtection="1">
      <alignment vertical="center" shrinkToFit="1"/>
      <protection/>
    </xf>
    <xf numFmtId="1" fontId="0" fillId="0" borderId="33" xfId="0" applyNumberFormat="1" applyBorder="1" applyAlignment="1" applyProtection="1">
      <alignment vertical="center" shrinkToFit="1"/>
      <protection/>
    </xf>
    <xf numFmtId="1" fontId="0" fillId="0" borderId="36" xfId="0" applyNumberFormat="1" applyBorder="1" applyAlignment="1" applyProtection="1">
      <alignment vertical="center" shrinkToFit="1"/>
      <protection/>
    </xf>
    <xf numFmtId="49" fontId="0" fillId="0" borderId="15" xfId="0" applyNumberFormat="1" applyBorder="1" applyAlignment="1" applyProtection="1">
      <alignment vertical="center" shrinkToFit="1"/>
      <protection/>
    </xf>
    <xf numFmtId="49" fontId="0" fillId="0" borderId="33" xfId="0" applyNumberFormat="1" applyBorder="1" applyAlignment="1" applyProtection="1">
      <alignment vertical="center" shrinkToFit="1"/>
      <protection/>
    </xf>
    <xf numFmtId="49" fontId="0" fillId="24" borderId="33" xfId="0" applyNumberFormat="1" applyFill="1" applyBorder="1" applyAlignment="1" applyProtection="1">
      <alignment vertical="center" shrinkToFit="1"/>
      <protection/>
    </xf>
    <xf numFmtId="49" fontId="0" fillId="0" borderId="44" xfId="0" applyNumberFormat="1" applyBorder="1" applyAlignment="1" applyProtection="1">
      <alignment vertical="center" shrinkToFit="1"/>
      <protection/>
    </xf>
    <xf numFmtId="49" fontId="0" fillId="0" borderId="36" xfId="0" applyNumberFormat="1" applyBorder="1" applyAlignment="1" applyProtection="1">
      <alignment vertical="center" shrinkToFit="1"/>
      <protection/>
    </xf>
    <xf numFmtId="49" fontId="0" fillId="24" borderId="14" xfId="0" applyNumberFormat="1" applyFill="1" applyBorder="1" applyAlignment="1" applyProtection="1">
      <alignment vertical="center" shrinkToFit="1"/>
      <protection/>
    </xf>
    <xf numFmtId="49" fontId="0" fillId="0" borderId="14" xfId="0" applyNumberFormat="1" applyBorder="1" applyAlignment="1" applyProtection="1">
      <alignment vertical="center" shrinkToFit="1"/>
      <protection/>
    </xf>
    <xf numFmtId="1" fontId="0" fillId="0" borderId="55" xfId="0" applyNumberFormat="1" applyBorder="1" applyAlignment="1" applyProtection="1">
      <alignment vertical="center" shrinkToFit="1"/>
      <protection/>
    </xf>
    <xf numFmtId="1" fontId="0" fillId="0" borderId="56" xfId="0" applyNumberFormat="1" applyBorder="1" applyAlignment="1" applyProtection="1">
      <alignment vertical="center" shrinkToFit="1"/>
      <protection/>
    </xf>
    <xf numFmtId="49" fontId="0" fillId="0" borderId="55" xfId="0" applyNumberFormat="1" applyBorder="1" applyAlignment="1" applyProtection="1">
      <alignment vertical="center" shrinkToFit="1"/>
      <protection/>
    </xf>
    <xf numFmtId="49" fontId="0" fillId="0" borderId="57" xfId="0" applyNumberFormat="1" applyBorder="1" applyAlignment="1" applyProtection="1">
      <alignment vertical="center" shrinkToFit="1"/>
      <protection/>
    </xf>
    <xf numFmtId="49" fontId="0" fillId="0" borderId="56" xfId="0" applyNumberFormat="1" applyBorder="1" applyAlignment="1" applyProtection="1">
      <alignment vertical="center" shrinkToFit="1"/>
      <protection/>
    </xf>
    <xf numFmtId="49" fontId="19" fillId="0" borderId="11" xfId="0" applyNumberFormat="1" applyFont="1" applyBorder="1" applyAlignment="1" applyProtection="1">
      <alignment vertical="center" shrinkToFit="1"/>
      <protection/>
    </xf>
    <xf numFmtId="1" fontId="0" fillId="0" borderId="18" xfId="0" applyNumberFormat="1" applyBorder="1" applyAlignment="1" applyProtection="1">
      <alignment vertical="center" shrinkToFit="1"/>
      <protection/>
    </xf>
    <xf numFmtId="0" fontId="0" fillId="0" borderId="17" xfId="0" applyNumberFormat="1" applyBorder="1" applyAlignment="1" applyProtection="1">
      <alignment horizontal="left" vertical="center" shrinkToFit="1"/>
      <protection/>
    </xf>
    <xf numFmtId="0" fontId="0" fillId="0" borderId="17" xfId="0" applyNumberFormat="1" applyBorder="1" applyAlignment="1" applyProtection="1">
      <alignment vertical="center" shrinkToFit="1"/>
      <protection/>
    </xf>
    <xf numFmtId="1" fontId="0" fillId="0" borderId="17" xfId="0" applyNumberFormat="1" applyBorder="1" applyAlignment="1" applyProtection="1">
      <alignment horizontal="left" vertical="center" shrinkToFit="1"/>
      <protection/>
    </xf>
    <xf numFmtId="1" fontId="0" fillId="0" borderId="17" xfId="0" applyNumberFormat="1" applyBorder="1" applyAlignment="1" applyProtection="1">
      <alignment vertical="center" shrinkToFit="1"/>
      <protection/>
    </xf>
    <xf numFmtId="49" fontId="0" fillId="0" borderId="18" xfId="0" applyNumberFormat="1" applyBorder="1" applyAlignment="1" applyProtection="1">
      <alignment vertical="center" shrinkToFit="1"/>
      <protection/>
    </xf>
    <xf numFmtId="49" fontId="0" fillId="0" borderId="17" xfId="0" applyNumberFormat="1" applyBorder="1" applyAlignment="1" applyProtection="1">
      <alignment vertical="center" shrinkToFit="1"/>
      <protection/>
    </xf>
    <xf numFmtId="49" fontId="0" fillId="24" borderId="11" xfId="0" applyNumberFormat="1" applyFill="1" applyBorder="1" applyAlignment="1" applyProtection="1">
      <alignment vertical="center" shrinkToFit="1"/>
      <protection/>
    </xf>
    <xf numFmtId="49" fontId="19" fillId="0" borderId="14" xfId="0" applyNumberFormat="1" applyFont="1" applyBorder="1" applyAlignment="1" applyProtection="1">
      <alignment vertical="center" shrinkToFit="1"/>
      <protection/>
    </xf>
    <xf numFmtId="1" fontId="0" fillId="0" borderId="58" xfId="0" applyNumberFormat="1" applyBorder="1" applyAlignment="1" applyProtection="1">
      <alignment vertical="center" shrinkToFit="1"/>
      <protection/>
    </xf>
    <xf numFmtId="1" fontId="0" fillId="0" borderId="59" xfId="0" applyNumberFormat="1" applyBorder="1" applyAlignment="1" applyProtection="1">
      <alignment vertical="center" shrinkToFit="1"/>
      <protection/>
    </xf>
    <xf numFmtId="0" fontId="0" fillId="0" borderId="41" xfId="61" applyNumberFormat="1" applyBorder="1" applyAlignment="1" applyProtection="1">
      <alignment vertical="center"/>
      <protection/>
    </xf>
    <xf numFmtId="0" fontId="0" fillId="0" borderId="0" xfId="61" applyNumberFormat="1" applyBorder="1" applyAlignment="1">
      <alignment vertical="center"/>
      <protection/>
    </xf>
    <xf numFmtId="0" fontId="0" fillId="0" borderId="0" xfId="61" applyNumberFormat="1" applyBorder="1" applyAlignment="1" applyProtection="1">
      <alignment vertical="center"/>
      <protection/>
    </xf>
    <xf numFmtId="0" fontId="0" fillId="0" borderId="60" xfId="61" applyNumberFormat="1" applyBorder="1" applyAlignment="1" applyProtection="1">
      <alignment vertical="center"/>
      <protection/>
    </xf>
    <xf numFmtId="0" fontId="0" fillId="0" borderId="47" xfId="61" applyNumberFormat="1" applyBorder="1" applyAlignment="1" applyProtection="1">
      <alignment vertical="center"/>
      <protection/>
    </xf>
    <xf numFmtId="0" fontId="0" fillId="0" borderId="61" xfId="61" applyNumberFormat="1" applyBorder="1" applyAlignment="1" applyProtection="1">
      <alignment vertical="center"/>
      <protection/>
    </xf>
    <xf numFmtId="0" fontId="0" fillId="0" borderId="49" xfId="61" applyNumberFormat="1" applyFont="1" applyBorder="1" applyAlignment="1" applyProtection="1">
      <alignment horizontal="left" vertical="center"/>
      <protection/>
    </xf>
    <xf numFmtId="0" fontId="0" fillId="0" borderId="46" xfId="61" applyNumberFormat="1" applyBorder="1" applyAlignment="1" applyProtection="1">
      <alignment vertical="center"/>
      <protection/>
    </xf>
    <xf numFmtId="0" fontId="0" fillId="0" borderId="18" xfId="61" applyNumberFormat="1" applyBorder="1" applyAlignment="1" applyProtection="1">
      <alignment vertical="center"/>
      <protection/>
    </xf>
    <xf numFmtId="1" fontId="0" fillId="0" borderId="46" xfId="61" applyNumberFormat="1" applyFont="1" applyBorder="1" applyAlignment="1" applyProtection="1">
      <alignment vertical="center"/>
      <protection/>
    </xf>
    <xf numFmtId="0" fontId="0" fillId="0" borderId="46" xfId="61" applyNumberFormat="1" applyFont="1" applyBorder="1" applyAlignment="1" applyProtection="1">
      <alignment horizontal="left" vertical="center"/>
      <protection/>
    </xf>
    <xf numFmtId="0" fontId="0" fillId="0" borderId="0" xfId="61" applyNumberFormat="1" applyAlignment="1">
      <alignment vertical="center"/>
      <protection/>
    </xf>
    <xf numFmtId="0" fontId="0" fillId="0" borderId="47" xfId="61" applyNumberFormat="1" applyBorder="1" applyAlignment="1">
      <alignment vertical="center"/>
      <protection/>
    </xf>
    <xf numFmtId="0" fontId="0" fillId="0" borderId="18" xfId="61" applyNumberFormat="1" applyFont="1" applyBorder="1" applyAlignment="1" applyProtection="1">
      <alignment horizontal="left" vertical="center"/>
      <protection/>
    </xf>
    <xf numFmtId="0" fontId="0" fillId="0" borderId="46" xfId="61" applyNumberFormat="1" applyFont="1" applyBorder="1" applyAlignment="1" applyProtection="1">
      <alignment horizontal="right" vertical="center"/>
      <protection/>
    </xf>
    <xf numFmtId="0" fontId="0" fillId="0" borderId="62" xfId="61" applyNumberFormat="1" applyBorder="1" applyAlignment="1" applyProtection="1">
      <alignment vertical="center"/>
      <protection/>
    </xf>
    <xf numFmtId="0" fontId="0" fillId="0" borderId="46" xfId="61" applyNumberFormat="1" applyFont="1" applyBorder="1" applyAlignment="1" applyProtection="1">
      <alignment vertical="center"/>
      <protection/>
    </xf>
    <xf numFmtId="1" fontId="21" fillId="0" borderId="0" xfId="61" applyNumberFormat="1" applyFont="1" applyAlignment="1" applyProtection="1">
      <alignment horizontal="left" vertical="center"/>
      <protection/>
    </xf>
    <xf numFmtId="49" fontId="21" fillId="0" borderId="0" xfId="61" applyNumberFormat="1" applyFont="1" applyAlignment="1" applyProtection="1">
      <alignment horizontal="left" vertical="center"/>
      <protection/>
    </xf>
    <xf numFmtId="0" fontId="21" fillId="0" borderId="0" xfId="61" applyNumberFormat="1" applyFont="1" applyBorder="1" applyAlignment="1" applyProtection="1">
      <alignment horizontal="left" vertical="center"/>
      <protection/>
    </xf>
    <xf numFmtId="0" fontId="21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1" fontId="0" fillId="0" borderId="0" xfId="61" applyNumberFormat="1" applyFont="1" applyBorder="1" applyAlignment="1">
      <alignment vertical="center"/>
      <protection/>
    </xf>
    <xf numFmtId="0" fontId="0" fillId="0" borderId="11" xfId="0" applyNumberFormat="1" applyBorder="1" applyAlignment="1" applyProtection="1">
      <alignment horizontal="center" vertical="center" shrinkToFit="1"/>
      <protection/>
    </xf>
    <xf numFmtId="0" fontId="0" fillId="0" borderId="14" xfId="0" applyNumberFormat="1" applyBorder="1" applyAlignment="1" applyProtection="1">
      <alignment horizontal="center" vertical="center" shrinkToFit="1"/>
      <protection/>
    </xf>
    <xf numFmtId="0" fontId="0" fillId="0" borderId="17" xfId="0" applyNumberFormat="1" applyBorder="1" applyAlignment="1" applyProtection="1">
      <alignment horizontal="center" vertical="center" shrinkToFit="1"/>
      <protection/>
    </xf>
    <xf numFmtId="1" fontId="0" fillId="0" borderId="11" xfId="0" applyNumberFormat="1" applyBorder="1" applyAlignment="1" applyProtection="1">
      <alignment horizontal="center" vertical="center" shrinkToFit="1"/>
      <protection/>
    </xf>
    <xf numFmtId="1" fontId="0" fillId="0" borderId="33" xfId="0" applyNumberFormat="1" applyBorder="1" applyAlignment="1" applyProtection="1">
      <alignment horizontal="center" vertical="center" shrinkToFit="1"/>
      <protection/>
    </xf>
    <xf numFmtId="1" fontId="0" fillId="0" borderId="55" xfId="0" applyNumberFormat="1" applyBorder="1" applyAlignment="1" applyProtection="1">
      <alignment horizontal="center" vertical="center" shrinkToFit="1"/>
      <protection/>
    </xf>
    <xf numFmtId="1" fontId="0" fillId="0" borderId="17" xfId="0" applyNumberFormat="1" applyBorder="1" applyAlignment="1" applyProtection="1">
      <alignment horizontal="center" vertical="center" shrinkToFit="1"/>
      <protection/>
    </xf>
    <xf numFmtId="1" fontId="36" fillId="0" borderId="0" xfId="0" applyFont="1" applyAlignment="1">
      <alignment/>
    </xf>
    <xf numFmtId="0" fontId="28" fillId="25" borderId="59" xfId="0" applyNumberFormat="1" applyFont="1" applyFill="1" applyBorder="1" applyAlignment="1">
      <alignment horizontal="left"/>
    </xf>
    <xf numFmtId="0" fontId="28" fillId="25" borderId="11" xfId="0" applyNumberFormat="1" applyFont="1" applyFill="1" applyBorder="1" applyAlignment="1">
      <alignment/>
    </xf>
    <xf numFmtId="1" fontId="28" fillId="25" borderId="11" xfId="0" applyNumberFormat="1" applyFont="1" applyFill="1" applyBorder="1" applyAlignment="1">
      <alignment horizontal="left"/>
    </xf>
    <xf numFmtId="1" fontId="28" fillId="25" borderId="11" xfId="0" applyNumberFormat="1" applyFont="1" applyFill="1" applyBorder="1" applyAlignment="1">
      <alignment/>
    </xf>
    <xf numFmtId="49" fontId="28" fillId="25" borderId="63" xfId="0" applyNumberFormat="1" applyFont="1" applyFill="1" applyBorder="1" applyAlignment="1">
      <alignment/>
    </xf>
    <xf numFmtId="0" fontId="28" fillId="25" borderId="64" xfId="0" applyNumberFormat="1" applyFont="1" applyFill="1" applyBorder="1" applyAlignment="1">
      <alignment horizontal="left"/>
    </xf>
    <xf numFmtId="49" fontId="28" fillId="25" borderId="65" xfId="0" applyNumberFormat="1" applyFont="1" applyFill="1" applyBorder="1" applyAlignment="1">
      <alignment/>
    </xf>
    <xf numFmtId="0" fontId="28" fillId="25" borderId="66" xfId="0" applyNumberFormat="1" applyFont="1" applyFill="1" applyBorder="1" applyAlignment="1">
      <alignment horizontal="left"/>
    </xf>
    <xf numFmtId="0" fontId="28" fillId="25" borderId="20" xfId="0" applyNumberFormat="1" applyFont="1" applyFill="1" applyBorder="1" applyAlignment="1">
      <alignment/>
    </xf>
    <xf numFmtId="1" fontId="28" fillId="25" borderId="20" xfId="0" applyNumberFormat="1" applyFont="1" applyFill="1" applyBorder="1" applyAlignment="1">
      <alignment horizontal="left"/>
    </xf>
    <xf numFmtId="1" fontId="28" fillId="25" borderId="20" xfId="0" applyNumberFormat="1" applyFont="1" applyFill="1" applyBorder="1" applyAlignment="1">
      <alignment/>
    </xf>
    <xf numFmtId="49" fontId="28" fillId="25" borderId="67" xfId="0" applyNumberFormat="1" applyFont="1" applyFill="1" applyBorder="1" applyAlignment="1">
      <alignment/>
    </xf>
    <xf numFmtId="0" fontId="28" fillId="25" borderId="32" xfId="0" applyNumberFormat="1" applyFont="1" applyFill="1" applyBorder="1" applyAlignment="1">
      <alignment/>
    </xf>
    <xf numFmtId="0" fontId="28" fillId="25" borderId="34" xfId="0" applyNumberFormat="1" applyFont="1" applyFill="1" applyBorder="1" applyAlignment="1">
      <alignment/>
    </xf>
    <xf numFmtId="1" fontId="28" fillId="25" borderId="34" xfId="0" applyNumberFormat="1" applyFont="1" applyFill="1" applyBorder="1" applyAlignment="1">
      <alignment/>
    </xf>
    <xf numFmtId="1" fontId="28" fillId="25" borderId="32" xfId="0" applyNumberFormat="1" applyFont="1" applyFill="1" applyBorder="1" applyAlignment="1">
      <alignment/>
    </xf>
    <xf numFmtId="49" fontId="28" fillId="25" borderId="68" xfId="0" applyNumberFormat="1" applyFont="1" applyFill="1" applyBorder="1" applyAlignment="1">
      <alignment/>
    </xf>
    <xf numFmtId="0" fontId="28" fillId="25" borderId="36" xfId="0" applyNumberFormat="1" applyFont="1" applyFill="1" applyBorder="1" applyAlignment="1">
      <alignment horizontal="left"/>
    </xf>
    <xf numFmtId="0" fontId="28" fillId="25" borderId="33" xfId="0" applyNumberFormat="1" applyFont="1" applyFill="1" applyBorder="1" applyAlignment="1">
      <alignment/>
    </xf>
    <xf numFmtId="1" fontId="28" fillId="25" borderId="33" xfId="0" applyNumberFormat="1" applyFont="1" applyFill="1" applyBorder="1" applyAlignment="1">
      <alignment horizontal="left"/>
    </xf>
    <xf numFmtId="1" fontId="28" fillId="25" borderId="33" xfId="0" applyNumberFormat="1" applyFont="1" applyFill="1" applyBorder="1" applyAlignment="1">
      <alignment/>
    </xf>
    <xf numFmtId="1" fontId="28" fillId="25" borderId="36" xfId="0" applyNumberFormat="1" applyFont="1" applyFill="1" applyBorder="1" applyAlignment="1">
      <alignment/>
    </xf>
    <xf numFmtId="49" fontId="28" fillId="25" borderId="69" xfId="0" applyNumberFormat="1" applyFont="1" applyFill="1" applyBorder="1" applyAlignment="1">
      <alignment/>
    </xf>
    <xf numFmtId="0" fontId="28" fillId="25" borderId="32" xfId="0" applyNumberFormat="1" applyFont="1" applyFill="1" applyBorder="1" applyAlignment="1">
      <alignment horizontal="left"/>
    </xf>
    <xf numFmtId="1" fontId="28" fillId="25" borderId="34" xfId="0" applyNumberFormat="1" applyFont="1" applyFill="1" applyBorder="1" applyAlignment="1">
      <alignment horizontal="left"/>
    </xf>
    <xf numFmtId="0" fontId="28" fillId="25" borderId="58" xfId="0" applyNumberFormat="1" applyFont="1" applyFill="1" applyBorder="1" applyAlignment="1">
      <alignment horizontal="left"/>
    </xf>
    <xf numFmtId="0" fontId="28" fillId="25" borderId="30" xfId="0" applyNumberFormat="1" applyFont="1" applyFill="1" applyBorder="1" applyAlignment="1">
      <alignment/>
    </xf>
    <xf numFmtId="1" fontId="28" fillId="25" borderId="30" xfId="0" applyNumberFormat="1" applyFont="1" applyFill="1" applyBorder="1" applyAlignment="1">
      <alignment horizontal="left"/>
    </xf>
    <xf numFmtId="1" fontId="28" fillId="25" borderId="30" xfId="0" applyNumberFormat="1" applyFont="1" applyFill="1" applyBorder="1" applyAlignment="1">
      <alignment/>
    </xf>
    <xf numFmtId="49" fontId="28" fillId="25" borderId="70" xfId="0" applyNumberFormat="1" applyFont="1" applyFill="1" applyBorder="1" applyAlignment="1">
      <alignment/>
    </xf>
    <xf numFmtId="0" fontId="28" fillId="25" borderId="11" xfId="0" applyNumberFormat="1" applyFont="1" applyFill="1" applyBorder="1" applyAlignment="1">
      <alignment/>
    </xf>
    <xf numFmtId="1" fontId="28" fillId="25" borderId="35" xfId="0" applyNumberFormat="1" applyFont="1" applyFill="1" applyBorder="1" applyAlignment="1">
      <alignment/>
    </xf>
    <xf numFmtId="49" fontId="28" fillId="25" borderId="71" xfId="0" applyNumberFormat="1" applyFont="1" applyFill="1" applyBorder="1" applyAlignment="1">
      <alignment/>
    </xf>
    <xf numFmtId="49" fontId="28" fillId="25" borderId="12" xfId="0" applyNumberFormat="1" applyFont="1" applyFill="1" applyBorder="1" applyAlignment="1">
      <alignment/>
    </xf>
    <xf numFmtId="0" fontId="0" fillId="25" borderId="32" xfId="0" applyNumberFormat="1" applyFont="1" applyFill="1" applyBorder="1" applyAlignment="1">
      <alignment/>
    </xf>
    <xf numFmtId="1" fontId="0" fillId="25" borderId="32" xfId="0" applyFont="1" applyFill="1" applyBorder="1" applyAlignment="1">
      <alignment/>
    </xf>
    <xf numFmtId="1" fontId="0" fillId="25" borderId="72" xfId="0" applyFont="1" applyFill="1" applyBorder="1" applyAlignment="1">
      <alignment/>
    </xf>
    <xf numFmtId="49" fontId="0" fillId="25" borderId="68" xfId="0" applyNumberFormat="1" applyFont="1" applyFill="1" applyBorder="1" applyAlignment="1">
      <alignment/>
    </xf>
    <xf numFmtId="0" fontId="28" fillId="25" borderId="31" xfId="0" applyNumberFormat="1" applyFont="1" applyFill="1" applyBorder="1" applyAlignment="1">
      <alignment/>
    </xf>
    <xf numFmtId="0" fontId="28" fillId="25" borderId="14" xfId="0" applyNumberFormat="1" applyFont="1" applyFill="1" applyBorder="1" applyAlignment="1">
      <alignment/>
    </xf>
    <xf numFmtId="1" fontId="28" fillId="25" borderId="14" xfId="0" applyNumberFormat="1" applyFont="1" applyFill="1" applyBorder="1" applyAlignment="1">
      <alignment/>
    </xf>
    <xf numFmtId="1" fontId="28" fillId="25" borderId="31" xfId="0" applyNumberFormat="1" applyFont="1" applyFill="1" applyBorder="1" applyAlignment="1">
      <alignment/>
    </xf>
    <xf numFmtId="49" fontId="28" fillId="25" borderId="73" xfId="0" applyNumberFormat="1" applyFont="1" applyFill="1" applyBorder="1" applyAlignment="1">
      <alignment/>
    </xf>
    <xf numFmtId="1" fontId="28" fillId="25" borderId="55" xfId="0" applyNumberFormat="1" applyFont="1" applyFill="1" applyBorder="1" applyAlignment="1">
      <alignment/>
    </xf>
    <xf numFmtId="1" fontId="28" fillId="25" borderId="56" xfId="0" applyNumberFormat="1" applyFont="1" applyFill="1" applyBorder="1" applyAlignment="1">
      <alignment/>
    </xf>
    <xf numFmtId="0" fontId="28" fillId="25" borderId="17" xfId="0" applyNumberFormat="1" applyFont="1" applyFill="1" applyBorder="1" applyAlignment="1">
      <alignment/>
    </xf>
    <xf numFmtId="0" fontId="28" fillId="25" borderId="17" xfId="0" applyNumberFormat="1" applyFont="1" applyFill="1" applyBorder="1" applyAlignment="1">
      <alignment/>
    </xf>
    <xf numFmtId="1" fontId="28" fillId="25" borderId="17" xfId="0" applyNumberFormat="1" applyFont="1" applyFill="1" applyBorder="1" applyAlignment="1">
      <alignment/>
    </xf>
    <xf numFmtId="1" fontId="28" fillId="25" borderId="58" xfId="0" applyNumberFormat="1" applyFont="1" applyFill="1" applyBorder="1" applyAlignment="1">
      <alignment/>
    </xf>
    <xf numFmtId="49" fontId="28" fillId="25" borderId="74" xfId="0" applyNumberFormat="1" applyFont="1" applyFill="1" applyBorder="1" applyAlignment="1">
      <alignment/>
    </xf>
    <xf numFmtId="1" fontId="28" fillId="25" borderId="59" xfId="0" applyNumberFormat="1" applyFont="1" applyFill="1" applyBorder="1" applyAlignment="1">
      <alignment/>
    </xf>
    <xf numFmtId="0" fontId="28" fillId="25" borderId="14" xfId="0" applyNumberFormat="1" applyFont="1" applyFill="1" applyBorder="1" applyAlignment="1">
      <alignment/>
    </xf>
    <xf numFmtId="49" fontId="28" fillId="25" borderId="15" xfId="0" applyNumberFormat="1" applyFont="1" applyFill="1" applyBorder="1" applyAlignment="1">
      <alignment/>
    </xf>
    <xf numFmtId="49" fontId="28" fillId="25" borderId="18" xfId="0" applyNumberFormat="1" applyFont="1" applyFill="1" applyBorder="1" applyAlignment="1">
      <alignment/>
    </xf>
    <xf numFmtId="0" fontId="28" fillId="25" borderId="11" xfId="0" applyNumberFormat="1" applyFont="1" applyFill="1" applyBorder="1" applyAlignment="1">
      <alignment horizontal="left"/>
    </xf>
    <xf numFmtId="0" fontId="28" fillId="25" borderId="17" xfId="0" applyNumberFormat="1" applyFont="1" applyFill="1" applyBorder="1" applyAlignment="1">
      <alignment horizontal="left"/>
    </xf>
    <xf numFmtId="1" fontId="28" fillId="25" borderId="17" xfId="0" applyNumberFormat="1" applyFont="1" applyFill="1" applyBorder="1" applyAlignment="1">
      <alignment horizontal="left"/>
    </xf>
    <xf numFmtId="49" fontId="28" fillId="25" borderId="11" xfId="0" applyNumberFormat="1" applyFont="1" applyFill="1" applyBorder="1" applyAlignment="1">
      <alignment/>
    </xf>
    <xf numFmtId="49" fontId="31" fillId="25" borderId="11" xfId="0" applyNumberFormat="1" applyFont="1" applyFill="1" applyBorder="1" applyAlignment="1">
      <alignment/>
    </xf>
    <xf numFmtId="49" fontId="28" fillId="25" borderId="20" xfId="0" applyNumberFormat="1" applyFont="1" applyFill="1" applyBorder="1" applyAlignment="1">
      <alignment/>
    </xf>
    <xf numFmtId="49" fontId="0" fillId="25" borderId="75" xfId="0" applyNumberFormat="1" applyFill="1" applyBorder="1" applyAlignment="1">
      <alignment/>
    </xf>
    <xf numFmtId="49" fontId="28" fillId="25" borderId="34" xfId="0" applyNumberFormat="1" applyFont="1" applyFill="1" applyBorder="1" applyAlignment="1">
      <alignment/>
    </xf>
    <xf numFmtId="49" fontId="28" fillId="25" borderId="33" xfId="0" applyNumberFormat="1" applyFont="1" applyFill="1" applyBorder="1" applyAlignment="1">
      <alignment/>
    </xf>
    <xf numFmtId="49" fontId="28" fillId="25" borderId="76" xfId="0" applyNumberFormat="1" applyFont="1" applyFill="1" applyBorder="1" applyAlignment="1">
      <alignment/>
    </xf>
    <xf numFmtId="49" fontId="28" fillId="25" borderId="30" xfId="0" applyNumberFormat="1" applyFont="1" applyFill="1" applyBorder="1" applyAlignment="1">
      <alignment/>
    </xf>
    <xf numFmtId="49" fontId="32" fillId="25" borderId="30" xfId="0" applyNumberFormat="1" applyFont="1" applyFill="1" applyBorder="1" applyAlignment="1">
      <alignment/>
    </xf>
    <xf numFmtId="49" fontId="28" fillId="25" borderId="35" xfId="0" applyNumberFormat="1" applyFont="1" applyFill="1" applyBorder="1" applyAlignment="1">
      <alignment/>
    </xf>
    <xf numFmtId="49" fontId="0" fillId="25" borderId="72" xfId="0" applyNumberFormat="1" applyFont="1" applyFill="1" applyBorder="1" applyAlignment="1">
      <alignment/>
    </xf>
    <xf numFmtId="49" fontId="0" fillId="25" borderId="32" xfId="0" applyNumberFormat="1" applyFont="1" applyFill="1" applyBorder="1" applyAlignment="1">
      <alignment/>
    </xf>
    <xf numFmtId="49" fontId="28" fillId="25" borderId="10" xfId="0" applyNumberFormat="1" applyFont="1" applyFill="1" applyBorder="1" applyAlignment="1">
      <alignment/>
    </xf>
    <xf numFmtId="49" fontId="28" fillId="25" borderId="14" xfId="0" applyNumberFormat="1" applyFont="1" applyFill="1" applyBorder="1" applyAlignment="1">
      <alignment/>
    </xf>
    <xf numFmtId="49" fontId="28" fillId="25" borderId="17" xfId="0" applyNumberFormat="1" applyFont="1" applyFill="1" applyBorder="1" applyAlignment="1">
      <alignment/>
    </xf>
    <xf numFmtId="49" fontId="31" fillId="25" borderId="77" xfId="0" applyNumberFormat="1" applyFont="1" applyFill="1" applyBorder="1" applyAlignment="1">
      <alignment/>
    </xf>
    <xf numFmtId="49" fontId="28" fillId="25" borderId="78" xfId="0" applyNumberFormat="1" applyFont="1" applyFill="1" applyBorder="1" applyAlignment="1">
      <alignment/>
    </xf>
    <xf numFmtId="49" fontId="28" fillId="25" borderId="79" xfId="0" applyNumberFormat="1" applyFont="1" applyFill="1" applyBorder="1" applyAlignment="1">
      <alignment/>
    </xf>
    <xf numFmtId="49" fontId="0" fillId="25" borderId="80" xfId="0" applyNumberFormat="1" applyFill="1" applyBorder="1" applyAlignment="1">
      <alignment/>
    </xf>
    <xf numFmtId="49" fontId="0" fillId="25" borderId="81" xfId="0" applyNumberFormat="1" applyFill="1" applyBorder="1" applyAlignment="1">
      <alignment/>
    </xf>
    <xf numFmtId="49" fontId="28" fillId="25" borderId="0" xfId="0" applyNumberFormat="1" applyFont="1" applyFill="1" applyBorder="1" applyAlignment="1">
      <alignment/>
    </xf>
    <xf numFmtId="49" fontId="28" fillId="25" borderId="72" xfId="0" applyNumberFormat="1" applyFont="1" applyFill="1" applyBorder="1" applyAlignment="1">
      <alignment/>
    </xf>
    <xf numFmtId="49" fontId="28" fillId="25" borderId="82" xfId="0" applyNumberFormat="1" applyFont="1" applyFill="1" applyBorder="1" applyAlignment="1">
      <alignment/>
    </xf>
    <xf numFmtId="49" fontId="28" fillId="25" borderId="83" xfId="0" applyNumberFormat="1" applyFont="1" applyFill="1" applyBorder="1" applyAlignment="1">
      <alignment/>
    </xf>
    <xf numFmtId="49" fontId="0" fillId="25" borderId="76" xfId="0" applyNumberFormat="1" applyFont="1" applyFill="1" applyBorder="1" applyAlignment="1">
      <alignment/>
    </xf>
    <xf numFmtId="49" fontId="0" fillId="25" borderId="84" xfId="0" applyNumberFormat="1" applyFont="1" applyFill="1" applyBorder="1" applyAlignment="1">
      <alignment/>
    </xf>
    <xf numFmtId="49" fontId="28" fillId="25" borderId="85" xfId="0" applyNumberFormat="1" applyFont="1" applyFill="1" applyBorder="1" applyAlignment="1">
      <alignment/>
    </xf>
    <xf numFmtId="49" fontId="28" fillId="25" borderId="46" xfId="0" applyNumberFormat="1" applyFont="1" applyFill="1" applyBorder="1" applyAlignment="1">
      <alignment/>
    </xf>
    <xf numFmtId="49" fontId="28" fillId="25" borderId="86" xfId="0" applyNumberFormat="1" applyFont="1" applyFill="1" applyBorder="1" applyAlignment="1">
      <alignment/>
    </xf>
    <xf numFmtId="49" fontId="28" fillId="25" borderId="87" xfId="0" applyNumberFormat="1" applyFont="1" applyFill="1" applyBorder="1" applyAlignment="1">
      <alignment/>
    </xf>
    <xf numFmtId="49" fontId="28" fillId="25" borderId="88" xfId="0" applyNumberFormat="1" applyFont="1" applyFill="1" applyBorder="1" applyAlignment="1">
      <alignment/>
    </xf>
    <xf numFmtId="49" fontId="28" fillId="25" borderId="53" xfId="0" applyNumberFormat="1" applyFont="1" applyFill="1" applyBorder="1" applyAlignment="1">
      <alignment/>
    </xf>
    <xf numFmtId="49" fontId="0" fillId="25" borderId="37" xfId="0" applyNumberFormat="1" applyFont="1" applyFill="1" applyBorder="1" applyAlignment="1">
      <alignment/>
    </xf>
    <xf numFmtId="1" fontId="25" fillId="0" borderId="89" xfId="0" applyFont="1" applyBorder="1" applyAlignment="1">
      <alignment horizontal="center" vertical="center"/>
    </xf>
    <xf numFmtId="1" fontId="25" fillId="0" borderId="90" xfId="0" applyFont="1" applyBorder="1" applyAlignment="1">
      <alignment horizontal="center" vertical="center"/>
    </xf>
    <xf numFmtId="1" fontId="25" fillId="0" borderId="91" xfId="0" applyFont="1" applyBorder="1" applyAlignment="1">
      <alignment horizontal="center" vertical="center"/>
    </xf>
    <xf numFmtId="1" fontId="25" fillId="0" borderId="92" xfId="0" applyFont="1" applyBorder="1" applyAlignment="1">
      <alignment horizontal="center" vertical="center"/>
    </xf>
    <xf numFmtId="1" fontId="25" fillId="0" borderId="93" xfId="0" applyFont="1" applyBorder="1" applyAlignment="1">
      <alignment horizontal="center" vertical="center"/>
    </xf>
    <xf numFmtId="1" fontId="25" fillId="0" borderId="94" xfId="0" applyFont="1" applyBorder="1" applyAlignment="1">
      <alignment horizontal="center" vertical="center"/>
    </xf>
    <xf numFmtId="1" fontId="25" fillId="0" borderId="95" xfId="0" applyFont="1" applyBorder="1" applyAlignment="1">
      <alignment horizontal="center" vertical="center"/>
    </xf>
    <xf numFmtId="1" fontId="25" fillId="0" borderId="96" xfId="0" applyFont="1" applyBorder="1" applyAlignment="1">
      <alignment horizontal="center" vertical="center"/>
    </xf>
    <xf numFmtId="1" fontId="0" fillId="0" borderId="97" xfId="0" applyBorder="1" applyAlignment="1">
      <alignment horizontal="center" vertical="center"/>
    </xf>
    <xf numFmtId="1" fontId="0" fillId="0" borderId="98" xfId="0" applyBorder="1" applyAlignment="1">
      <alignment horizontal="center" vertical="center"/>
    </xf>
    <xf numFmtId="1" fontId="25" fillId="0" borderId="89" xfId="0" applyFont="1" applyFill="1" applyBorder="1" applyAlignment="1">
      <alignment horizontal="center" vertical="center"/>
    </xf>
    <xf numFmtId="1" fontId="24" fillId="0" borderId="0" xfId="0" applyFont="1" applyAlignment="1">
      <alignment vertical="top"/>
    </xf>
    <xf numFmtId="1" fontId="37" fillId="0" borderId="0" xfId="0" applyFont="1" applyAlignment="1">
      <alignment vertical="center"/>
    </xf>
    <xf numFmtId="1" fontId="22" fillId="0" borderId="99" xfId="0" applyFont="1" applyBorder="1" applyAlignment="1">
      <alignment horizontal="left" vertical="center" shrinkToFit="1"/>
    </xf>
    <xf numFmtId="1" fontId="22" fillId="0" borderId="100" xfId="0" applyFont="1" applyBorder="1" applyAlignment="1">
      <alignment horizontal="left" vertical="center" shrinkToFit="1"/>
    </xf>
    <xf numFmtId="1" fontId="0" fillId="0" borderId="0" xfId="61" applyNumberFormat="1" applyFont="1" applyFill="1" applyAlignment="1" applyProtection="1">
      <alignment horizontal="left" vertical="center" shrinkToFit="1"/>
      <protection/>
    </xf>
    <xf numFmtId="1" fontId="22" fillId="0" borderId="99" xfId="61" applyNumberFormat="1" applyFont="1" applyFill="1" applyBorder="1" applyAlignment="1" applyProtection="1">
      <alignment horizontal="center" vertical="center" shrinkToFit="1"/>
      <protection/>
    </xf>
    <xf numFmtId="49" fontId="0" fillId="0" borderId="52" xfId="61" applyNumberFormat="1" applyFont="1" applyBorder="1" applyAlignment="1" applyProtection="1">
      <alignment horizontal="center" vertical="center" shrinkToFit="1"/>
      <protection/>
    </xf>
    <xf numFmtId="1" fontId="0" fillId="0" borderId="48" xfId="61" applyNumberFormat="1" applyFont="1" applyFill="1" applyBorder="1" applyAlignment="1" applyProtection="1">
      <alignment horizontal="center" vertical="center" shrinkToFit="1"/>
      <protection/>
    </xf>
    <xf numFmtId="1" fontId="0" fillId="0" borderId="10" xfId="61" applyNumberFormat="1" applyFont="1" applyFill="1" applyBorder="1" applyAlignment="1" applyProtection="1">
      <alignment horizontal="center" vertical="center" shrinkToFit="1"/>
      <protection/>
    </xf>
    <xf numFmtId="1" fontId="0" fillId="0" borderId="46" xfId="62" applyNumberFormat="1" applyFont="1" applyFill="1" applyBorder="1" applyAlignment="1">
      <alignment horizontal="left" vertical="center" shrinkToFit="1"/>
      <protection/>
    </xf>
    <xf numFmtId="1" fontId="0" fillId="0" borderId="46" xfId="62" applyNumberFormat="1" applyFont="1" applyFill="1" applyBorder="1" applyAlignment="1">
      <alignment horizontal="left" vertical="center" shrinkToFit="1"/>
      <protection/>
    </xf>
    <xf numFmtId="1" fontId="0" fillId="0" borderId="46" xfId="61" applyNumberFormat="1" applyFont="1" applyFill="1" applyBorder="1" applyAlignment="1" applyProtection="1">
      <alignment horizontal="lef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申込" xfId="61"/>
    <cellStyle name="標準_16要項" xfId="62"/>
    <cellStyle name="Followed Hyperlink" xfId="63"/>
    <cellStyle name="良い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rgb="FFFFFF00"/>
  </sheetPr>
  <dimension ref="A1:T187"/>
  <sheetViews>
    <sheetView tabSelected="1" zoomScalePageLayoutView="0" workbookViewId="0" topLeftCell="A1">
      <selection activeCell="G7" sqref="G7"/>
    </sheetView>
  </sheetViews>
  <sheetFormatPr defaultColWidth="8.66015625" defaultRowHeight="18"/>
  <cols>
    <col min="1" max="1" width="3.66015625" style="0" customWidth="1"/>
    <col min="2" max="2" width="19.08203125" style="0" bestFit="1" customWidth="1"/>
    <col min="3" max="3" width="40.91015625" style="0" customWidth="1"/>
    <col min="8" max="8" width="8" style="0" customWidth="1"/>
    <col min="9" max="9" width="3.41015625" style="0" hidden="1" customWidth="1"/>
    <col min="20" max="20" width="28.91015625" style="0" bestFit="1" customWidth="1"/>
  </cols>
  <sheetData>
    <row r="1" ht="21">
      <c r="A1" s="185" t="s">
        <v>234</v>
      </c>
    </row>
    <row r="2" spans="1:9" ht="17.25">
      <c r="A2" s="75" t="s">
        <v>235</v>
      </c>
      <c r="I2">
        <v>0</v>
      </c>
    </row>
    <row r="3" ht="17.25">
      <c r="I3">
        <v>1</v>
      </c>
    </row>
    <row r="4" spans="1:9" ht="17.25">
      <c r="A4">
        <v>1</v>
      </c>
      <c r="B4" t="s">
        <v>224</v>
      </c>
      <c r="C4" s="74" t="s">
        <v>249</v>
      </c>
      <c r="I4">
        <v>2</v>
      </c>
    </row>
    <row r="5" spans="1:9" ht="17.25">
      <c r="A5">
        <v>2</v>
      </c>
      <c r="B5" t="s">
        <v>233</v>
      </c>
      <c r="C5" s="51">
        <f>IF(C4="","",VLOOKUP(C4,'初期設定'!$E$2:$F$93,2,FALSE))</f>
        <v>103174</v>
      </c>
      <c r="I5">
        <v>3</v>
      </c>
    </row>
    <row r="6" spans="1:9" ht="17.25">
      <c r="A6">
        <v>3</v>
      </c>
      <c r="B6" t="s">
        <v>236</v>
      </c>
      <c r="C6" s="74" t="s">
        <v>243</v>
      </c>
      <c r="I6">
        <v>4</v>
      </c>
    </row>
    <row r="7" spans="1:9" ht="17.25">
      <c r="A7">
        <v>4</v>
      </c>
      <c r="B7" t="s">
        <v>237</v>
      </c>
      <c r="C7" s="74" t="s">
        <v>244</v>
      </c>
      <c r="I7">
        <v>5</v>
      </c>
    </row>
    <row r="8" spans="1:9" ht="17.25">
      <c r="A8">
        <v>5</v>
      </c>
      <c r="B8" t="s">
        <v>238</v>
      </c>
      <c r="C8" s="74" t="s">
        <v>245</v>
      </c>
      <c r="I8">
        <v>6</v>
      </c>
    </row>
    <row r="9" spans="1:9" ht="17.25">
      <c r="A9">
        <v>6</v>
      </c>
      <c r="B9" t="s">
        <v>240</v>
      </c>
      <c r="C9" s="74" t="s">
        <v>247</v>
      </c>
      <c r="I9">
        <v>7</v>
      </c>
    </row>
    <row r="10" spans="1:9" ht="18" thickBot="1">
      <c r="A10">
        <v>7</v>
      </c>
      <c r="B10" t="s">
        <v>241</v>
      </c>
      <c r="C10" s="74" t="s">
        <v>246</v>
      </c>
      <c r="I10">
        <v>8</v>
      </c>
    </row>
    <row r="11" spans="1:9" ht="17.25">
      <c r="A11" s="76">
        <v>8</v>
      </c>
      <c r="B11" s="76" t="s">
        <v>239</v>
      </c>
      <c r="C11" s="77" t="s">
        <v>259</v>
      </c>
      <c r="I11">
        <v>9</v>
      </c>
    </row>
    <row r="97" ht="17.25">
      <c r="T97" s="10" t="s">
        <v>40</v>
      </c>
    </row>
    <row r="98" ht="17.25">
      <c r="T98" s="10" t="s">
        <v>43</v>
      </c>
    </row>
    <row r="99" ht="17.25">
      <c r="T99" s="10" t="s">
        <v>46</v>
      </c>
    </row>
    <row r="100" ht="17.25">
      <c r="T100" s="10" t="s">
        <v>49</v>
      </c>
    </row>
    <row r="101" ht="17.25">
      <c r="T101" s="10" t="s">
        <v>52</v>
      </c>
    </row>
    <row r="102" ht="17.25">
      <c r="T102" s="10" t="s">
        <v>55</v>
      </c>
    </row>
    <row r="103" ht="17.25">
      <c r="T103" s="10" t="s">
        <v>58</v>
      </c>
    </row>
    <row r="104" ht="17.25">
      <c r="T104" s="10"/>
    </row>
    <row r="105" ht="17.25">
      <c r="T105" s="10" t="s">
        <v>63</v>
      </c>
    </row>
    <row r="106" ht="17.25">
      <c r="T106" s="10" t="s">
        <v>66</v>
      </c>
    </row>
    <row r="107" ht="17.25">
      <c r="T107" s="10" t="s">
        <v>69</v>
      </c>
    </row>
    <row r="108" ht="17.25">
      <c r="T108" s="10" t="s">
        <v>72</v>
      </c>
    </row>
    <row r="109" ht="17.25">
      <c r="T109" s="10" t="s">
        <v>75</v>
      </c>
    </row>
    <row r="110" ht="17.25">
      <c r="T110" s="10" t="s">
        <v>78</v>
      </c>
    </row>
    <row r="111" ht="17.25">
      <c r="T111" s="10" t="s">
        <v>81</v>
      </c>
    </row>
    <row r="112" ht="17.25">
      <c r="T112" s="10" t="s">
        <v>84</v>
      </c>
    </row>
    <row r="113" ht="17.25">
      <c r="T113" s="10" t="s">
        <v>225</v>
      </c>
    </row>
    <row r="114" ht="17.25">
      <c r="T114" s="10" t="s">
        <v>89</v>
      </c>
    </row>
    <row r="115" ht="17.25">
      <c r="T115" s="10" t="s">
        <v>92</v>
      </c>
    </row>
    <row r="116" ht="17.25">
      <c r="T116" s="10" t="s">
        <v>95</v>
      </c>
    </row>
    <row r="117" ht="17.25">
      <c r="T117" s="10" t="s">
        <v>98</v>
      </c>
    </row>
    <row r="118" ht="17.25">
      <c r="T118" s="10" t="s">
        <v>100</v>
      </c>
    </row>
    <row r="119" ht="17.25">
      <c r="T119" s="10" t="s">
        <v>102</v>
      </c>
    </row>
    <row r="120" ht="17.25">
      <c r="T120" s="10" t="s">
        <v>104</v>
      </c>
    </row>
    <row r="121" ht="17.25">
      <c r="T121" s="10" t="s">
        <v>105</v>
      </c>
    </row>
    <row r="122" ht="17.25">
      <c r="T122" s="10" t="s">
        <v>107</v>
      </c>
    </row>
    <row r="123" ht="17.25">
      <c r="T123" s="10" t="s">
        <v>109</v>
      </c>
    </row>
    <row r="124" ht="17.25">
      <c r="T124" s="10" t="s">
        <v>111</v>
      </c>
    </row>
    <row r="125" ht="17.25">
      <c r="T125" s="10" t="s">
        <v>113</v>
      </c>
    </row>
    <row r="126" ht="17.25">
      <c r="T126" s="10" t="s">
        <v>115</v>
      </c>
    </row>
    <row r="127" ht="17.25">
      <c r="T127" s="10" t="s">
        <v>117</v>
      </c>
    </row>
    <row r="128" ht="17.25">
      <c r="T128" s="10" t="s">
        <v>119</v>
      </c>
    </row>
    <row r="129" ht="17.25">
      <c r="T129" s="10" t="s">
        <v>121</v>
      </c>
    </row>
    <row r="130" ht="17.25">
      <c r="T130" s="10" t="s">
        <v>123</v>
      </c>
    </row>
    <row r="131" ht="17.25">
      <c r="T131" s="10" t="s">
        <v>126</v>
      </c>
    </row>
    <row r="132" ht="17.25">
      <c r="T132" s="10" t="s">
        <v>129</v>
      </c>
    </row>
    <row r="133" ht="17.25">
      <c r="T133" s="10" t="s">
        <v>132</v>
      </c>
    </row>
    <row r="134" ht="17.25">
      <c r="T134" s="10" t="s">
        <v>133</v>
      </c>
    </row>
    <row r="135" ht="17.25">
      <c r="T135" s="10" t="s">
        <v>134</v>
      </c>
    </row>
    <row r="136" ht="17.25">
      <c r="T136" s="10" t="s">
        <v>135</v>
      </c>
    </row>
    <row r="137" ht="17.25">
      <c r="T137" s="10" t="s">
        <v>136</v>
      </c>
    </row>
    <row r="138" ht="17.25">
      <c r="T138" s="10" t="s">
        <v>137</v>
      </c>
    </row>
    <row r="139" ht="17.25">
      <c r="T139" s="10" t="s">
        <v>138</v>
      </c>
    </row>
    <row r="140" ht="17.25">
      <c r="T140" s="10" t="s">
        <v>139</v>
      </c>
    </row>
    <row r="141" ht="17.25">
      <c r="T141" s="10" t="s">
        <v>140</v>
      </c>
    </row>
    <row r="142" ht="17.25">
      <c r="T142" s="10" t="s">
        <v>141</v>
      </c>
    </row>
    <row r="143" ht="17.25">
      <c r="T143" s="10" t="s">
        <v>142</v>
      </c>
    </row>
    <row r="144" ht="17.25">
      <c r="T144" s="10" t="s">
        <v>143</v>
      </c>
    </row>
    <row r="145" ht="17.25">
      <c r="T145" s="10" t="s">
        <v>144</v>
      </c>
    </row>
    <row r="146" ht="17.25">
      <c r="T146" s="10" t="s">
        <v>145</v>
      </c>
    </row>
    <row r="147" ht="17.25">
      <c r="T147" s="10" t="s">
        <v>146</v>
      </c>
    </row>
    <row r="148" ht="17.25">
      <c r="T148" s="10" t="s">
        <v>147</v>
      </c>
    </row>
    <row r="149" ht="17.25">
      <c r="T149" s="10" t="s">
        <v>148</v>
      </c>
    </row>
    <row r="150" ht="17.25">
      <c r="T150" s="10" t="s">
        <v>149</v>
      </c>
    </row>
    <row r="151" ht="17.25">
      <c r="T151" s="10" t="s">
        <v>150</v>
      </c>
    </row>
    <row r="152" ht="17.25">
      <c r="T152" s="10" t="s">
        <v>151</v>
      </c>
    </row>
    <row r="153" ht="17.25">
      <c r="T153" s="10" t="s">
        <v>152</v>
      </c>
    </row>
    <row r="154" ht="17.25">
      <c r="T154" s="10" t="s">
        <v>153</v>
      </c>
    </row>
    <row r="155" ht="17.25">
      <c r="T155" s="10" t="s">
        <v>154</v>
      </c>
    </row>
    <row r="156" ht="17.25">
      <c r="T156" s="10" t="s">
        <v>155</v>
      </c>
    </row>
    <row r="157" ht="17.25">
      <c r="T157" s="10"/>
    </row>
    <row r="158" ht="17.25">
      <c r="T158" s="10" t="s">
        <v>156</v>
      </c>
    </row>
    <row r="159" ht="17.25">
      <c r="T159" s="10" t="s">
        <v>157</v>
      </c>
    </row>
    <row r="160" ht="17.25">
      <c r="T160" s="10" t="s">
        <v>158</v>
      </c>
    </row>
    <row r="161" ht="17.25">
      <c r="T161" s="10" t="s">
        <v>159</v>
      </c>
    </row>
    <row r="162" ht="17.25">
      <c r="T162" s="10" t="s">
        <v>160</v>
      </c>
    </row>
    <row r="163" ht="17.25">
      <c r="T163" s="10" t="s">
        <v>161</v>
      </c>
    </row>
    <row r="164" ht="17.25">
      <c r="T164" s="10" t="s">
        <v>162</v>
      </c>
    </row>
    <row r="165" ht="17.25">
      <c r="T165" s="10" t="s">
        <v>163</v>
      </c>
    </row>
    <row r="166" ht="17.25">
      <c r="T166" s="10" t="s">
        <v>164</v>
      </c>
    </row>
    <row r="167" ht="17.25">
      <c r="T167" s="10" t="s">
        <v>165</v>
      </c>
    </row>
    <row r="168" ht="17.25">
      <c r="T168" s="10" t="s">
        <v>166</v>
      </c>
    </row>
    <row r="169" ht="17.25">
      <c r="T169" s="10" t="s">
        <v>167</v>
      </c>
    </row>
    <row r="170" ht="17.25">
      <c r="T170" s="10" t="s">
        <v>169</v>
      </c>
    </row>
    <row r="171" ht="17.25">
      <c r="T171" s="10" t="s">
        <v>168</v>
      </c>
    </row>
    <row r="172" ht="17.25">
      <c r="T172" s="10" t="s">
        <v>226</v>
      </c>
    </row>
    <row r="173" ht="17.25">
      <c r="T173" s="10" t="s">
        <v>170</v>
      </c>
    </row>
    <row r="174" ht="17.25">
      <c r="T174" s="10" t="s">
        <v>242</v>
      </c>
    </row>
    <row r="175" ht="17.25">
      <c r="T175" s="10" t="s">
        <v>171</v>
      </c>
    </row>
    <row r="176" ht="17.25">
      <c r="T176" s="10" t="s">
        <v>172</v>
      </c>
    </row>
    <row r="177" ht="17.25">
      <c r="T177" s="10" t="s">
        <v>173</v>
      </c>
    </row>
    <row r="178" ht="17.25">
      <c r="T178" s="10" t="s">
        <v>174</v>
      </c>
    </row>
    <row r="179" ht="17.25">
      <c r="T179" s="10" t="s">
        <v>175</v>
      </c>
    </row>
    <row r="180" ht="17.25">
      <c r="T180" s="10" t="s">
        <v>227</v>
      </c>
    </row>
    <row r="181" ht="17.25">
      <c r="T181" s="10" t="s">
        <v>176</v>
      </c>
    </row>
    <row r="182" ht="17.25">
      <c r="T182" s="10" t="s">
        <v>177</v>
      </c>
    </row>
    <row r="183" ht="17.25">
      <c r="T183" s="10" t="s">
        <v>178</v>
      </c>
    </row>
    <row r="184" ht="17.25">
      <c r="T184" s="10" t="s">
        <v>179</v>
      </c>
    </row>
    <row r="185" ht="17.25">
      <c r="T185" s="10" t="s">
        <v>248</v>
      </c>
    </row>
    <row r="186" ht="17.25">
      <c r="T186" s="10" t="s">
        <v>180</v>
      </c>
    </row>
    <row r="187" ht="17.25">
      <c r="T187" s="10" t="s">
        <v>131</v>
      </c>
    </row>
  </sheetData>
  <sheetProtection/>
  <dataValidations count="1">
    <dataValidation type="list" allowBlank="1" showInputMessage="1" showErrorMessage="1" sqref="C4">
      <formula1>$T$97:$T$187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91"/>
  <sheetViews>
    <sheetView zoomScalePageLayoutView="0" workbookViewId="0" topLeftCell="C1">
      <selection activeCell="G8" sqref="G8"/>
    </sheetView>
  </sheetViews>
  <sheetFormatPr defaultColWidth="17.66015625" defaultRowHeight="18"/>
  <cols>
    <col min="1" max="1" width="4.16015625" style="15" customWidth="1"/>
    <col min="2" max="2" width="12.83203125" style="34" customWidth="1"/>
    <col min="3" max="3" width="4.16015625" style="15" customWidth="1"/>
    <col min="4" max="4" width="10.66015625" style="15" customWidth="1"/>
    <col min="5" max="5" width="2.66015625" style="15" customWidth="1"/>
    <col min="6" max="6" width="6.16015625" style="15" customWidth="1"/>
    <col min="7" max="7" width="5.33203125" style="15" customWidth="1"/>
    <col min="8" max="8" width="6.5" style="35" customWidth="1"/>
    <col min="9" max="9" width="6.16015625" style="36" customWidth="1"/>
    <col min="10" max="10" width="8.41015625" style="34" customWidth="1"/>
    <col min="11" max="11" width="7.83203125" style="36" customWidth="1"/>
    <col min="12" max="12" width="6.16015625" style="36" customWidth="1"/>
    <col min="13" max="13" width="7.16015625" style="36" customWidth="1"/>
    <col min="14" max="14" width="7.16015625" style="34" customWidth="1"/>
    <col min="15" max="15" width="7.66015625" style="36" customWidth="1"/>
    <col min="16" max="17" width="7.16015625" style="36" customWidth="1"/>
    <col min="18" max="18" width="7.16015625" style="34" customWidth="1"/>
    <col min="19" max="19" width="8" style="36" customWidth="1"/>
    <col min="20" max="20" width="7.16015625" style="36" customWidth="1"/>
    <col min="21" max="21" width="10" style="15" bestFit="1" customWidth="1"/>
    <col min="22" max="22" width="13.66015625" style="15" bestFit="1" customWidth="1"/>
    <col min="23" max="23" width="2.5" style="15" customWidth="1"/>
    <col min="24" max="24" width="16.33203125" style="15" customWidth="1"/>
    <col min="25" max="32" width="7.16015625" style="15" customWidth="1"/>
    <col min="33" max="16384" width="17.66015625" style="15" customWidth="1"/>
  </cols>
  <sheetData>
    <row r="1" spans="1:22" ht="66" customHeight="1" thickBot="1">
      <c r="A1" s="37" t="s">
        <v>0</v>
      </c>
      <c r="B1" s="38" t="s">
        <v>208</v>
      </c>
      <c r="C1" s="37" t="s">
        <v>2</v>
      </c>
      <c r="D1" s="38" t="s">
        <v>209</v>
      </c>
      <c r="E1" s="39" t="s">
        <v>210</v>
      </c>
      <c r="F1" s="37" t="s">
        <v>5</v>
      </c>
      <c r="G1" s="40" t="s">
        <v>211</v>
      </c>
      <c r="H1" s="40" t="s">
        <v>212</v>
      </c>
      <c r="I1" s="41" t="s">
        <v>7</v>
      </c>
      <c r="J1" s="59" t="s">
        <v>8</v>
      </c>
      <c r="K1" s="42" t="s">
        <v>9</v>
      </c>
      <c r="L1" s="42" t="s">
        <v>10</v>
      </c>
      <c r="M1" s="41" t="s">
        <v>213</v>
      </c>
      <c r="N1" s="59" t="s">
        <v>11</v>
      </c>
      <c r="O1" s="42" t="s">
        <v>214</v>
      </c>
      <c r="P1" s="42" t="s">
        <v>215</v>
      </c>
      <c r="Q1" s="41" t="s">
        <v>216</v>
      </c>
      <c r="R1" s="59" t="s">
        <v>12</v>
      </c>
      <c r="S1" s="42" t="s">
        <v>217</v>
      </c>
      <c r="T1" s="42" t="s">
        <v>218</v>
      </c>
      <c r="U1" s="43" t="s">
        <v>13</v>
      </c>
      <c r="V1" s="44" t="s">
        <v>14</v>
      </c>
    </row>
    <row r="2" spans="1:22" ht="18">
      <c r="A2" s="16">
        <v>1</v>
      </c>
      <c r="B2" s="186"/>
      <c r="C2" s="187"/>
      <c r="D2" s="188"/>
      <c r="E2" s="189"/>
      <c r="F2" s="189"/>
      <c r="G2" s="189"/>
      <c r="H2" s="189"/>
      <c r="I2" s="190"/>
      <c r="J2" s="19">
        <f aca="true" t="shared" si="0" ref="J2:J27">IF(I2="","",VLOOKUP(LEFT(I2,3),kyougi,2,0))</f>
      </c>
      <c r="K2" s="243"/>
      <c r="L2" s="244"/>
      <c r="M2" s="190"/>
      <c r="N2" s="19">
        <f aca="true" t="shared" si="1" ref="N2:N27">IF(M2="","",VLOOKUP(LEFT(M2,3),kyougi,2,0))</f>
      </c>
      <c r="O2" s="243"/>
      <c r="P2" s="258"/>
      <c r="Q2" s="259"/>
      <c r="R2" s="19">
        <f aca="true" t="shared" si="2" ref="R2:R27">IF(Q2="","",VLOOKUP(LEFT(Q2,3),kyougi,2,0))</f>
      </c>
      <c r="S2" s="243"/>
      <c r="T2" s="243"/>
      <c r="U2" s="20">
        <f>'提出用印刷'!$D$1</f>
        <v>103174</v>
      </c>
      <c r="V2" s="21" t="str">
        <f>'提出用印刷'!$D$2</f>
        <v>館林商工高校</v>
      </c>
    </row>
    <row r="3" spans="1:22" ht="18">
      <c r="A3" s="16">
        <v>2</v>
      </c>
      <c r="B3" s="191"/>
      <c r="C3" s="187"/>
      <c r="D3" s="188"/>
      <c r="E3" s="189"/>
      <c r="F3" s="189"/>
      <c r="G3" s="189"/>
      <c r="H3" s="189"/>
      <c r="I3" s="192"/>
      <c r="J3" s="19">
        <f t="shared" si="0"/>
      </c>
      <c r="K3" s="243"/>
      <c r="L3" s="244"/>
      <c r="M3" s="192"/>
      <c r="N3" s="19">
        <f t="shared" si="1"/>
      </c>
      <c r="O3" s="243"/>
      <c r="P3" s="260"/>
      <c r="Q3" s="259"/>
      <c r="R3" s="19">
        <f t="shared" si="2"/>
      </c>
      <c r="S3" s="243"/>
      <c r="T3" s="243"/>
      <c r="U3" s="20">
        <f>'提出用印刷'!$D$1</f>
        <v>103174</v>
      </c>
      <c r="V3" s="21" t="str">
        <f>'提出用印刷'!$D$2</f>
        <v>館林商工高校</v>
      </c>
    </row>
    <row r="4" spans="1:22" ht="18">
      <c r="A4" s="78">
        <v>3</v>
      </c>
      <c r="B4" s="193"/>
      <c r="C4" s="194"/>
      <c r="D4" s="195"/>
      <c r="E4" s="196"/>
      <c r="F4" s="196"/>
      <c r="G4" s="196"/>
      <c r="H4" s="196"/>
      <c r="I4" s="197"/>
      <c r="J4" s="79">
        <f t="shared" si="0"/>
      </c>
      <c r="K4" s="245"/>
      <c r="L4" s="245"/>
      <c r="M4" s="246"/>
      <c r="N4" s="79">
        <f t="shared" si="1"/>
      </c>
      <c r="O4" s="261"/>
      <c r="P4" s="262"/>
      <c r="Q4" s="263"/>
      <c r="R4" s="79">
        <f t="shared" si="2"/>
      </c>
      <c r="S4" s="245"/>
      <c r="T4" s="245"/>
      <c r="U4" s="80">
        <f>'提出用印刷'!$D$1</f>
        <v>103174</v>
      </c>
      <c r="V4" s="81" t="str">
        <f>'提出用印刷'!$D$2</f>
        <v>館林商工高校</v>
      </c>
    </row>
    <row r="5" spans="1:22" ht="18">
      <c r="A5" s="82">
        <v>4</v>
      </c>
      <c r="B5" s="198"/>
      <c r="C5" s="199"/>
      <c r="D5" s="200"/>
      <c r="E5" s="200"/>
      <c r="F5" s="201"/>
      <c r="G5" s="200"/>
      <c r="H5" s="200"/>
      <c r="I5" s="202"/>
      <c r="J5" s="62">
        <f t="shared" si="0"/>
      </c>
      <c r="K5" s="247"/>
      <c r="L5" s="247"/>
      <c r="M5" s="202"/>
      <c r="N5" s="57">
        <f t="shared" si="1"/>
      </c>
      <c r="O5" s="247"/>
      <c r="P5" s="249"/>
      <c r="Q5" s="264"/>
      <c r="R5" s="62">
        <f t="shared" si="2"/>
      </c>
      <c r="S5" s="247"/>
      <c r="T5" s="247"/>
      <c r="U5" s="83">
        <f>'提出用印刷'!$D$1</f>
        <v>103174</v>
      </c>
      <c r="V5" s="54" t="str">
        <f>'提出用印刷'!$D$2</f>
        <v>館林商工高校</v>
      </c>
    </row>
    <row r="6" spans="1:22" ht="18">
      <c r="A6" s="84">
        <v>5</v>
      </c>
      <c r="B6" s="203"/>
      <c r="C6" s="204"/>
      <c r="D6" s="205"/>
      <c r="E6" s="206"/>
      <c r="F6" s="207"/>
      <c r="G6" s="206"/>
      <c r="H6" s="206"/>
      <c r="I6" s="208"/>
      <c r="J6" s="60">
        <f t="shared" si="0"/>
      </c>
      <c r="K6" s="248"/>
      <c r="L6" s="248"/>
      <c r="M6" s="208"/>
      <c r="N6" s="65">
        <f t="shared" si="1"/>
      </c>
      <c r="O6" s="248"/>
      <c r="P6" s="265"/>
      <c r="Q6" s="266"/>
      <c r="R6" s="60">
        <f t="shared" si="2"/>
      </c>
      <c r="S6" s="248"/>
      <c r="T6" s="248"/>
      <c r="U6" s="85">
        <f>'提出用印刷'!$D$1</f>
        <v>103174</v>
      </c>
      <c r="V6" s="86" t="str">
        <f>'提出用印刷'!$D$2</f>
        <v>館林商工高校</v>
      </c>
    </row>
    <row r="7" spans="1:22" ht="18">
      <c r="A7" s="16">
        <v>6</v>
      </c>
      <c r="B7" s="191"/>
      <c r="C7" s="187"/>
      <c r="D7" s="188"/>
      <c r="E7" s="189"/>
      <c r="F7" s="189"/>
      <c r="G7" s="189"/>
      <c r="H7" s="189"/>
      <c r="I7" s="192"/>
      <c r="J7" s="19">
        <f t="shared" si="0"/>
      </c>
      <c r="K7" s="243"/>
      <c r="L7" s="243"/>
      <c r="M7" s="192"/>
      <c r="N7" s="19">
        <f t="shared" si="1"/>
      </c>
      <c r="O7" s="243"/>
      <c r="P7" s="260"/>
      <c r="Q7" s="259"/>
      <c r="R7" s="19">
        <f t="shared" si="2"/>
      </c>
      <c r="S7" s="243"/>
      <c r="T7" s="243"/>
      <c r="U7" s="20">
        <f>'提出用印刷'!$D$1</f>
        <v>103174</v>
      </c>
      <c r="V7" s="21" t="str">
        <f>'提出用印刷'!$D$2</f>
        <v>館林商工高校</v>
      </c>
    </row>
    <row r="8" spans="1:22" ht="18">
      <c r="A8" s="16">
        <v>7</v>
      </c>
      <c r="B8" s="198"/>
      <c r="C8" s="199"/>
      <c r="D8" s="200"/>
      <c r="E8" s="200"/>
      <c r="F8" s="200"/>
      <c r="G8" s="200"/>
      <c r="H8" s="200"/>
      <c r="I8" s="202"/>
      <c r="J8" s="61">
        <f t="shared" si="0"/>
      </c>
      <c r="K8" s="247"/>
      <c r="L8" s="249"/>
      <c r="M8" s="192"/>
      <c r="N8" s="19">
        <f t="shared" si="1"/>
      </c>
      <c r="O8" s="243"/>
      <c r="P8" s="260"/>
      <c r="Q8" s="259"/>
      <c r="R8" s="19">
        <f t="shared" si="2"/>
      </c>
      <c r="S8" s="243"/>
      <c r="T8" s="243"/>
      <c r="U8" s="20">
        <f>'提出用印刷'!$D$1</f>
        <v>103174</v>
      </c>
      <c r="V8" s="21" t="str">
        <f>'提出用印刷'!$D$2</f>
        <v>館林商工高校</v>
      </c>
    </row>
    <row r="9" spans="1:22" ht="18">
      <c r="A9" s="16">
        <v>8</v>
      </c>
      <c r="B9" s="198"/>
      <c r="C9" s="199"/>
      <c r="D9" s="200"/>
      <c r="E9" s="200"/>
      <c r="F9" s="200"/>
      <c r="G9" s="200"/>
      <c r="H9" s="200"/>
      <c r="I9" s="202"/>
      <c r="J9" s="62">
        <f t="shared" si="0"/>
      </c>
      <c r="K9" s="243"/>
      <c r="L9" s="243"/>
      <c r="M9" s="192"/>
      <c r="N9" s="19">
        <f t="shared" si="1"/>
      </c>
      <c r="O9" s="243"/>
      <c r="P9" s="260"/>
      <c r="Q9" s="259"/>
      <c r="R9" s="19">
        <f t="shared" si="2"/>
      </c>
      <c r="S9" s="243"/>
      <c r="T9" s="243"/>
      <c r="U9" s="20">
        <f>'提出用印刷'!$D$1</f>
        <v>103174</v>
      </c>
      <c r="V9" s="21" t="str">
        <f>'提出用印刷'!$D$2</f>
        <v>館林商工高校</v>
      </c>
    </row>
    <row r="10" spans="1:22" ht="18">
      <c r="A10" s="16">
        <v>9</v>
      </c>
      <c r="B10" s="209"/>
      <c r="C10" s="199"/>
      <c r="D10" s="210"/>
      <c r="E10" s="200"/>
      <c r="F10" s="200"/>
      <c r="G10" s="200"/>
      <c r="H10" s="200"/>
      <c r="I10" s="202"/>
      <c r="J10" s="62">
        <f t="shared" si="0"/>
      </c>
      <c r="K10" s="247"/>
      <c r="L10" s="247"/>
      <c r="M10" s="223"/>
      <c r="N10" s="58">
        <f t="shared" si="1"/>
      </c>
      <c r="O10" s="254"/>
      <c r="P10" s="267"/>
      <c r="Q10" s="268"/>
      <c r="R10" s="66">
        <f t="shared" si="2"/>
      </c>
      <c r="S10" s="275"/>
      <c r="T10" s="253"/>
      <c r="U10" s="54">
        <f>'提出用印刷'!$D$1</f>
        <v>103174</v>
      </c>
      <c r="V10" s="21" t="str">
        <f>'提出用印刷'!$D$2</f>
        <v>館林商工高校</v>
      </c>
    </row>
    <row r="11" spans="1:22" ht="18.75" thickBot="1">
      <c r="A11" s="55">
        <v>10</v>
      </c>
      <c r="B11" s="211"/>
      <c r="C11" s="212"/>
      <c r="D11" s="213"/>
      <c r="E11" s="214"/>
      <c r="F11" s="214"/>
      <c r="G11" s="214"/>
      <c r="H11" s="214"/>
      <c r="I11" s="215"/>
      <c r="J11" s="63">
        <f t="shared" si="0"/>
      </c>
      <c r="K11" s="250"/>
      <c r="L11" s="251"/>
      <c r="M11" s="215"/>
      <c r="N11" s="63">
        <f t="shared" si="1"/>
      </c>
      <c r="O11" s="250"/>
      <c r="P11" s="269"/>
      <c r="Q11" s="270"/>
      <c r="R11" s="33">
        <f t="shared" si="2"/>
      </c>
      <c r="S11" s="257"/>
      <c r="T11" s="257"/>
      <c r="U11" s="31">
        <f>'提出用印刷'!$D$1</f>
        <v>103174</v>
      </c>
      <c r="V11" s="32" t="str">
        <f>'提出用印刷'!$D$2</f>
        <v>館林商工高校</v>
      </c>
    </row>
    <row r="12" spans="1:22" ht="18">
      <c r="A12" s="18">
        <v>11</v>
      </c>
      <c r="B12" s="191"/>
      <c r="C12" s="187"/>
      <c r="D12" s="188"/>
      <c r="E12" s="189"/>
      <c r="F12" s="189"/>
      <c r="G12" s="189"/>
      <c r="H12" s="189"/>
      <c r="I12" s="192"/>
      <c r="J12" s="19">
        <f t="shared" si="0"/>
      </c>
      <c r="K12" s="243"/>
      <c r="L12" s="243"/>
      <c r="M12" s="192"/>
      <c r="N12" s="19">
        <f t="shared" si="1"/>
      </c>
      <c r="O12" s="243"/>
      <c r="P12" s="260"/>
      <c r="Q12" s="259"/>
      <c r="R12" s="19">
        <f t="shared" si="2"/>
      </c>
      <c r="S12" s="243"/>
      <c r="T12" s="243"/>
      <c r="U12" s="20">
        <f>'提出用印刷'!$D$1</f>
        <v>103174</v>
      </c>
      <c r="V12" s="21" t="str">
        <f>'提出用印刷'!$D$2</f>
        <v>館林商工高校</v>
      </c>
    </row>
    <row r="13" spans="1:22" ht="18">
      <c r="A13" s="18">
        <v>12</v>
      </c>
      <c r="B13" s="216"/>
      <c r="C13" s="187"/>
      <c r="D13" s="189"/>
      <c r="E13" s="189"/>
      <c r="F13" s="189"/>
      <c r="G13" s="217"/>
      <c r="H13" s="217"/>
      <c r="I13" s="218"/>
      <c r="J13" s="64">
        <f t="shared" si="0"/>
      </c>
      <c r="K13" s="252"/>
      <c r="L13" s="252"/>
      <c r="M13" s="218"/>
      <c r="N13" s="64">
        <f t="shared" si="1"/>
      </c>
      <c r="O13" s="252"/>
      <c r="P13" s="271"/>
      <c r="Q13" s="259"/>
      <c r="R13" s="19">
        <f t="shared" si="2"/>
      </c>
      <c r="S13" s="243"/>
      <c r="T13" s="243"/>
      <c r="U13" s="20">
        <f>'提出用印刷'!$D$1</f>
        <v>103174</v>
      </c>
      <c r="V13" s="21" t="str">
        <f>'提出用印刷'!$D$2</f>
        <v>館林商工高校</v>
      </c>
    </row>
    <row r="14" spans="1:22" ht="18">
      <c r="A14" s="18">
        <v>13</v>
      </c>
      <c r="B14" s="216"/>
      <c r="C14" s="187"/>
      <c r="D14" s="189"/>
      <c r="E14" s="189"/>
      <c r="F14" s="189"/>
      <c r="G14" s="189"/>
      <c r="H14" s="189"/>
      <c r="I14" s="219"/>
      <c r="J14" s="19">
        <f t="shared" si="0"/>
      </c>
      <c r="K14" s="243"/>
      <c r="L14" s="243"/>
      <c r="M14" s="219"/>
      <c r="N14" s="19">
        <f t="shared" si="1"/>
      </c>
      <c r="O14" s="243"/>
      <c r="P14" s="272"/>
      <c r="Q14" s="259"/>
      <c r="R14" s="19">
        <f t="shared" si="2"/>
      </c>
      <c r="S14" s="243"/>
      <c r="T14" s="243"/>
      <c r="U14" s="20">
        <f>'提出用印刷'!$D$1</f>
        <v>103174</v>
      </c>
      <c r="V14" s="21" t="str">
        <f>'提出用印刷'!$D$2</f>
        <v>館林商工高校</v>
      </c>
    </row>
    <row r="15" spans="1:22" ht="18">
      <c r="A15" s="18">
        <v>14</v>
      </c>
      <c r="B15" s="220"/>
      <c r="C15" s="221"/>
      <c r="D15" s="222"/>
      <c r="E15" s="221"/>
      <c r="F15" s="222"/>
      <c r="G15" s="221"/>
      <c r="H15" s="222"/>
      <c r="I15" s="223"/>
      <c r="J15" s="58">
        <f t="shared" si="0"/>
      </c>
      <c r="K15" s="253"/>
      <c r="L15" s="254"/>
      <c r="M15" s="223"/>
      <c r="N15" s="58">
        <f t="shared" si="1"/>
      </c>
      <c r="O15" s="254"/>
      <c r="P15" s="267"/>
      <c r="Q15" s="259"/>
      <c r="R15" s="19">
        <f t="shared" si="2"/>
      </c>
      <c r="S15" s="243"/>
      <c r="T15" s="243"/>
      <c r="U15" s="20">
        <f>'提出用印刷'!$D$1</f>
        <v>103174</v>
      </c>
      <c r="V15" s="21" t="str">
        <f>'提出用印刷'!$D$2</f>
        <v>館林商工高校</v>
      </c>
    </row>
    <row r="16" spans="1:22" ht="18">
      <c r="A16" s="25">
        <v>15</v>
      </c>
      <c r="B16" s="224"/>
      <c r="C16" s="225"/>
      <c r="D16" s="226"/>
      <c r="E16" s="226"/>
      <c r="F16" s="227"/>
      <c r="G16" s="226"/>
      <c r="H16" s="226"/>
      <c r="I16" s="228"/>
      <c r="J16" s="56">
        <f t="shared" si="0"/>
      </c>
      <c r="K16" s="255"/>
      <c r="L16" s="256"/>
      <c r="M16" s="228"/>
      <c r="N16" s="23">
        <f t="shared" si="1"/>
      </c>
      <c r="O16" s="256"/>
      <c r="P16" s="273"/>
      <c r="Q16" s="255"/>
      <c r="R16" s="23">
        <f t="shared" si="2"/>
      </c>
      <c r="S16" s="256"/>
      <c r="T16" s="256"/>
      <c r="U16" s="26">
        <f>'提出用印刷'!$D$1</f>
        <v>103174</v>
      </c>
      <c r="V16" s="27" t="str">
        <f>'提出用印刷'!$D$2</f>
        <v>館林商工高校</v>
      </c>
    </row>
    <row r="17" spans="1:22" ht="18">
      <c r="A17" s="18">
        <v>16</v>
      </c>
      <c r="B17" s="216"/>
      <c r="C17" s="187"/>
      <c r="D17" s="189"/>
      <c r="E17" s="229"/>
      <c r="F17" s="230"/>
      <c r="G17" s="189"/>
      <c r="H17" s="189"/>
      <c r="I17" s="192"/>
      <c r="J17" s="19">
        <f t="shared" si="0"/>
      </c>
      <c r="K17" s="243"/>
      <c r="L17" s="243"/>
      <c r="M17" s="192"/>
      <c r="N17" s="19">
        <f t="shared" si="1"/>
      </c>
      <c r="O17" s="243"/>
      <c r="P17" s="260"/>
      <c r="Q17" s="259"/>
      <c r="R17" s="19">
        <f t="shared" si="2"/>
      </c>
      <c r="S17" s="243"/>
      <c r="T17" s="243"/>
      <c r="U17" s="20">
        <f>'提出用印刷'!$D$1</f>
        <v>103174</v>
      </c>
      <c r="V17" s="21" t="str">
        <f>'提出用印刷'!$D$2</f>
        <v>館林商工高校</v>
      </c>
    </row>
    <row r="18" spans="1:22" ht="18">
      <c r="A18" s="18">
        <v>17</v>
      </c>
      <c r="B18" s="216"/>
      <c r="C18" s="187"/>
      <c r="D18" s="189"/>
      <c r="E18" s="189"/>
      <c r="F18" s="189"/>
      <c r="G18" s="189"/>
      <c r="H18" s="189"/>
      <c r="I18" s="192"/>
      <c r="J18" s="19">
        <f t="shared" si="0"/>
      </c>
      <c r="K18" s="243"/>
      <c r="L18" s="243"/>
      <c r="M18" s="192"/>
      <c r="N18" s="19">
        <f t="shared" si="1"/>
      </c>
      <c r="O18" s="243"/>
      <c r="P18" s="260"/>
      <c r="Q18" s="259"/>
      <c r="R18" s="19">
        <f t="shared" si="2"/>
      </c>
      <c r="S18" s="243"/>
      <c r="T18" s="243"/>
      <c r="U18" s="20">
        <f>'提出用印刷'!$D$1</f>
        <v>103174</v>
      </c>
      <c r="V18" s="21" t="str">
        <f>'提出用印刷'!$D$2</f>
        <v>館林商工高校</v>
      </c>
    </row>
    <row r="19" spans="1:22" ht="18">
      <c r="A19" s="18">
        <v>18</v>
      </c>
      <c r="B19" s="216"/>
      <c r="C19" s="187"/>
      <c r="D19" s="189"/>
      <c r="E19" s="189"/>
      <c r="F19" s="189"/>
      <c r="G19" s="189"/>
      <c r="H19" s="189"/>
      <c r="I19" s="192"/>
      <c r="J19" s="19">
        <f t="shared" si="0"/>
      </c>
      <c r="K19" s="243"/>
      <c r="L19" s="243"/>
      <c r="M19" s="192"/>
      <c r="N19" s="19">
        <f t="shared" si="1"/>
      </c>
      <c r="O19" s="243"/>
      <c r="P19" s="260"/>
      <c r="Q19" s="259"/>
      <c r="R19" s="19">
        <f t="shared" si="2"/>
      </c>
      <c r="S19" s="243"/>
      <c r="T19" s="243"/>
      <c r="U19" s="20">
        <f>'提出用印刷'!$D$1</f>
        <v>103174</v>
      </c>
      <c r="V19" s="21" t="str">
        <f>'提出用印刷'!$D$2</f>
        <v>館林商工高校</v>
      </c>
    </row>
    <row r="20" spans="1:22" ht="18">
      <c r="A20" s="18">
        <v>19</v>
      </c>
      <c r="B20" s="216"/>
      <c r="C20" s="187"/>
      <c r="D20" s="189"/>
      <c r="E20" s="189"/>
      <c r="F20" s="189"/>
      <c r="G20" s="189"/>
      <c r="H20" s="189"/>
      <c r="I20" s="192"/>
      <c r="J20" s="19">
        <f t="shared" si="0"/>
      </c>
      <c r="K20" s="243"/>
      <c r="L20" s="243"/>
      <c r="M20" s="192"/>
      <c r="N20" s="19">
        <f t="shared" si="1"/>
      </c>
      <c r="O20" s="243"/>
      <c r="P20" s="260"/>
      <c r="Q20" s="259"/>
      <c r="R20" s="19">
        <f t="shared" si="2"/>
      </c>
      <c r="S20" s="243"/>
      <c r="T20" s="243"/>
      <c r="U20" s="20">
        <f>'提出用印刷'!$D$1</f>
        <v>103174</v>
      </c>
      <c r="V20" s="21" t="str">
        <f>'提出用印刷'!$D$2</f>
        <v>館林商工高校</v>
      </c>
    </row>
    <row r="21" spans="1:22" ht="18.75" thickBot="1">
      <c r="A21" s="30">
        <v>20</v>
      </c>
      <c r="B21" s="231"/>
      <c r="C21" s="232"/>
      <c r="D21" s="233"/>
      <c r="E21" s="233"/>
      <c r="F21" s="234"/>
      <c r="G21" s="233"/>
      <c r="H21" s="233"/>
      <c r="I21" s="235"/>
      <c r="J21" s="33">
        <f t="shared" si="0"/>
      </c>
      <c r="K21" s="257"/>
      <c r="L21" s="257"/>
      <c r="M21" s="235"/>
      <c r="N21" s="33">
        <f t="shared" si="1"/>
      </c>
      <c r="O21" s="257"/>
      <c r="P21" s="274"/>
      <c r="Q21" s="270"/>
      <c r="R21" s="33">
        <f t="shared" si="2"/>
      </c>
      <c r="S21" s="257"/>
      <c r="T21" s="257"/>
      <c r="U21" s="31">
        <f>'提出用印刷'!$D$1</f>
        <v>103174</v>
      </c>
      <c r="V21" s="32" t="str">
        <f>'提出用印刷'!$D$2</f>
        <v>館林商工高校</v>
      </c>
    </row>
    <row r="22" spans="1:22" ht="18">
      <c r="A22" s="18">
        <v>21</v>
      </c>
      <c r="B22" s="216"/>
      <c r="C22" s="187"/>
      <c r="D22" s="189"/>
      <c r="E22" s="189"/>
      <c r="F22" s="236"/>
      <c r="G22" s="189"/>
      <c r="H22" s="189"/>
      <c r="I22" s="219"/>
      <c r="J22" s="19">
        <f t="shared" si="0"/>
      </c>
      <c r="K22" s="243"/>
      <c r="L22" s="243"/>
      <c r="M22" s="219"/>
      <c r="N22" s="19">
        <f t="shared" si="1"/>
      </c>
      <c r="O22" s="243"/>
      <c r="P22" s="243"/>
      <c r="Q22" s="219"/>
      <c r="R22" s="19">
        <f t="shared" si="2"/>
      </c>
      <c r="S22" s="243"/>
      <c r="T22" s="243"/>
      <c r="U22" s="20">
        <f>'提出用印刷'!$D$1</f>
        <v>103174</v>
      </c>
      <c r="V22" s="21" t="str">
        <f>'提出用印刷'!$D$2</f>
        <v>館林商工高校</v>
      </c>
    </row>
    <row r="23" spans="1:22" ht="18">
      <c r="A23" s="18">
        <v>22</v>
      </c>
      <c r="B23" s="216"/>
      <c r="C23" s="187"/>
      <c r="D23" s="189"/>
      <c r="E23" s="189"/>
      <c r="F23" s="189"/>
      <c r="G23" s="189"/>
      <c r="H23" s="189"/>
      <c r="I23" s="219"/>
      <c r="J23" s="19">
        <f t="shared" si="0"/>
      </c>
      <c r="K23" s="243"/>
      <c r="L23" s="243"/>
      <c r="M23" s="219"/>
      <c r="N23" s="19">
        <f t="shared" si="1"/>
      </c>
      <c r="O23" s="243"/>
      <c r="P23" s="243"/>
      <c r="Q23" s="219"/>
      <c r="R23" s="19">
        <f t="shared" si="2"/>
      </c>
      <c r="S23" s="243"/>
      <c r="T23" s="243"/>
      <c r="U23" s="20">
        <f>'提出用印刷'!$D$1</f>
        <v>103174</v>
      </c>
      <c r="V23" s="21" t="str">
        <f>'提出用印刷'!$D$2</f>
        <v>館林商工高校</v>
      </c>
    </row>
    <row r="24" spans="1:22" ht="18">
      <c r="A24" s="18">
        <v>23</v>
      </c>
      <c r="B24" s="216"/>
      <c r="C24" s="187"/>
      <c r="D24" s="189"/>
      <c r="E24" s="189"/>
      <c r="F24" s="189"/>
      <c r="G24" s="189"/>
      <c r="H24" s="189"/>
      <c r="I24" s="219"/>
      <c r="J24" s="19">
        <f t="shared" si="0"/>
      </c>
      <c r="K24" s="243"/>
      <c r="L24" s="243"/>
      <c r="M24" s="219"/>
      <c r="N24" s="19">
        <f t="shared" si="1"/>
      </c>
      <c r="O24" s="243"/>
      <c r="P24" s="243"/>
      <c r="Q24" s="219"/>
      <c r="R24" s="19">
        <f t="shared" si="2"/>
      </c>
      <c r="S24" s="243"/>
      <c r="T24" s="243"/>
      <c r="U24" s="20">
        <f>'提出用印刷'!$D$1</f>
        <v>103174</v>
      </c>
      <c r="V24" s="21" t="str">
        <f>'提出用印刷'!$D$2</f>
        <v>館林商工高校</v>
      </c>
    </row>
    <row r="25" spans="1:22" ht="18">
      <c r="A25" s="18">
        <v>24</v>
      </c>
      <c r="B25" s="216"/>
      <c r="C25" s="187"/>
      <c r="D25" s="189"/>
      <c r="E25" s="189"/>
      <c r="F25" s="189"/>
      <c r="G25" s="189"/>
      <c r="H25" s="189"/>
      <c r="I25" s="219"/>
      <c r="J25" s="19">
        <f t="shared" si="0"/>
      </c>
      <c r="K25" s="243"/>
      <c r="L25" s="243"/>
      <c r="M25" s="219"/>
      <c r="N25" s="19">
        <f t="shared" si="1"/>
      </c>
      <c r="O25" s="243"/>
      <c r="P25" s="243"/>
      <c r="Q25" s="219"/>
      <c r="R25" s="19">
        <f t="shared" si="2"/>
      </c>
      <c r="S25" s="243"/>
      <c r="T25" s="243"/>
      <c r="U25" s="20">
        <f>'提出用印刷'!$D$1</f>
        <v>103174</v>
      </c>
      <c r="V25" s="21" t="str">
        <f>'提出用印刷'!$D$2</f>
        <v>館林商工高校</v>
      </c>
    </row>
    <row r="26" spans="1:22" ht="18">
      <c r="A26" s="25">
        <v>25</v>
      </c>
      <c r="B26" s="237"/>
      <c r="C26" s="225"/>
      <c r="D26" s="226"/>
      <c r="E26" s="206"/>
      <c r="F26" s="226"/>
      <c r="G26" s="226"/>
      <c r="H26" s="226"/>
      <c r="I26" s="238"/>
      <c r="J26" s="23">
        <f t="shared" si="0"/>
      </c>
      <c r="K26" s="256"/>
      <c r="L26" s="256"/>
      <c r="M26" s="238"/>
      <c r="N26" s="23">
        <f t="shared" si="1"/>
      </c>
      <c r="O26" s="256"/>
      <c r="P26" s="256"/>
      <c r="Q26" s="238"/>
      <c r="R26" s="23">
        <f t="shared" si="2"/>
      </c>
      <c r="S26" s="256"/>
      <c r="T26" s="256"/>
      <c r="U26" s="26">
        <f>'提出用印刷'!$D$1</f>
        <v>103174</v>
      </c>
      <c r="V26" s="27" t="str">
        <f>'提出用印刷'!$D$2</f>
        <v>館林商工高校</v>
      </c>
    </row>
    <row r="27" spans="1:22" ht="18">
      <c r="A27" s="18">
        <v>26</v>
      </c>
      <c r="B27" s="216"/>
      <c r="C27" s="187"/>
      <c r="D27" s="189"/>
      <c r="E27" s="229"/>
      <c r="F27" s="189"/>
      <c r="G27" s="189"/>
      <c r="H27" s="189"/>
      <c r="I27" s="219"/>
      <c r="J27" s="19">
        <f t="shared" si="0"/>
      </c>
      <c r="K27" s="243"/>
      <c r="L27" s="243"/>
      <c r="M27" s="219"/>
      <c r="N27" s="19">
        <f t="shared" si="1"/>
      </c>
      <c r="O27" s="243"/>
      <c r="P27" s="243"/>
      <c r="Q27" s="219"/>
      <c r="R27" s="19">
        <f t="shared" si="2"/>
      </c>
      <c r="S27" s="243"/>
      <c r="T27" s="243"/>
      <c r="U27" s="20">
        <f>'提出用印刷'!$D$1</f>
        <v>103174</v>
      </c>
      <c r="V27" s="21" t="str">
        <f>'提出用印刷'!$D$2</f>
        <v>館林商工高校</v>
      </c>
    </row>
    <row r="28" spans="1:22" ht="18">
      <c r="A28" s="18">
        <v>27</v>
      </c>
      <c r="B28" s="216"/>
      <c r="C28" s="187"/>
      <c r="D28" s="189"/>
      <c r="E28" s="189"/>
      <c r="F28" s="189"/>
      <c r="G28" s="189"/>
      <c r="H28" s="189"/>
      <c r="I28" s="219"/>
      <c r="J28" s="19">
        <f aca="true" t="shared" si="3" ref="J28:J33">IF(I28="","",VLOOKUP(LEFT(I28,3),kyougi,2,0))</f>
      </c>
      <c r="K28" s="243"/>
      <c r="L28" s="243"/>
      <c r="M28" s="219"/>
      <c r="N28" s="19">
        <f aca="true" t="shared" si="4" ref="N28:N33">IF(M28="","",VLOOKUP(LEFT(M28,3),kyougi,2,0))</f>
      </c>
      <c r="O28" s="243"/>
      <c r="P28" s="243"/>
      <c r="Q28" s="219"/>
      <c r="R28" s="19">
        <f aca="true" t="shared" si="5" ref="R28:R33">IF(Q28="","",VLOOKUP(LEFT(Q28,3),kyougi,2,0))</f>
      </c>
      <c r="S28" s="243"/>
      <c r="T28" s="243"/>
      <c r="U28" s="20">
        <f>'提出用印刷'!$D$1</f>
        <v>103174</v>
      </c>
      <c r="V28" s="21" t="str">
        <f>'提出用印刷'!$D$2</f>
        <v>館林商工高校</v>
      </c>
    </row>
    <row r="29" spans="1:22" ht="18">
      <c r="A29" s="18">
        <v>28</v>
      </c>
      <c r="B29" s="216"/>
      <c r="C29" s="187"/>
      <c r="D29" s="189"/>
      <c r="E29" s="189"/>
      <c r="F29" s="189"/>
      <c r="G29" s="189"/>
      <c r="H29" s="189"/>
      <c r="I29" s="219"/>
      <c r="J29" s="19">
        <f t="shared" si="3"/>
      </c>
      <c r="K29" s="243"/>
      <c r="L29" s="243"/>
      <c r="M29" s="219"/>
      <c r="N29" s="19">
        <f t="shared" si="4"/>
      </c>
      <c r="O29" s="243"/>
      <c r="P29" s="243"/>
      <c r="Q29" s="219"/>
      <c r="R29" s="19">
        <f t="shared" si="5"/>
      </c>
      <c r="S29" s="243"/>
      <c r="T29" s="243"/>
      <c r="U29" s="20">
        <f>'提出用印刷'!$D$1</f>
        <v>103174</v>
      </c>
      <c r="V29" s="21" t="str">
        <f>'提出用印刷'!$D$2</f>
        <v>館林商工高校</v>
      </c>
    </row>
    <row r="30" spans="1:22" ht="18">
      <c r="A30" s="18">
        <v>29</v>
      </c>
      <c r="B30" s="216"/>
      <c r="C30" s="187"/>
      <c r="D30" s="189"/>
      <c r="E30" s="189"/>
      <c r="F30" s="189"/>
      <c r="G30" s="189"/>
      <c r="H30" s="189"/>
      <c r="I30" s="219"/>
      <c r="J30" s="19">
        <f t="shared" si="3"/>
      </c>
      <c r="K30" s="243"/>
      <c r="L30" s="243"/>
      <c r="M30" s="219"/>
      <c r="N30" s="19">
        <f t="shared" si="4"/>
      </c>
      <c r="O30" s="243"/>
      <c r="P30" s="243"/>
      <c r="Q30" s="219"/>
      <c r="R30" s="19">
        <f t="shared" si="5"/>
      </c>
      <c r="S30" s="243"/>
      <c r="T30" s="243"/>
      <c r="U30" s="20">
        <f>'提出用印刷'!$D$1</f>
        <v>103174</v>
      </c>
      <c r="V30" s="21" t="str">
        <f>'提出用印刷'!$D$2</f>
        <v>館林商工高校</v>
      </c>
    </row>
    <row r="31" spans="1:22" ht="18.75" thickBot="1">
      <c r="A31" s="30">
        <v>30</v>
      </c>
      <c r="B31" s="231"/>
      <c r="C31" s="232"/>
      <c r="D31" s="233"/>
      <c r="E31" s="233"/>
      <c r="F31" s="233"/>
      <c r="G31" s="233"/>
      <c r="H31" s="233"/>
      <c r="I31" s="239"/>
      <c r="J31" s="33">
        <f t="shared" si="3"/>
      </c>
      <c r="K31" s="257"/>
      <c r="L31" s="257"/>
      <c r="M31" s="239"/>
      <c r="N31" s="33">
        <f t="shared" si="4"/>
      </c>
      <c r="O31" s="257"/>
      <c r="P31" s="257"/>
      <c r="Q31" s="239"/>
      <c r="R31" s="33">
        <f t="shared" si="5"/>
      </c>
      <c r="S31" s="257"/>
      <c r="T31" s="257"/>
      <c r="U31" s="31">
        <f>'提出用印刷'!$D$1</f>
        <v>103174</v>
      </c>
      <c r="V31" s="32" t="str">
        <f>'提出用印刷'!$D$2</f>
        <v>館林商工高校</v>
      </c>
    </row>
    <row r="32" spans="1:22" ht="18">
      <c r="A32" s="16">
        <v>31</v>
      </c>
      <c r="B32" s="240"/>
      <c r="C32" s="187"/>
      <c r="D32" s="188"/>
      <c r="E32" s="189"/>
      <c r="F32" s="189"/>
      <c r="G32" s="189"/>
      <c r="H32" s="189"/>
      <c r="I32" s="219"/>
      <c r="J32" s="19">
        <f t="shared" si="3"/>
      </c>
      <c r="K32" s="243"/>
      <c r="L32" s="243"/>
      <c r="M32" s="219"/>
      <c r="N32" s="19">
        <f t="shared" si="4"/>
      </c>
      <c r="O32" s="243"/>
      <c r="P32" s="243"/>
      <c r="Q32" s="219"/>
      <c r="R32" s="19">
        <f t="shared" si="5"/>
      </c>
      <c r="S32" s="243"/>
      <c r="T32" s="243"/>
      <c r="U32" s="20">
        <f>'提出用印刷'!$D$1</f>
        <v>103174</v>
      </c>
      <c r="V32" s="21" t="str">
        <f>'提出用印刷'!$D$2</f>
        <v>館林商工高校</v>
      </c>
    </row>
    <row r="33" spans="1:22" ht="18">
      <c r="A33" s="16">
        <v>32</v>
      </c>
      <c r="B33" s="240"/>
      <c r="C33" s="187"/>
      <c r="D33" s="188"/>
      <c r="E33" s="189"/>
      <c r="F33" s="189"/>
      <c r="G33" s="189"/>
      <c r="H33" s="189"/>
      <c r="I33" s="219"/>
      <c r="J33" s="19">
        <f t="shared" si="3"/>
      </c>
      <c r="K33" s="243"/>
      <c r="L33" s="243"/>
      <c r="M33" s="219"/>
      <c r="N33" s="19">
        <f t="shared" si="4"/>
      </c>
      <c r="O33" s="243"/>
      <c r="P33" s="243"/>
      <c r="Q33" s="219"/>
      <c r="R33" s="19">
        <f t="shared" si="5"/>
      </c>
      <c r="S33" s="243"/>
      <c r="T33" s="243"/>
      <c r="U33" s="20">
        <f>'提出用印刷'!$D$1</f>
        <v>103174</v>
      </c>
      <c r="V33" s="21" t="str">
        <f>'提出用印刷'!$D$2</f>
        <v>館林商工高校</v>
      </c>
    </row>
    <row r="34" spans="1:22" ht="18">
      <c r="A34" s="16">
        <v>33</v>
      </c>
      <c r="B34" s="240"/>
      <c r="C34" s="187"/>
      <c r="D34" s="188"/>
      <c r="E34" s="189"/>
      <c r="F34" s="189"/>
      <c r="G34" s="189"/>
      <c r="H34" s="189"/>
      <c r="I34" s="219"/>
      <c r="J34" s="19">
        <f aca="true" t="shared" si="6" ref="J34:J65">IF(I34="","",VLOOKUP(LEFT(I34,3),kyougi,2,0))</f>
      </c>
      <c r="K34" s="243"/>
      <c r="L34" s="243"/>
      <c r="M34" s="219"/>
      <c r="N34" s="19">
        <f aca="true" t="shared" si="7" ref="N34:N65">IF(M34="","",VLOOKUP(LEFT(M34,3),kyougi,2,0))</f>
      </c>
      <c r="O34" s="243"/>
      <c r="P34" s="243"/>
      <c r="Q34" s="219"/>
      <c r="R34" s="19">
        <f aca="true" t="shared" si="8" ref="R34:R65">IF(Q34="","",VLOOKUP(LEFT(Q34,3),kyougi,2,0))</f>
      </c>
      <c r="S34" s="243"/>
      <c r="T34" s="243"/>
      <c r="U34" s="20">
        <f>'提出用印刷'!$D$1</f>
        <v>103174</v>
      </c>
      <c r="V34" s="21" t="str">
        <f>'提出用印刷'!$D$2</f>
        <v>館林商工高校</v>
      </c>
    </row>
    <row r="35" spans="1:22" ht="18">
      <c r="A35" s="16">
        <v>34</v>
      </c>
      <c r="B35" s="240"/>
      <c r="C35" s="187"/>
      <c r="D35" s="188"/>
      <c r="E35" s="189"/>
      <c r="F35" s="189"/>
      <c r="G35" s="189"/>
      <c r="H35" s="189"/>
      <c r="I35" s="219"/>
      <c r="J35" s="19">
        <f t="shared" si="6"/>
      </c>
      <c r="K35" s="243"/>
      <c r="L35" s="243"/>
      <c r="M35" s="219"/>
      <c r="N35" s="19">
        <f t="shared" si="7"/>
      </c>
      <c r="O35" s="243"/>
      <c r="P35" s="243"/>
      <c r="Q35" s="219"/>
      <c r="R35" s="19">
        <f t="shared" si="8"/>
      </c>
      <c r="S35" s="243"/>
      <c r="T35" s="243"/>
      <c r="U35" s="20">
        <f>'提出用印刷'!$D$1</f>
        <v>103174</v>
      </c>
      <c r="V35" s="21" t="str">
        <f>'提出用印刷'!$D$2</f>
        <v>館林商工高校</v>
      </c>
    </row>
    <row r="36" spans="1:22" ht="18">
      <c r="A36" s="22">
        <v>35</v>
      </c>
      <c r="B36" s="237"/>
      <c r="C36" s="225"/>
      <c r="D36" s="226"/>
      <c r="E36" s="206"/>
      <c r="F36" s="207"/>
      <c r="G36" s="206"/>
      <c r="H36" s="226"/>
      <c r="I36" s="238"/>
      <c r="J36" s="23">
        <f t="shared" si="6"/>
      </c>
      <c r="K36" s="256"/>
      <c r="L36" s="256"/>
      <c r="M36" s="238"/>
      <c r="N36" s="23">
        <f t="shared" si="7"/>
      </c>
      <c r="O36" s="256"/>
      <c r="P36" s="256"/>
      <c r="Q36" s="238"/>
      <c r="R36" s="23">
        <f t="shared" si="8"/>
      </c>
      <c r="S36" s="256"/>
      <c r="T36" s="256"/>
      <c r="U36" s="26">
        <f>'提出用印刷'!$D$1</f>
        <v>103174</v>
      </c>
      <c r="V36" s="27" t="str">
        <f>'提出用印刷'!$D$2</f>
        <v>館林商工高校</v>
      </c>
    </row>
    <row r="37" spans="1:22" ht="18">
      <c r="A37" s="16">
        <v>36</v>
      </c>
      <c r="B37" s="240"/>
      <c r="C37" s="187"/>
      <c r="D37" s="188"/>
      <c r="E37" s="229"/>
      <c r="F37" s="230"/>
      <c r="G37" s="229"/>
      <c r="H37" s="189"/>
      <c r="I37" s="219"/>
      <c r="J37" s="19">
        <f t="shared" si="6"/>
      </c>
      <c r="K37" s="243"/>
      <c r="L37" s="243"/>
      <c r="M37" s="219"/>
      <c r="N37" s="19">
        <f t="shared" si="7"/>
      </c>
      <c r="O37" s="243"/>
      <c r="P37" s="243"/>
      <c r="Q37" s="219"/>
      <c r="R37" s="19">
        <f t="shared" si="8"/>
      </c>
      <c r="S37" s="243"/>
      <c r="T37" s="243"/>
      <c r="U37" s="20">
        <f>'提出用印刷'!$D$1</f>
        <v>103174</v>
      </c>
      <c r="V37" s="21" t="str">
        <f>'提出用印刷'!$D$2</f>
        <v>館林商工高校</v>
      </c>
    </row>
    <row r="38" spans="1:22" ht="18">
      <c r="A38" s="16">
        <v>37</v>
      </c>
      <c r="B38" s="240"/>
      <c r="C38" s="187"/>
      <c r="D38" s="188"/>
      <c r="E38" s="189"/>
      <c r="F38" s="189"/>
      <c r="G38" s="189"/>
      <c r="H38" s="189"/>
      <c r="I38" s="219"/>
      <c r="J38" s="19">
        <f t="shared" si="6"/>
      </c>
      <c r="K38" s="243"/>
      <c r="L38" s="243"/>
      <c r="M38" s="219"/>
      <c r="N38" s="19">
        <f t="shared" si="7"/>
      </c>
      <c r="O38" s="243"/>
      <c r="P38" s="243"/>
      <c r="Q38" s="219"/>
      <c r="R38" s="19">
        <f t="shared" si="8"/>
      </c>
      <c r="S38" s="243"/>
      <c r="T38" s="243"/>
      <c r="U38" s="20">
        <f>'提出用印刷'!$D$1</f>
        <v>103174</v>
      </c>
      <c r="V38" s="21" t="str">
        <f>'提出用印刷'!$D$2</f>
        <v>館林商工高校</v>
      </c>
    </row>
    <row r="39" spans="1:22" ht="18">
      <c r="A39" s="16">
        <v>38</v>
      </c>
      <c r="B39" s="240"/>
      <c r="C39" s="187"/>
      <c r="D39" s="188"/>
      <c r="E39" s="189"/>
      <c r="F39" s="189"/>
      <c r="G39" s="189"/>
      <c r="H39" s="189"/>
      <c r="I39" s="219"/>
      <c r="J39" s="19">
        <f t="shared" si="6"/>
      </c>
      <c r="K39" s="243"/>
      <c r="L39" s="243"/>
      <c r="M39" s="219"/>
      <c r="N39" s="19">
        <f t="shared" si="7"/>
      </c>
      <c r="O39" s="243"/>
      <c r="P39" s="243"/>
      <c r="Q39" s="219"/>
      <c r="R39" s="19">
        <f t="shared" si="8"/>
      </c>
      <c r="S39" s="243"/>
      <c r="T39" s="243"/>
      <c r="U39" s="20">
        <f>'提出用印刷'!$D$1</f>
        <v>103174</v>
      </c>
      <c r="V39" s="21" t="str">
        <f>'提出用印刷'!$D$2</f>
        <v>館林商工高校</v>
      </c>
    </row>
    <row r="40" spans="1:22" ht="18">
      <c r="A40" s="16">
        <v>39</v>
      </c>
      <c r="B40" s="240"/>
      <c r="C40" s="187"/>
      <c r="D40" s="188"/>
      <c r="E40" s="189"/>
      <c r="F40" s="189"/>
      <c r="G40" s="189"/>
      <c r="H40" s="189"/>
      <c r="I40" s="219"/>
      <c r="J40" s="19">
        <f t="shared" si="6"/>
      </c>
      <c r="K40" s="243"/>
      <c r="L40" s="243"/>
      <c r="M40" s="219"/>
      <c r="N40" s="19">
        <f t="shared" si="7"/>
      </c>
      <c r="O40" s="243"/>
      <c r="P40" s="243"/>
      <c r="Q40" s="219"/>
      <c r="R40" s="19">
        <f t="shared" si="8"/>
      </c>
      <c r="S40" s="243"/>
      <c r="T40" s="243"/>
      <c r="U40" s="20">
        <f>'提出用印刷'!$D$1</f>
        <v>103174</v>
      </c>
      <c r="V40" s="21" t="str">
        <f>'提出用印刷'!$D$2</f>
        <v>館林商工高校</v>
      </c>
    </row>
    <row r="41" spans="1:22" ht="18.75" thickBot="1">
      <c r="A41" s="28">
        <v>40</v>
      </c>
      <c r="B41" s="241"/>
      <c r="C41" s="232"/>
      <c r="D41" s="242"/>
      <c r="E41" s="233"/>
      <c r="F41" s="233"/>
      <c r="G41" s="233"/>
      <c r="H41" s="233"/>
      <c r="I41" s="239"/>
      <c r="J41" s="33">
        <f t="shared" si="6"/>
      </c>
      <c r="K41" s="257"/>
      <c r="L41" s="257"/>
      <c r="M41" s="239"/>
      <c r="N41" s="33">
        <f t="shared" si="7"/>
      </c>
      <c r="O41" s="257"/>
      <c r="P41" s="257"/>
      <c r="Q41" s="239"/>
      <c r="R41" s="33">
        <f t="shared" si="8"/>
      </c>
      <c r="S41" s="257"/>
      <c r="T41" s="257"/>
      <c r="U41" s="31">
        <f>'提出用印刷'!$D$1</f>
        <v>103174</v>
      </c>
      <c r="V41" s="32" t="str">
        <f>'提出用印刷'!$D$2</f>
        <v>館林商工高校</v>
      </c>
    </row>
    <row r="42" spans="1:22" ht="18">
      <c r="A42" s="18">
        <v>41</v>
      </c>
      <c r="B42" s="216"/>
      <c r="C42" s="187"/>
      <c r="D42" s="189"/>
      <c r="E42" s="189"/>
      <c r="F42" s="189"/>
      <c r="G42" s="189"/>
      <c r="H42" s="189"/>
      <c r="I42" s="219"/>
      <c r="J42" s="19">
        <f t="shared" si="6"/>
      </c>
      <c r="K42" s="243"/>
      <c r="L42" s="243"/>
      <c r="M42" s="219"/>
      <c r="N42" s="19">
        <f t="shared" si="7"/>
      </c>
      <c r="O42" s="243"/>
      <c r="P42" s="243"/>
      <c r="Q42" s="219"/>
      <c r="R42" s="19">
        <f t="shared" si="8"/>
      </c>
      <c r="S42" s="243"/>
      <c r="T42" s="243"/>
      <c r="U42" s="20">
        <f>'提出用印刷'!$D$1</f>
        <v>103174</v>
      </c>
      <c r="V42" s="21" t="str">
        <f>'提出用印刷'!$D$2</f>
        <v>館林商工高校</v>
      </c>
    </row>
    <row r="43" spans="1:22" ht="18">
      <c r="A43" s="18">
        <v>42</v>
      </c>
      <c r="B43" s="216"/>
      <c r="C43" s="187"/>
      <c r="D43" s="189"/>
      <c r="E43" s="189"/>
      <c r="F43" s="189"/>
      <c r="G43" s="189"/>
      <c r="H43" s="189"/>
      <c r="I43" s="219"/>
      <c r="J43" s="19">
        <f t="shared" si="6"/>
      </c>
      <c r="K43" s="243"/>
      <c r="L43" s="243"/>
      <c r="M43" s="219"/>
      <c r="N43" s="19">
        <f t="shared" si="7"/>
      </c>
      <c r="O43" s="243"/>
      <c r="P43" s="243"/>
      <c r="Q43" s="219"/>
      <c r="R43" s="19">
        <f t="shared" si="8"/>
      </c>
      <c r="S43" s="243"/>
      <c r="T43" s="243"/>
      <c r="U43" s="20">
        <f>'提出用印刷'!$D$1</f>
        <v>103174</v>
      </c>
      <c r="V43" s="21" t="str">
        <f>'提出用印刷'!$D$2</f>
        <v>館林商工高校</v>
      </c>
    </row>
    <row r="44" spans="1:22" ht="18">
      <c r="A44" s="18">
        <v>43</v>
      </c>
      <c r="B44" s="216"/>
      <c r="C44" s="187"/>
      <c r="D44" s="189"/>
      <c r="E44" s="189"/>
      <c r="F44" s="189"/>
      <c r="G44" s="189"/>
      <c r="H44" s="189"/>
      <c r="I44" s="219"/>
      <c r="J44" s="19">
        <f t="shared" si="6"/>
      </c>
      <c r="K44" s="243"/>
      <c r="L44" s="243"/>
      <c r="M44" s="219"/>
      <c r="N44" s="19">
        <f t="shared" si="7"/>
      </c>
      <c r="O44" s="243"/>
      <c r="P44" s="243"/>
      <c r="Q44" s="219"/>
      <c r="R44" s="19">
        <f t="shared" si="8"/>
      </c>
      <c r="S44" s="243"/>
      <c r="T44" s="243"/>
      <c r="U44" s="20">
        <f>'提出用印刷'!$D$1</f>
        <v>103174</v>
      </c>
      <c r="V44" s="21" t="str">
        <f>'提出用印刷'!$D$2</f>
        <v>館林商工高校</v>
      </c>
    </row>
    <row r="45" spans="1:22" ht="18">
      <c r="A45" s="18">
        <v>44</v>
      </c>
      <c r="B45" s="216"/>
      <c r="C45" s="187"/>
      <c r="D45" s="189"/>
      <c r="E45" s="189"/>
      <c r="F45" s="189"/>
      <c r="G45" s="189"/>
      <c r="H45" s="189"/>
      <c r="I45" s="219"/>
      <c r="J45" s="19">
        <f t="shared" si="6"/>
      </c>
      <c r="K45" s="243"/>
      <c r="L45" s="243"/>
      <c r="M45" s="219"/>
      <c r="N45" s="19">
        <f t="shared" si="7"/>
      </c>
      <c r="O45" s="243"/>
      <c r="P45" s="243"/>
      <c r="Q45" s="219"/>
      <c r="R45" s="19">
        <f t="shared" si="8"/>
      </c>
      <c r="S45" s="243"/>
      <c r="T45" s="243"/>
      <c r="U45" s="20">
        <f>'提出用印刷'!$D$1</f>
        <v>103174</v>
      </c>
      <c r="V45" s="21" t="str">
        <f>'提出用印刷'!$D$2</f>
        <v>館林商工高校</v>
      </c>
    </row>
    <row r="46" spans="1:22" ht="18">
      <c r="A46" s="25">
        <v>45</v>
      </c>
      <c r="B46" s="237"/>
      <c r="C46" s="225"/>
      <c r="D46" s="226"/>
      <c r="E46" s="206"/>
      <c r="F46" s="207"/>
      <c r="G46" s="226"/>
      <c r="H46" s="226"/>
      <c r="I46" s="238"/>
      <c r="J46" s="23">
        <f t="shared" si="6"/>
      </c>
      <c r="K46" s="256"/>
      <c r="L46" s="256"/>
      <c r="M46" s="238"/>
      <c r="N46" s="23">
        <f t="shared" si="7"/>
      </c>
      <c r="O46" s="256"/>
      <c r="P46" s="256"/>
      <c r="Q46" s="238"/>
      <c r="R46" s="23">
        <f t="shared" si="8"/>
      </c>
      <c r="S46" s="256"/>
      <c r="T46" s="256"/>
      <c r="U46" s="26">
        <f>'提出用印刷'!$D$1</f>
        <v>103174</v>
      </c>
      <c r="V46" s="27" t="str">
        <f>'提出用印刷'!$D$2</f>
        <v>館林商工高校</v>
      </c>
    </row>
    <row r="47" spans="1:22" ht="18">
      <c r="A47" s="18">
        <v>46</v>
      </c>
      <c r="B47" s="216"/>
      <c r="C47" s="187"/>
      <c r="D47" s="189"/>
      <c r="E47" s="229"/>
      <c r="F47" s="230"/>
      <c r="G47" s="189"/>
      <c r="H47" s="189"/>
      <c r="I47" s="219"/>
      <c r="J47" s="19">
        <f t="shared" si="6"/>
      </c>
      <c r="K47" s="243"/>
      <c r="L47" s="243"/>
      <c r="M47" s="219"/>
      <c r="N47" s="19">
        <f t="shared" si="7"/>
      </c>
      <c r="O47" s="243"/>
      <c r="P47" s="243"/>
      <c r="Q47" s="219"/>
      <c r="R47" s="19">
        <f t="shared" si="8"/>
      </c>
      <c r="S47" s="243"/>
      <c r="T47" s="243"/>
      <c r="U47" s="20">
        <f>'提出用印刷'!$D$1</f>
        <v>103174</v>
      </c>
      <c r="V47" s="21" t="str">
        <f>'提出用印刷'!$D$2</f>
        <v>館林商工高校</v>
      </c>
    </row>
    <row r="48" spans="1:22" ht="18">
      <c r="A48" s="18">
        <v>47</v>
      </c>
      <c r="B48" s="216"/>
      <c r="C48" s="187"/>
      <c r="D48" s="189"/>
      <c r="E48" s="189"/>
      <c r="F48" s="189"/>
      <c r="G48" s="189"/>
      <c r="H48" s="189"/>
      <c r="I48" s="219"/>
      <c r="J48" s="19">
        <f t="shared" si="6"/>
      </c>
      <c r="K48" s="243"/>
      <c r="L48" s="243"/>
      <c r="M48" s="219"/>
      <c r="N48" s="19">
        <f t="shared" si="7"/>
      </c>
      <c r="O48" s="243"/>
      <c r="P48" s="243"/>
      <c r="Q48" s="219"/>
      <c r="R48" s="19">
        <f t="shared" si="8"/>
      </c>
      <c r="S48" s="243"/>
      <c r="T48" s="243"/>
      <c r="U48" s="20">
        <f>'提出用印刷'!$D$1</f>
        <v>103174</v>
      </c>
      <c r="V48" s="21" t="str">
        <f>'提出用印刷'!$D$2</f>
        <v>館林商工高校</v>
      </c>
    </row>
    <row r="49" spans="1:22" ht="18">
      <c r="A49" s="18">
        <v>48</v>
      </c>
      <c r="B49" s="216"/>
      <c r="C49" s="187"/>
      <c r="D49" s="189"/>
      <c r="E49" s="189"/>
      <c r="F49" s="189"/>
      <c r="G49" s="189"/>
      <c r="H49" s="189"/>
      <c r="I49" s="219"/>
      <c r="J49" s="19">
        <f t="shared" si="6"/>
      </c>
      <c r="K49" s="243"/>
      <c r="L49" s="243"/>
      <c r="M49" s="219"/>
      <c r="N49" s="19">
        <f t="shared" si="7"/>
      </c>
      <c r="O49" s="243"/>
      <c r="P49" s="243"/>
      <c r="Q49" s="219"/>
      <c r="R49" s="19">
        <f t="shared" si="8"/>
      </c>
      <c r="S49" s="243"/>
      <c r="T49" s="243"/>
      <c r="U49" s="20">
        <f>'提出用印刷'!$D$1</f>
        <v>103174</v>
      </c>
      <c r="V49" s="21" t="str">
        <f>'提出用印刷'!$D$2</f>
        <v>館林商工高校</v>
      </c>
    </row>
    <row r="50" spans="1:22" ht="18">
      <c r="A50" s="18">
        <v>49</v>
      </c>
      <c r="B50" s="216"/>
      <c r="C50" s="187"/>
      <c r="D50" s="189"/>
      <c r="E50" s="189"/>
      <c r="F50" s="189"/>
      <c r="G50" s="189"/>
      <c r="H50" s="189"/>
      <c r="I50" s="219"/>
      <c r="J50" s="19">
        <f t="shared" si="6"/>
      </c>
      <c r="K50" s="243"/>
      <c r="L50" s="243"/>
      <c r="M50" s="219"/>
      <c r="N50" s="19">
        <f t="shared" si="7"/>
      </c>
      <c r="O50" s="243"/>
      <c r="P50" s="243"/>
      <c r="Q50" s="219"/>
      <c r="R50" s="19">
        <f t="shared" si="8"/>
      </c>
      <c r="S50" s="243"/>
      <c r="T50" s="243"/>
      <c r="U50" s="20">
        <f>'提出用印刷'!$D$1</f>
        <v>103174</v>
      </c>
      <c r="V50" s="21" t="str">
        <f>'提出用印刷'!$D$2</f>
        <v>館林商工高校</v>
      </c>
    </row>
    <row r="51" spans="1:22" ht="18.75" thickBot="1">
      <c r="A51" s="30">
        <v>50</v>
      </c>
      <c r="B51" s="231"/>
      <c r="C51" s="232"/>
      <c r="D51" s="233"/>
      <c r="E51" s="233"/>
      <c r="F51" s="234"/>
      <c r="G51" s="233"/>
      <c r="H51" s="233"/>
      <c r="I51" s="239"/>
      <c r="J51" s="33">
        <f t="shared" si="6"/>
      </c>
      <c r="K51" s="257"/>
      <c r="L51" s="257"/>
      <c r="M51" s="239"/>
      <c r="N51" s="33">
        <f t="shared" si="7"/>
      </c>
      <c r="O51" s="257"/>
      <c r="P51" s="257"/>
      <c r="Q51" s="239"/>
      <c r="R51" s="33">
        <f t="shared" si="8"/>
      </c>
      <c r="S51" s="257"/>
      <c r="T51" s="257"/>
      <c r="U51" s="31">
        <f>'提出用印刷'!$D$1</f>
        <v>103174</v>
      </c>
      <c r="V51" s="32" t="str">
        <f>'提出用印刷'!$D$2</f>
        <v>館林商工高校</v>
      </c>
    </row>
    <row r="52" spans="1:22" ht="18">
      <c r="A52" s="18">
        <v>51</v>
      </c>
      <c r="B52" s="216"/>
      <c r="C52" s="187"/>
      <c r="D52" s="189"/>
      <c r="E52" s="189"/>
      <c r="F52" s="236"/>
      <c r="G52" s="189"/>
      <c r="H52" s="189"/>
      <c r="I52" s="219"/>
      <c r="J52" s="19">
        <f t="shared" si="6"/>
      </c>
      <c r="K52" s="243"/>
      <c r="L52" s="243"/>
      <c r="M52" s="219"/>
      <c r="N52" s="19">
        <f t="shared" si="7"/>
      </c>
      <c r="O52" s="243"/>
      <c r="P52" s="243"/>
      <c r="Q52" s="219"/>
      <c r="R52" s="19">
        <f t="shared" si="8"/>
      </c>
      <c r="S52" s="243"/>
      <c r="T52" s="243"/>
      <c r="U52" s="20">
        <f>'提出用印刷'!$D$1</f>
        <v>103174</v>
      </c>
      <c r="V52" s="21" t="str">
        <f>'提出用印刷'!$D$2</f>
        <v>館林商工高校</v>
      </c>
    </row>
    <row r="53" spans="1:22" ht="18">
      <c r="A53" s="18">
        <v>52</v>
      </c>
      <c r="B53" s="216"/>
      <c r="C53" s="187"/>
      <c r="D53" s="189"/>
      <c r="E53" s="189"/>
      <c r="F53" s="189"/>
      <c r="G53" s="189"/>
      <c r="H53" s="189"/>
      <c r="I53" s="219"/>
      <c r="J53" s="19">
        <f t="shared" si="6"/>
      </c>
      <c r="K53" s="243"/>
      <c r="L53" s="243"/>
      <c r="M53" s="219"/>
      <c r="N53" s="19">
        <f t="shared" si="7"/>
      </c>
      <c r="O53" s="243"/>
      <c r="P53" s="243"/>
      <c r="Q53" s="219"/>
      <c r="R53" s="19">
        <f t="shared" si="8"/>
      </c>
      <c r="S53" s="243"/>
      <c r="T53" s="243"/>
      <c r="U53" s="20">
        <f>'提出用印刷'!$D$1</f>
        <v>103174</v>
      </c>
      <c r="V53" s="21" t="str">
        <f>'提出用印刷'!$D$2</f>
        <v>館林商工高校</v>
      </c>
    </row>
    <row r="54" spans="1:22" ht="18">
      <c r="A54" s="18">
        <v>53</v>
      </c>
      <c r="B54" s="216"/>
      <c r="C54" s="187"/>
      <c r="D54" s="189"/>
      <c r="E54" s="189"/>
      <c r="F54" s="189"/>
      <c r="G54" s="189"/>
      <c r="H54" s="189"/>
      <c r="I54" s="219"/>
      <c r="J54" s="19">
        <f t="shared" si="6"/>
      </c>
      <c r="K54" s="243"/>
      <c r="L54" s="243"/>
      <c r="M54" s="219"/>
      <c r="N54" s="19">
        <f t="shared" si="7"/>
      </c>
      <c r="O54" s="243"/>
      <c r="P54" s="243"/>
      <c r="Q54" s="219"/>
      <c r="R54" s="19">
        <f t="shared" si="8"/>
      </c>
      <c r="S54" s="243"/>
      <c r="T54" s="243"/>
      <c r="U54" s="20">
        <f>'提出用印刷'!$D$1</f>
        <v>103174</v>
      </c>
      <c r="V54" s="21" t="str">
        <f>'提出用印刷'!$D$2</f>
        <v>館林商工高校</v>
      </c>
    </row>
    <row r="55" spans="1:22" ht="18">
      <c r="A55" s="18">
        <v>54</v>
      </c>
      <c r="B55" s="216"/>
      <c r="C55" s="187"/>
      <c r="D55" s="189"/>
      <c r="E55" s="189"/>
      <c r="F55" s="189"/>
      <c r="G55" s="189"/>
      <c r="H55" s="189"/>
      <c r="I55" s="219"/>
      <c r="J55" s="19">
        <f t="shared" si="6"/>
      </c>
      <c r="K55" s="243"/>
      <c r="L55" s="243"/>
      <c r="M55" s="219"/>
      <c r="N55" s="19">
        <f t="shared" si="7"/>
      </c>
      <c r="O55" s="243"/>
      <c r="P55" s="243"/>
      <c r="Q55" s="219"/>
      <c r="R55" s="19">
        <f t="shared" si="8"/>
      </c>
      <c r="S55" s="243"/>
      <c r="T55" s="243"/>
      <c r="U55" s="20">
        <f>'提出用印刷'!$D$1</f>
        <v>103174</v>
      </c>
      <c r="V55" s="21" t="str">
        <f>'提出用印刷'!$D$2</f>
        <v>館林商工高校</v>
      </c>
    </row>
    <row r="56" spans="1:22" ht="18">
      <c r="A56" s="25">
        <v>55</v>
      </c>
      <c r="B56" s="237"/>
      <c r="C56" s="225"/>
      <c r="D56" s="226"/>
      <c r="E56" s="206"/>
      <c r="F56" s="226"/>
      <c r="G56" s="226"/>
      <c r="H56" s="226"/>
      <c r="I56" s="238"/>
      <c r="J56" s="23">
        <f t="shared" si="6"/>
      </c>
      <c r="K56" s="256"/>
      <c r="L56" s="256"/>
      <c r="M56" s="238"/>
      <c r="N56" s="23">
        <f t="shared" si="7"/>
      </c>
      <c r="O56" s="256"/>
      <c r="P56" s="256"/>
      <c r="Q56" s="238"/>
      <c r="R56" s="23">
        <f t="shared" si="8"/>
      </c>
      <c r="S56" s="256"/>
      <c r="T56" s="256"/>
      <c r="U56" s="26">
        <f>'提出用印刷'!$D$1</f>
        <v>103174</v>
      </c>
      <c r="V56" s="27" t="str">
        <f>'提出用印刷'!$D$2</f>
        <v>館林商工高校</v>
      </c>
    </row>
    <row r="57" spans="1:22" ht="18">
      <c r="A57" s="18">
        <v>56</v>
      </c>
      <c r="B57" s="216"/>
      <c r="C57" s="187"/>
      <c r="D57" s="189"/>
      <c r="E57" s="229"/>
      <c r="F57" s="189"/>
      <c r="G57" s="189"/>
      <c r="H57" s="189"/>
      <c r="I57" s="219"/>
      <c r="J57" s="19">
        <f t="shared" si="6"/>
      </c>
      <c r="K57" s="243"/>
      <c r="L57" s="243"/>
      <c r="M57" s="219"/>
      <c r="N57" s="19">
        <f t="shared" si="7"/>
      </c>
      <c r="O57" s="243"/>
      <c r="P57" s="243"/>
      <c r="Q57" s="219"/>
      <c r="R57" s="19">
        <f t="shared" si="8"/>
      </c>
      <c r="S57" s="243"/>
      <c r="T57" s="243"/>
      <c r="U57" s="20">
        <f>'提出用印刷'!$D$1</f>
        <v>103174</v>
      </c>
      <c r="V57" s="21" t="str">
        <f>'提出用印刷'!$D$2</f>
        <v>館林商工高校</v>
      </c>
    </row>
    <row r="58" spans="1:22" ht="18">
      <c r="A58" s="18">
        <v>57</v>
      </c>
      <c r="B58" s="216"/>
      <c r="C58" s="187"/>
      <c r="D58" s="189"/>
      <c r="E58" s="189"/>
      <c r="F58" s="189"/>
      <c r="G58" s="189"/>
      <c r="H58" s="189"/>
      <c r="I58" s="219"/>
      <c r="J58" s="19">
        <f t="shared" si="6"/>
      </c>
      <c r="K58" s="243"/>
      <c r="L58" s="243"/>
      <c r="M58" s="219"/>
      <c r="N58" s="19">
        <f t="shared" si="7"/>
      </c>
      <c r="O58" s="243"/>
      <c r="P58" s="243"/>
      <c r="Q58" s="219"/>
      <c r="R58" s="19">
        <f t="shared" si="8"/>
      </c>
      <c r="S58" s="243"/>
      <c r="T58" s="243"/>
      <c r="U58" s="20">
        <f>'提出用印刷'!$D$1</f>
        <v>103174</v>
      </c>
      <c r="V58" s="21" t="str">
        <f>'提出用印刷'!$D$2</f>
        <v>館林商工高校</v>
      </c>
    </row>
    <row r="59" spans="1:22" ht="18">
      <c r="A59" s="18">
        <v>58</v>
      </c>
      <c r="B59" s="216"/>
      <c r="C59" s="187"/>
      <c r="D59" s="189"/>
      <c r="E59" s="189"/>
      <c r="F59" s="189"/>
      <c r="G59" s="189"/>
      <c r="H59" s="189"/>
      <c r="I59" s="219"/>
      <c r="J59" s="19">
        <f t="shared" si="6"/>
      </c>
      <c r="K59" s="243"/>
      <c r="L59" s="243"/>
      <c r="M59" s="219"/>
      <c r="N59" s="19">
        <f t="shared" si="7"/>
      </c>
      <c r="O59" s="243"/>
      <c r="P59" s="243"/>
      <c r="Q59" s="219"/>
      <c r="R59" s="19">
        <f t="shared" si="8"/>
      </c>
      <c r="S59" s="243"/>
      <c r="T59" s="243"/>
      <c r="U59" s="20">
        <f>'提出用印刷'!$D$1</f>
        <v>103174</v>
      </c>
      <c r="V59" s="21" t="str">
        <f>'提出用印刷'!$D$2</f>
        <v>館林商工高校</v>
      </c>
    </row>
    <row r="60" spans="1:22" ht="18">
      <c r="A60" s="18">
        <v>59</v>
      </c>
      <c r="B60" s="216"/>
      <c r="C60" s="187"/>
      <c r="D60" s="189"/>
      <c r="E60" s="189"/>
      <c r="F60" s="189"/>
      <c r="G60" s="189"/>
      <c r="H60" s="189"/>
      <c r="I60" s="219"/>
      <c r="J60" s="19">
        <f t="shared" si="6"/>
      </c>
      <c r="K60" s="243"/>
      <c r="L60" s="243"/>
      <c r="M60" s="219"/>
      <c r="N60" s="19">
        <f t="shared" si="7"/>
      </c>
      <c r="O60" s="243"/>
      <c r="P60" s="243"/>
      <c r="Q60" s="219"/>
      <c r="R60" s="19">
        <f t="shared" si="8"/>
      </c>
      <c r="S60" s="243"/>
      <c r="T60" s="243"/>
      <c r="U60" s="20">
        <f>'提出用印刷'!$D$1</f>
        <v>103174</v>
      </c>
      <c r="V60" s="21" t="str">
        <f>'提出用印刷'!$D$2</f>
        <v>館林商工高校</v>
      </c>
    </row>
    <row r="61" spans="1:22" ht="18.75" thickBot="1">
      <c r="A61" s="30">
        <v>60</v>
      </c>
      <c r="B61" s="231"/>
      <c r="C61" s="232"/>
      <c r="D61" s="233"/>
      <c r="E61" s="233"/>
      <c r="F61" s="233"/>
      <c r="G61" s="233"/>
      <c r="H61" s="233"/>
      <c r="I61" s="239"/>
      <c r="J61" s="33">
        <f t="shared" si="6"/>
      </c>
      <c r="K61" s="257"/>
      <c r="L61" s="257"/>
      <c r="M61" s="239"/>
      <c r="N61" s="33">
        <f t="shared" si="7"/>
      </c>
      <c r="O61" s="257"/>
      <c r="P61" s="257"/>
      <c r="Q61" s="239"/>
      <c r="R61" s="33">
        <f t="shared" si="8"/>
      </c>
      <c r="S61" s="257"/>
      <c r="T61" s="257"/>
      <c r="U61" s="31">
        <f>'提出用印刷'!$D$1</f>
        <v>103174</v>
      </c>
      <c r="V61" s="32" t="str">
        <f>'提出用印刷'!$D$2</f>
        <v>館林商工高校</v>
      </c>
    </row>
    <row r="62" spans="1:22" ht="18">
      <c r="A62" s="17">
        <v>61</v>
      </c>
      <c r="B62" s="240"/>
      <c r="C62" s="187"/>
      <c r="D62" s="188"/>
      <c r="E62" s="189"/>
      <c r="F62" s="189"/>
      <c r="G62" s="189"/>
      <c r="H62" s="189"/>
      <c r="I62" s="219"/>
      <c r="J62" s="19">
        <f t="shared" si="6"/>
      </c>
      <c r="K62" s="243"/>
      <c r="L62" s="243"/>
      <c r="M62" s="219"/>
      <c r="N62" s="19">
        <f t="shared" si="7"/>
      </c>
      <c r="O62" s="243"/>
      <c r="P62" s="243"/>
      <c r="Q62" s="219"/>
      <c r="R62" s="19">
        <f t="shared" si="8"/>
      </c>
      <c r="S62" s="243"/>
      <c r="T62" s="243"/>
      <c r="U62" s="20">
        <f>'提出用印刷'!$D$1</f>
        <v>103174</v>
      </c>
      <c r="V62" s="21" t="str">
        <f>'提出用印刷'!$D$2</f>
        <v>館林商工高校</v>
      </c>
    </row>
    <row r="63" spans="1:22" ht="18">
      <c r="A63" s="17">
        <v>62</v>
      </c>
      <c r="B63" s="240"/>
      <c r="C63" s="187"/>
      <c r="D63" s="188"/>
      <c r="E63" s="189"/>
      <c r="F63" s="189"/>
      <c r="G63" s="189"/>
      <c r="H63" s="189"/>
      <c r="I63" s="219"/>
      <c r="J63" s="19">
        <f t="shared" si="6"/>
      </c>
      <c r="K63" s="243"/>
      <c r="L63" s="243"/>
      <c r="M63" s="219"/>
      <c r="N63" s="19">
        <f t="shared" si="7"/>
      </c>
      <c r="O63" s="243"/>
      <c r="P63" s="243"/>
      <c r="Q63" s="219"/>
      <c r="R63" s="19">
        <f t="shared" si="8"/>
      </c>
      <c r="S63" s="243"/>
      <c r="T63" s="243"/>
      <c r="U63" s="20">
        <f>'提出用印刷'!$D$1</f>
        <v>103174</v>
      </c>
      <c r="V63" s="21" t="str">
        <f>'提出用印刷'!$D$2</f>
        <v>館林商工高校</v>
      </c>
    </row>
    <row r="64" spans="1:22" ht="18">
      <c r="A64" s="17">
        <v>63</v>
      </c>
      <c r="B64" s="240"/>
      <c r="C64" s="187"/>
      <c r="D64" s="188"/>
      <c r="E64" s="189"/>
      <c r="F64" s="189"/>
      <c r="G64" s="189"/>
      <c r="H64" s="189"/>
      <c r="I64" s="219"/>
      <c r="J64" s="19">
        <f t="shared" si="6"/>
      </c>
      <c r="K64" s="243"/>
      <c r="L64" s="243"/>
      <c r="M64" s="219"/>
      <c r="N64" s="19">
        <f t="shared" si="7"/>
      </c>
      <c r="O64" s="243"/>
      <c r="P64" s="243"/>
      <c r="Q64" s="219"/>
      <c r="R64" s="19">
        <f t="shared" si="8"/>
      </c>
      <c r="S64" s="243"/>
      <c r="T64" s="243"/>
      <c r="U64" s="20">
        <f>'提出用印刷'!$D$1</f>
        <v>103174</v>
      </c>
      <c r="V64" s="21" t="str">
        <f>'提出用印刷'!$D$2</f>
        <v>館林商工高校</v>
      </c>
    </row>
    <row r="65" spans="1:22" ht="18">
      <c r="A65" s="17">
        <v>64</v>
      </c>
      <c r="B65" s="240"/>
      <c r="C65" s="187"/>
      <c r="D65" s="188"/>
      <c r="E65" s="189"/>
      <c r="F65" s="189"/>
      <c r="G65" s="189"/>
      <c r="H65" s="189"/>
      <c r="I65" s="219"/>
      <c r="J65" s="19">
        <f t="shared" si="6"/>
      </c>
      <c r="K65" s="243"/>
      <c r="L65" s="243"/>
      <c r="M65" s="219"/>
      <c r="N65" s="19">
        <f t="shared" si="7"/>
      </c>
      <c r="O65" s="243"/>
      <c r="P65" s="243"/>
      <c r="Q65" s="219"/>
      <c r="R65" s="19">
        <f t="shared" si="8"/>
      </c>
      <c r="S65" s="243"/>
      <c r="T65" s="243"/>
      <c r="U65" s="20">
        <f>'提出用印刷'!$D$1</f>
        <v>103174</v>
      </c>
      <c r="V65" s="21" t="str">
        <f>'提出用印刷'!$D$2</f>
        <v>館林商工高校</v>
      </c>
    </row>
    <row r="66" spans="1:22" ht="18">
      <c r="A66" s="24">
        <v>65</v>
      </c>
      <c r="B66" s="237"/>
      <c r="C66" s="225"/>
      <c r="D66" s="226"/>
      <c r="E66" s="206"/>
      <c r="F66" s="207"/>
      <c r="G66" s="206"/>
      <c r="H66" s="226"/>
      <c r="I66" s="238"/>
      <c r="J66" s="23">
        <f aca="true" t="shared" si="9" ref="J66:J91">IF(I66="","",VLOOKUP(LEFT(I66,3),kyougi,2,0))</f>
      </c>
      <c r="K66" s="256"/>
      <c r="L66" s="256"/>
      <c r="M66" s="238"/>
      <c r="N66" s="23">
        <f aca="true" t="shared" si="10" ref="N66:N91">IF(M66="","",VLOOKUP(LEFT(M66,3),kyougi,2,0))</f>
      </c>
      <c r="O66" s="256"/>
      <c r="P66" s="256"/>
      <c r="Q66" s="238"/>
      <c r="R66" s="23">
        <f aca="true" t="shared" si="11" ref="R66:R91">IF(Q66="","",VLOOKUP(LEFT(Q66,3),kyougi,2,0))</f>
      </c>
      <c r="S66" s="256"/>
      <c r="T66" s="256"/>
      <c r="U66" s="26">
        <f>'提出用印刷'!$D$1</f>
        <v>103174</v>
      </c>
      <c r="V66" s="27" t="str">
        <f>'提出用印刷'!$D$2</f>
        <v>館林商工高校</v>
      </c>
    </row>
    <row r="67" spans="1:22" ht="18">
      <c r="A67" s="17">
        <v>66</v>
      </c>
      <c r="B67" s="240"/>
      <c r="C67" s="187"/>
      <c r="D67" s="188"/>
      <c r="E67" s="229"/>
      <c r="F67" s="230"/>
      <c r="G67" s="229"/>
      <c r="H67" s="189"/>
      <c r="I67" s="219"/>
      <c r="J67" s="19">
        <f t="shared" si="9"/>
      </c>
      <c r="K67" s="243"/>
      <c r="L67" s="243"/>
      <c r="M67" s="219"/>
      <c r="N67" s="19">
        <f t="shared" si="10"/>
      </c>
      <c r="O67" s="243"/>
      <c r="P67" s="243"/>
      <c r="Q67" s="219"/>
      <c r="R67" s="19">
        <f t="shared" si="11"/>
      </c>
      <c r="S67" s="243"/>
      <c r="T67" s="243"/>
      <c r="U67" s="20">
        <f>'提出用印刷'!$D$1</f>
        <v>103174</v>
      </c>
      <c r="V67" s="21" t="str">
        <f>'提出用印刷'!$D$2</f>
        <v>館林商工高校</v>
      </c>
    </row>
    <row r="68" spans="1:22" ht="18">
      <c r="A68" s="17">
        <v>67</v>
      </c>
      <c r="B68" s="240"/>
      <c r="C68" s="187"/>
      <c r="D68" s="188"/>
      <c r="E68" s="189"/>
      <c r="F68" s="189"/>
      <c r="G68" s="189"/>
      <c r="H68" s="189"/>
      <c r="I68" s="219"/>
      <c r="J68" s="19">
        <f t="shared" si="9"/>
      </c>
      <c r="K68" s="243"/>
      <c r="L68" s="243"/>
      <c r="M68" s="219"/>
      <c r="N68" s="19">
        <f t="shared" si="10"/>
      </c>
      <c r="O68" s="243"/>
      <c r="P68" s="243"/>
      <c r="Q68" s="219"/>
      <c r="R68" s="19">
        <f t="shared" si="11"/>
      </c>
      <c r="S68" s="243"/>
      <c r="T68" s="243"/>
      <c r="U68" s="20">
        <f>'提出用印刷'!$D$1</f>
        <v>103174</v>
      </c>
      <c r="V68" s="21" t="str">
        <f>'提出用印刷'!$D$2</f>
        <v>館林商工高校</v>
      </c>
    </row>
    <row r="69" spans="1:22" ht="18">
      <c r="A69" s="17">
        <v>68</v>
      </c>
      <c r="B69" s="240"/>
      <c r="C69" s="187"/>
      <c r="D69" s="188"/>
      <c r="E69" s="189"/>
      <c r="F69" s="189"/>
      <c r="G69" s="189"/>
      <c r="H69" s="189"/>
      <c r="I69" s="219"/>
      <c r="J69" s="19">
        <f t="shared" si="9"/>
      </c>
      <c r="K69" s="243"/>
      <c r="L69" s="243"/>
      <c r="M69" s="219"/>
      <c r="N69" s="19">
        <f t="shared" si="10"/>
      </c>
      <c r="O69" s="243"/>
      <c r="P69" s="243"/>
      <c r="Q69" s="219"/>
      <c r="R69" s="19">
        <f t="shared" si="11"/>
      </c>
      <c r="S69" s="243"/>
      <c r="T69" s="243"/>
      <c r="U69" s="20">
        <f>'提出用印刷'!$D$1</f>
        <v>103174</v>
      </c>
      <c r="V69" s="21" t="str">
        <f>'提出用印刷'!$D$2</f>
        <v>館林商工高校</v>
      </c>
    </row>
    <row r="70" spans="1:22" ht="18">
      <c r="A70" s="17">
        <v>69</v>
      </c>
      <c r="B70" s="240"/>
      <c r="C70" s="187"/>
      <c r="D70" s="188"/>
      <c r="E70" s="189"/>
      <c r="F70" s="189"/>
      <c r="G70" s="189"/>
      <c r="H70" s="189"/>
      <c r="I70" s="219"/>
      <c r="J70" s="19">
        <f t="shared" si="9"/>
      </c>
      <c r="K70" s="243"/>
      <c r="L70" s="243"/>
      <c r="M70" s="219"/>
      <c r="N70" s="19">
        <f t="shared" si="10"/>
      </c>
      <c r="O70" s="243"/>
      <c r="P70" s="243"/>
      <c r="Q70" s="219"/>
      <c r="R70" s="19">
        <f t="shared" si="11"/>
      </c>
      <c r="S70" s="243"/>
      <c r="T70" s="243"/>
      <c r="U70" s="20">
        <f>'提出用印刷'!$D$1</f>
        <v>103174</v>
      </c>
      <c r="V70" s="21" t="str">
        <f>'提出用印刷'!$D$2</f>
        <v>館林商工高校</v>
      </c>
    </row>
    <row r="71" spans="1:22" ht="18.75" thickBot="1">
      <c r="A71" s="29">
        <v>70</v>
      </c>
      <c r="B71" s="241"/>
      <c r="C71" s="232"/>
      <c r="D71" s="242"/>
      <c r="E71" s="233"/>
      <c r="F71" s="233"/>
      <c r="G71" s="233"/>
      <c r="H71" s="233"/>
      <c r="I71" s="239"/>
      <c r="J71" s="33">
        <f t="shared" si="9"/>
      </c>
      <c r="K71" s="257"/>
      <c r="L71" s="257"/>
      <c r="M71" s="239"/>
      <c r="N71" s="33">
        <f t="shared" si="10"/>
      </c>
      <c r="O71" s="257"/>
      <c r="P71" s="257"/>
      <c r="Q71" s="239"/>
      <c r="R71" s="33">
        <f t="shared" si="11"/>
      </c>
      <c r="S71" s="257"/>
      <c r="T71" s="257"/>
      <c r="U71" s="31">
        <f>'提出用印刷'!$D$1</f>
        <v>103174</v>
      </c>
      <c r="V71" s="32" t="str">
        <f>'提出用印刷'!$D$2</f>
        <v>館林商工高校</v>
      </c>
    </row>
    <row r="72" spans="1:22" ht="18">
      <c r="A72" s="18">
        <v>71</v>
      </c>
      <c r="B72" s="216"/>
      <c r="C72" s="187"/>
      <c r="D72" s="189"/>
      <c r="E72" s="189"/>
      <c r="F72" s="189"/>
      <c r="G72" s="189"/>
      <c r="H72" s="189"/>
      <c r="I72" s="219"/>
      <c r="J72" s="19">
        <f t="shared" si="9"/>
      </c>
      <c r="K72" s="243"/>
      <c r="L72" s="243"/>
      <c r="M72" s="219"/>
      <c r="N72" s="19">
        <f t="shared" si="10"/>
      </c>
      <c r="O72" s="243"/>
      <c r="P72" s="243"/>
      <c r="Q72" s="219"/>
      <c r="R72" s="19">
        <f t="shared" si="11"/>
      </c>
      <c r="S72" s="243"/>
      <c r="T72" s="243"/>
      <c r="U72" s="20">
        <f>'提出用印刷'!$D$1</f>
        <v>103174</v>
      </c>
      <c r="V72" s="21" t="str">
        <f>'提出用印刷'!$D$2</f>
        <v>館林商工高校</v>
      </c>
    </row>
    <row r="73" spans="1:22" ht="18">
      <c r="A73" s="18">
        <v>72</v>
      </c>
      <c r="B73" s="216"/>
      <c r="C73" s="187"/>
      <c r="D73" s="189"/>
      <c r="E73" s="189"/>
      <c r="F73" s="189"/>
      <c r="G73" s="189"/>
      <c r="H73" s="189"/>
      <c r="I73" s="219"/>
      <c r="J73" s="19">
        <f t="shared" si="9"/>
      </c>
      <c r="K73" s="243"/>
      <c r="L73" s="243"/>
      <c r="M73" s="219"/>
      <c r="N73" s="19">
        <f t="shared" si="10"/>
      </c>
      <c r="O73" s="243"/>
      <c r="P73" s="243"/>
      <c r="Q73" s="219"/>
      <c r="R73" s="19">
        <f t="shared" si="11"/>
      </c>
      <c r="S73" s="243"/>
      <c r="T73" s="243"/>
      <c r="U73" s="20">
        <f>'提出用印刷'!$D$1</f>
        <v>103174</v>
      </c>
      <c r="V73" s="21" t="str">
        <f>'提出用印刷'!$D$2</f>
        <v>館林商工高校</v>
      </c>
    </row>
    <row r="74" spans="1:22" ht="18">
      <c r="A74" s="18">
        <v>73</v>
      </c>
      <c r="B74" s="216"/>
      <c r="C74" s="187"/>
      <c r="D74" s="189"/>
      <c r="E74" s="189"/>
      <c r="F74" s="189"/>
      <c r="G74" s="189"/>
      <c r="H74" s="189"/>
      <c r="I74" s="219"/>
      <c r="J74" s="19">
        <f t="shared" si="9"/>
      </c>
      <c r="K74" s="243"/>
      <c r="L74" s="243"/>
      <c r="M74" s="219"/>
      <c r="N74" s="19">
        <f t="shared" si="10"/>
      </c>
      <c r="O74" s="243"/>
      <c r="P74" s="243"/>
      <c r="Q74" s="219"/>
      <c r="R74" s="19">
        <f t="shared" si="11"/>
      </c>
      <c r="S74" s="243"/>
      <c r="T74" s="243"/>
      <c r="U74" s="20">
        <f>'提出用印刷'!$D$1</f>
        <v>103174</v>
      </c>
      <c r="V74" s="21" t="str">
        <f>'提出用印刷'!$D$2</f>
        <v>館林商工高校</v>
      </c>
    </row>
    <row r="75" spans="1:22" ht="18">
      <c r="A75" s="18">
        <v>74</v>
      </c>
      <c r="B75" s="216"/>
      <c r="C75" s="187"/>
      <c r="D75" s="189"/>
      <c r="E75" s="189"/>
      <c r="F75" s="189"/>
      <c r="G75" s="189"/>
      <c r="H75" s="189"/>
      <c r="I75" s="219"/>
      <c r="J75" s="19">
        <f t="shared" si="9"/>
      </c>
      <c r="K75" s="243"/>
      <c r="L75" s="243"/>
      <c r="M75" s="219"/>
      <c r="N75" s="19">
        <f t="shared" si="10"/>
      </c>
      <c r="O75" s="243"/>
      <c r="P75" s="243"/>
      <c r="Q75" s="219"/>
      <c r="R75" s="19">
        <f t="shared" si="11"/>
      </c>
      <c r="S75" s="243"/>
      <c r="T75" s="243"/>
      <c r="U75" s="20">
        <f>'提出用印刷'!$D$1</f>
        <v>103174</v>
      </c>
      <c r="V75" s="21" t="str">
        <f>'提出用印刷'!$D$2</f>
        <v>館林商工高校</v>
      </c>
    </row>
    <row r="76" spans="1:22" ht="18">
      <c r="A76" s="25">
        <v>75</v>
      </c>
      <c r="B76" s="237"/>
      <c r="C76" s="225"/>
      <c r="D76" s="226"/>
      <c r="E76" s="206"/>
      <c r="F76" s="207"/>
      <c r="G76" s="226"/>
      <c r="H76" s="226"/>
      <c r="I76" s="238"/>
      <c r="J76" s="23">
        <f t="shared" si="9"/>
      </c>
      <c r="K76" s="256"/>
      <c r="L76" s="256"/>
      <c r="M76" s="238"/>
      <c r="N76" s="23">
        <f t="shared" si="10"/>
      </c>
      <c r="O76" s="256"/>
      <c r="P76" s="256"/>
      <c r="Q76" s="238"/>
      <c r="R76" s="23">
        <f t="shared" si="11"/>
      </c>
      <c r="S76" s="256"/>
      <c r="T76" s="256"/>
      <c r="U76" s="26">
        <f>'提出用印刷'!$D$1</f>
        <v>103174</v>
      </c>
      <c r="V76" s="27" t="str">
        <f>'提出用印刷'!$D$2</f>
        <v>館林商工高校</v>
      </c>
    </row>
    <row r="77" spans="1:22" ht="18">
      <c r="A77" s="18">
        <v>76</v>
      </c>
      <c r="B77" s="216"/>
      <c r="C77" s="187"/>
      <c r="D77" s="189"/>
      <c r="E77" s="229"/>
      <c r="F77" s="230"/>
      <c r="G77" s="189"/>
      <c r="H77" s="189"/>
      <c r="I77" s="219"/>
      <c r="J77" s="19">
        <f t="shared" si="9"/>
      </c>
      <c r="K77" s="243"/>
      <c r="L77" s="243"/>
      <c r="M77" s="219"/>
      <c r="N77" s="19">
        <f t="shared" si="10"/>
      </c>
      <c r="O77" s="243"/>
      <c r="P77" s="243"/>
      <c r="Q77" s="219"/>
      <c r="R77" s="19">
        <f t="shared" si="11"/>
      </c>
      <c r="S77" s="243"/>
      <c r="T77" s="243"/>
      <c r="U77" s="20">
        <f>'提出用印刷'!$D$1</f>
        <v>103174</v>
      </c>
      <c r="V77" s="21" t="str">
        <f>'提出用印刷'!$D$2</f>
        <v>館林商工高校</v>
      </c>
    </row>
    <row r="78" spans="1:22" ht="18">
      <c r="A78" s="18">
        <v>77</v>
      </c>
      <c r="B78" s="216"/>
      <c r="C78" s="187"/>
      <c r="D78" s="189"/>
      <c r="E78" s="189"/>
      <c r="F78" s="189"/>
      <c r="G78" s="189"/>
      <c r="H78" s="189"/>
      <c r="I78" s="219"/>
      <c r="J78" s="19">
        <f t="shared" si="9"/>
      </c>
      <c r="K78" s="243"/>
      <c r="L78" s="243"/>
      <c r="M78" s="219"/>
      <c r="N78" s="19">
        <f t="shared" si="10"/>
      </c>
      <c r="O78" s="243"/>
      <c r="P78" s="243"/>
      <c r="Q78" s="219"/>
      <c r="R78" s="19">
        <f t="shared" si="11"/>
      </c>
      <c r="S78" s="243"/>
      <c r="T78" s="243"/>
      <c r="U78" s="20">
        <f>'提出用印刷'!$D$1</f>
        <v>103174</v>
      </c>
      <c r="V78" s="21" t="str">
        <f>'提出用印刷'!$D$2</f>
        <v>館林商工高校</v>
      </c>
    </row>
    <row r="79" spans="1:22" ht="18">
      <c r="A79" s="18">
        <v>78</v>
      </c>
      <c r="B79" s="216"/>
      <c r="C79" s="187"/>
      <c r="D79" s="189"/>
      <c r="E79" s="189"/>
      <c r="F79" s="189"/>
      <c r="G79" s="189"/>
      <c r="H79" s="189"/>
      <c r="I79" s="219"/>
      <c r="J79" s="19">
        <f t="shared" si="9"/>
      </c>
      <c r="K79" s="243"/>
      <c r="L79" s="243"/>
      <c r="M79" s="219"/>
      <c r="N79" s="19">
        <f t="shared" si="10"/>
      </c>
      <c r="O79" s="243"/>
      <c r="P79" s="243"/>
      <c r="Q79" s="219"/>
      <c r="R79" s="19">
        <f t="shared" si="11"/>
      </c>
      <c r="S79" s="243"/>
      <c r="T79" s="243"/>
      <c r="U79" s="20">
        <f>'提出用印刷'!$D$1</f>
        <v>103174</v>
      </c>
      <c r="V79" s="21" t="str">
        <f>'提出用印刷'!$D$2</f>
        <v>館林商工高校</v>
      </c>
    </row>
    <row r="80" spans="1:22" ht="18">
      <c r="A80" s="18">
        <v>79</v>
      </c>
      <c r="B80" s="216"/>
      <c r="C80" s="187"/>
      <c r="D80" s="189"/>
      <c r="E80" s="189"/>
      <c r="F80" s="189"/>
      <c r="G80" s="189"/>
      <c r="H80" s="189"/>
      <c r="I80" s="219"/>
      <c r="J80" s="19">
        <f t="shared" si="9"/>
      </c>
      <c r="K80" s="243"/>
      <c r="L80" s="243"/>
      <c r="M80" s="219"/>
      <c r="N80" s="19">
        <f t="shared" si="10"/>
      </c>
      <c r="O80" s="243"/>
      <c r="P80" s="243"/>
      <c r="Q80" s="219"/>
      <c r="R80" s="19">
        <f t="shared" si="11"/>
      </c>
      <c r="S80" s="243"/>
      <c r="T80" s="243"/>
      <c r="U80" s="20">
        <f>'提出用印刷'!$D$1</f>
        <v>103174</v>
      </c>
      <c r="V80" s="21" t="str">
        <f>'提出用印刷'!$D$2</f>
        <v>館林商工高校</v>
      </c>
    </row>
    <row r="81" spans="1:22" ht="18.75" thickBot="1">
      <c r="A81" s="30">
        <v>80</v>
      </c>
      <c r="B81" s="231"/>
      <c r="C81" s="232"/>
      <c r="D81" s="233"/>
      <c r="E81" s="233"/>
      <c r="F81" s="234"/>
      <c r="G81" s="233"/>
      <c r="H81" s="233"/>
      <c r="I81" s="239"/>
      <c r="J81" s="33">
        <f t="shared" si="9"/>
      </c>
      <c r="K81" s="257"/>
      <c r="L81" s="257"/>
      <c r="M81" s="239"/>
      <c r="N81" s="33">
        <f t="shared" si="10"/>
      </c>
      <c r="O81" s="257"/>
      <c r="P81" s="257"/>
      <c r="Q81" s="239"/>
      <c r="R81" s="33">
        <f t="shared" si="11"/>
      </c>
      <c r="S81" s="257"/>
      <c r="T81" s="257"/>
      <c r="U81" s="31">
        <f>'提出用印刷'!$D$1</f>
        <v>103174</v>
      </c>
      <c r="V81" s="32" t="str">
        <f>'提出用印刷'!$D$2</f>
        <v>館林商工高校</v>
      </c>
    </row>
    <row r="82" spans="1:22" ht="18">
      <c r="A82" s="18">
        <v>81</v>
      </c>
      <c r="B82" s="216"/>
      <c r="C82" s="187"/>
      <c r="D82" s="189"/>
      <c r="E82" s="189"/>
      <c r="F82" s="236"/>
      <c r="G82" s="189"/>
      <c r="H82" s="189"/>
      <c r="I82" s="219"/>
      <c r="J82" s="19">
        <f t="shared" si="9"/>
      </c>
      <c r="K82" s="243"/>
      <c r="L82" s="243"/>
      <c r="M82" s="219"/>
      <c r="N82" s="19">
        <f t="shared" si="10"/>
      </c>
      <c r="O82" s="243"/>
      <c r="P82" s="243"/>
      <c r="Q82" s="219"/>
      <c r="R82" s="19">
        <f t="shared" si="11"/>
      </c>
      <c r="S82" s="243"/>
      <c r="T82" s="243"/>
      <c r="U82" s="20">
        <f>'提出用印刷'!$D$1</f>
        <v>103174</v>
      </c>
      <c r="V82" s="21" t="str">
        <f>'提出用印刷'!$D$2</f>
        <v>館林商工高校</v>
      </c>
    </row>
    <row r="83" spans="1:22" ht="18">
      <c r="A83" s="18">
        <v>82</v>
      </c>
      <c r="B83" s="216"/>
      <c r="C83" s="187"/>
      <c r="D83" s="189"/>
      <c r="E83" s="189"/>
      <c r="F83" s="189"/>
      <c r="G83" s="189"/>
      <c r="H83" s="189"/>
      <c r="I83" s="219"/>
      <c r="J83" s="19">
        <f t="shared" si="9"/>
      </c>
      <c r="K83" s="243"/>
      <c r="L83" s="243"/>
      <c r="M83" s="219"/>
      <c r="N83" s="19">
        <f t="shared" si="10"/>
      </c>
      <c r="O83" s="243"/>
      <c r="P83" s="243"/>
      <c r="Q83" s="219"/>
      <c r="R83" s="19">
        <f t="shared" si="11"/>
      </c>
      <c r="S83" s="243"/>
      <c r="T83" s="243"/>
      <c r="U83" s="20">
        <f>'提出用印刷'!$D$1</f>
        <v>103174</v>
      </c>
      <c r="V83" s="21" t="str">
        <f>'提出用印刷'!$D$2</f>
        <v>館林商工高校</v>
      </c>
    </row>
    <row r="84" spans="1:22" ht="18">
      <c r="A84" s="18">
        <v>83</v>
      </c>
      <c r="B84" s="216"/>
      <c r="C84" s="187"/>
      <c r="D84" s="189"/>
      <c r="E84" s="189"/>
      <c r="F84" s="189"/>
      <c r="G84" s="189"/>
      <c r="H84" s="189"/>
      <c r="I84" s="219"/>
      <c r="J84" s="19">
        <f t="shared" si="9"/>
      </c>
      <c r="K84" s="243"/>
      <c r="L84" s="243"/>
      <c r="M84" s="219"/>
      <c r="N84" s="19">
        <f t="shared" si="10"/>
      </c>
      <c r="O84" s="243"/>
      <c r="P84" s="243"/>
      <c r="Q84" s="219"/>
      <c r="R84" s="19">
        <f t="shared" si="11"/>
      </c>
      <c r="S84" s="243"/>
      <c r="T84" s="243"/>
      <c r="U84" s="20">
        <f>'提出用印刷'!$D$1</f>
        <v>103174</v>
      </c>
      <c r="V84" s="21" t="str">
        <f>'提出用印刷'!$D$2</f>
        <v>館林商工高校</v>
      </c>
    </row>
    <row r="85" spans="1:22" ht="18">
      <c r="A85" s="18">
        <v>84</v>
      </c>
      <c r="B85" s="216"/>
      <c r="C85" s="187"/>
      <c r="D85" s="189"/>
      <c r="E85" s="189"/>
      <c r="F85" s="189"/>
      <c r="G85" s="189"/>
      <c r="H85" s="189"/>
      <c r="I85" s="219"/>
      <c r="J85" s="19">
        <f t="shared" si="9"/>
      </c>
      <c r="K85" s="243"/>
      <c r="L85" s="243"/>
      <c r="M85" s="219"/>
      <c r="N85" s="19">
        <f t="shared" si="10"/>
      </c>
      <c r="O85" s="243"/>
      <c r="P85" s="243"/>
      <c r="Q85" s="219"/>
      <c r="R85" s="19">
        <f t="shared" si="11"/>
      </c>
      <c r="S85" s="243"/>
      <c r="T85" s="243"/>
      <c r="U85" s="20">
        <f>'提出用印刷'!$D$1</f>
        <v>103174</v>
      </c>
      <c r="V85" s="21" t="str">
        <f>'提出用印刷'!$D$2</f>
        <v>館林商工高校</v>
      </c>
    </row>
    <row r="86" spans="1:22" ht="18">
      <c r="A86" s="25">
        <v>85</v>
      </c>
      <c r="B86" s="237"/>
      <c r="C86" s="225"/>
      <c r="D86" s="226"/>
      <c r="E86" s="206"/>
      <c r="F86" s="226"/>
      <c r="G86" s="226"/>
      <c r="H86" s="226"/>
      <c r="I86" s="238"/>
      <c r="J86" s="23">
        <f t="shared" si="9"/>
      </c>
      <c r="K86" s="256"/>
      <c r="L86" s="256"/>
      <c r="M86" s="238"/>
      <c r="N86" s="23">
        <f t="shared" si="10"/>
      </c>
      <c r="O86" s="256"/>
      <c r="P86" s="256"/>
      <c r="Q86" s="238"/>
      <c r="R86" s="23">
        <f t="shared" si="11"/>
      </c>
      <c r="S86" s="256"/>
      <c r="T86" s="256"/>
      <c r="U86" s="26">
        <f>'提出用印刷'!$D$1</f>
        <v>103174</v>
      </c>
      <c r="V86" s="27" t="str">
        <f>'提出用印刷'!$D$2</f>
        <v>館林商工高校</v>
      </c>
    </row>
    <row r="87" spans="1:22" ht="18">
      <c r="A87" s="18">
        <v>86</v>
      </c>
      <c r="B87" s="216"/>
      <c r="C87" s="187"/>
      <c r="D87" s="189"/>
      <c r="E87" s="229"/>
      <c r="F87" s="189"/>
      <c r="G87" s="189"/>
      <c r="H87" s="189"/>
      <c r="I87" s="219"/>
      <c r="J87" s="19">
        <f t="shared" si="9"/>
      </c>
      <c r="K87" s="243"/>
      <c r="L87" s="243"/>
      <c r="M87" s="219"/>
      <c r="N87" s="19">
        <f t="shared" si="10"/>
      </c>
      <c r="O87" s="243"/>
      <c r="P87" s="243"/>
      <c r="Q87" s="219"/>
      <c r="R87" s="19">
        <f t="shared" si="11"/>
      </c>
      <c r="S87" s="243"/>
      <c r="T87" s="243"/>
      <c r="U87" s="20">
        <f>'提出用印刷'!$D$1</f>
        <v>103174</v>
      </c>
      <c r="V87" s="21" t="str">
        <f>'提出用印刷'!$D$2</f>
        <v>館林商工高校</v>
      </c>
    </row>
    <row r="88" spans="1:22" ht="18">
      <c r="A88" s="18">
        <v>87</v>
      </c>
      <c r="B88" s="216"/>
      <c r="C88" s="187"/>
      <c r="D88" s="189"/>
      <c r="E88" s="189"/>
      <c r="F88" s="189"/>
      <c r="G88" s="189"/>
      <c r="H88" s="189"/>
      <c r="I88" s="219"/>
      <c r="J88" s="19">
        <f t="shared" si="9"/>
      </c>
      <c r="K88" s="243"/>
      <c r="L88" s="243"/>
      <c r="M88" s="219"/>
      <c r="N88" s="19">
        <f t="shared" si="10"/>
      </c>
      <c r="O88" s="243"/>
      <c r="P88" s="243"/>
      <c r="Q88" s="219"/>
      <c r="R88" s="19">
        <f t="shared" si="11"/>
      </c>
      <c r="S88" s="243"/>
      <c r="T88" s="243"/>
      <c r="U88" s="20">
        <f>'提出用印刷'!$D$1</f>
        <v>103174</v>
      </c>
      <c r="V88" s="21" t="str">
        <f>'提出用印刷'!$D$2</f>
        <v>館林商工高校</v>
      </c>
    </row>
    <row r="89" spans="1:22" ht="18">
      <c r="A89" s="18">
        <v>88</v>
      </c>
      <c r="B89" s="216"/>
      <c r="C89" s="187"/>
      <c r="D89" s="189"/>
      <c r="E89" s="189"/>
      <c r="F89" s="189"/>
      <c r="G89" s="189"/>
      <c r="H89" s="189"/>
      <c r="I89" s="219"/>
      <c r="J89" s="19">
        <f t="shared" si="9"/>
      </c>
      <c r="K89" s="243"/>
      <c r="L89" s="243"/>
      <c r="M89" s="219"/>
      <c r="N89" s="19">
        <f t="shared" si="10"/>
      </c>
      <c r="O89" s="243"/>
      <c r="P89" s="243"/>
      <c r="Q89" s="219"/>
      <c r="R89" s="19">
        <f t="shared" si="11"/>
      </c>
      <c r="S89" s="243"/>
      <c r="T89" s="243"/>
      <c r="U89" s="20">
        <f>'提出用印刷'!$D$1</f>
        <v>103174</v>
      </c>
      <c r="V89" s="21" t="str">
        <f>'提出用印刷'!$D$2</f>
        <v>館林商工高校</v>
      </c>
    </row>
    <row r="90" spans="1:22" ht="18">
      <c r="A90" s="18">
        <v>89</v>
      </c>
      <c r="B90" s="216"/>
      <c r="C90" s="187"/>
      <c r="D90" s="189"/>
      <c r="E90" s="189"/>
      <c r="F90" s="189"/>
      <c r="G90" s="189"/>
      <c r="H90" s="189"/>
      <c r="I90" s="219"/>
      <c r="J90" s="19">
        <f t="shared" si="9"/>
      </c>
      <c r="K90" s="243"/>
      <c r="L90" s="243"/>
      <c r="M90" s="219"/>
      <c r="N90" s="19">
        <f t="shared" si="10"/>
      </c>
      <c r="O90" s="243"/>
      <c r="P90" s="243"/>
      <c r="Q90" s="219"/>
      <c r="R90" s="19">
        <f t="shared" si="11"/>
      </c>
      <c r="S90" s="243"/>
      <c r="T90" s="243"/>
      <c r="U90" s="20">
        <f>'提出用印刷'!$D$1</f>
        <v>103174</v>
      </c>
      <c r="V90" s="21" t="str">
        <f>'提出用印刷'!$D$2</f>
        <v>館林商工高校</v>
      </c>
    </row>
    <row r="91" spans="1:22" ht="18.75" thickBot="1">
      <c r="A91" s="30">
        <v>90</v>
      </c>
      <c r="B91" s="231"/>
      <c r="C91" s="232"/>
      <c r="D91" s="233"/>
      <c r="E91" s="233"/>
      <c r="F91" s="233"/>
      <c r="G91" s="233"/>
      <c r="H91" s="233"/>
      <c r="I91" s="239"/>
      <c r="J91" s="33">
        <f t="shared" si="9"/>
      </c>
      <c r="K91" s="257"/>
      <c r="L91" s="257"/>
      <c r="M91" s="239"/>
      <c r="N91" s="33">
        <f t="shared" si="10"/>
      </c>
      <c r="O91" s="257"/>
      <c r="P91" s="257"/>
      <c r="Q91" s="239"/>
      <c r="R91" s="33">
        <f t="shared" si="11"/>
      </c>
      <c r="S91" s="257"/>
      <c r="T91" s="257"/>
      <c r="U91" s="31">
        <f>'提出用印刷'!$D$1</f>
        <v>103174</v>
      </c>
      <c r="V91" s="32" t="str">
        <f>'提出用印刷'!$D$2</f>
        <v>館林商工高校</v>
      </c>
    </row>
  </sheetData>
  <sheetProtection/>
  <dataValidations count="4">
    <dataValidation allowBlank="1" showErrorMessage="1" sqref="D42:H91 P16:P31 P11:P14 T2:T9 D2:D14 L16:L31 P5:P9 T11:T31 E32:H41 K32:L91 O32:P91 S32:T91 G2:H14 G16:H31 P2:P3 D16:D41 L2:L14">
      <formula1>0</formula1>
      <formula2>0</formula2>
    </dataValidation>
    <dataValidation type="textLength" allowBlank="1" showInputMessage="1" showErrorMessage="1" prompt="漢字以外は半角です&#10;姓と名の間は&#10;半角２つです" error="氏名は6文字以内でお願い致します" sqref="B16:B91 B2:B14">
      <formula1>2</formula1>
      <formula2>13</formula2>
    </dataValidation>
    <dataValidation type="textLength" allowBlank="1" showInputMessage="1" showErrorMessage="1" prompt="種目コード＆種別を入力&#10;" error="種別を入力してください" sqref="M32:M91 M16:M30 M11:M14 I2:I14 I16:I91 M5:M9 Q2:Q9 M2:M3 Q11:Q91">
      <formula1>5</formula1>
      <formula2>5</formula2>
    </dataValidation>
    <dataValidation allowBlank="1" sqref="C16:C91 C2:C14">
      <formula1>0</formula1>
      <formula2>0</formula2>
    </dataValidation>
  </dataValidations>
  <printOptions horizontalCentered="1"/>
  <pageMargins left="0.27569444444444446" right="0.5513888888888889" top="0.5597222222222222" bottom="0.45" header="0.5118055555555556" footer="0.5118055555555556"/>
  <pageSetup horizontalDpi="300" verticalDpi="3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="85" zoomScaleNormal="85" zoomScalePageLayoutView="0" workbookViewId="0" topLeftCell="A1">
      <selection activeCell="B3" sqref="B3:D3"/>
    </sheetView>
  </sheetViews>
  <sheetFormatPr defaultColWidth="8.66015625" defaultRowHeight="18"/>
  <cols>
    <col min="1" max="1" width="14" style="68" customWidth="1"/>
    <col min="2" max="2" width="15.16015625" style="67" customWidth="1"/>
    <col min="3" max="3" width="14" style="68" customWidth="1"/>
    <col min="4" max="4" width="15.16015625" style="67" customWidth="1"/>
    <col min="5" max="5" width="8.83203125" style="68" customWidth="1"/>
    <col min="6" max="6" width="9.08203125" style="68" bestFit="1" customWidth="1"/>
    <col min="7" max="16384" width="8.83203125" style="68" customWidth="1"/>
  </cols>
  <sheetData>
    <row r="1" ht="43.5" customHeight="1">
      <c r="A1" s="287" t="s">
        <v>188</v>
      </c>
    </row>
    <row r="2" spans="1:4" ht="36.75" customHeight="1">
      <c r="A2" s="288" t="s">
        <v>223</v>
      </c>
      <c r="B2" s="289" t="str">
        <f>IF('提出用印刷'!G1="","",'提出用印刷'!G1)</f>
        <v>平成29年度　春季記録会〈桐生会場〉</v>
      </c>
      <c r="C2" s="289"/>
      <c r="D2" s="289"/>
    </row>
    <row r="3" spans="1:4" ht="36.75" customHeight="1">
      <c r="A3" s="288" t="s">
        <v>224</v>
      </c>
      <c r="B3" s="290" t="str">
        <f>'提出用印刷'!D2</f>
        <v>館林商工高校</v>
      </c>
      <c r="C3" s="290"/>
      <c r="D3" s="290"/>
    </row>
    <row r="4" spans="1:2" ht="8.25" customHeight="1" thickBot="1">
      <c r="A4" s="69"/>
      <c r="B4" s="70"/>
    </row>
    <row r="5" spans="1:4" ht="26.25" customHeight="1" thickBot="1">
      <c r="A5" s="276" t="s">
        <v>189</v>
      </c>
      <c r="B5" s="45" t="s">
        <v>190</v>
      </c>
      <c r="C5" s="277" t="s">
        <v>191</v>
      </c>
      <c r="D5" s="48" t="s">
        <v>190</v>
      </c>
    </row>
    <row r="6" spans="1:7" ht="26.25" customHeight="1">
      <c r="A6" s="278" t="s">
        <v>195</v>
      </c>
      <c r="B6" s="46">
        <f>SUMPRODUCT(('申込一覧表A'!$E$2:$E$91=1)*(LEFT('申込一覧表A'!$I$2:$I$91,3)="002"))+SUMPRODUCT(('申込一覧表A'!$E$2:$E$91=1)*(LEFT('申込一覧表A'!$M$2:$M$91,3)="002"))+SUMPRODUCT(('申込一覧表A'!$E$2:$E$91=1)*(LEFT('申込一覧表A'!$Q$2:$Q$91,3)="002"))</f>
        <v>0</v>
      </c>
      <c r="C6" s="279" t="s">
        <v>195</v>
      </c>
      <c r="D6" s="49">
        <f>SUMPRODUCT(('申込一覧表A'!$E$2:$E$91=2)*(LEFT('申込一覧表A'!$I$2:$I$91,3)="002"))+SUMPRODUCT(('申込一覧表A'!$E$2:$E$91=2)*(LEFT('申込一覧表A'!$M$2:$M$91,3)="002"))+SUMPRODUCT(('申込一覧表A'!$E$2:$E$91=2)*(LEFT('申込一覧表A'!$Q$2:$Q$91,3)="002"))</f>
        <v>0</v>
      </c>
      <c r="F6" s="14"/>
      <c r="G6" s="14"/>
    </row>
    <row r="7" spans="1:7" ht="26.25" customHeight="1">
      <c r="A7" s="280" t="s">
        <v>196</v>
      </c>
      <c r="B7" s="47">
        <f>SUMPRODUCT(('申込一覧表A'!$E$2:$E$91=1)*(LEFT('申込一覧表A'!$I$2:$I$91,3)="003"))+SUMPRODUCT(('申込一覧表A'!$E$2:$E$91=1)*(LEFT('申込一覧表A'!$M$2:$M$91,3)="003"))+SUMPRODUCT(('申込一覧表A'!$E$2:$E$91=1)*(LEFT('申込一覧表A'!$Q$2:$Q$91,3)="003"))</f>
        <v>0</v>
      </c>
      <c r="C7" s="281" t="s">
        <v>196</v>
      </c>
      <c r="D7" s="50">
        <f>SUMPRODUCT(('申込一覧表A'!$E$2:$E$91=2)*(LEFT('申込一覧表A'!$I$2:$I$91,3)="003"))+SUMPRODUCT(('申込一覧表A'!$E$2:$E$91=2)*(LEFT('申込一覧表A'!$M$2:$M$91,3)="003"))+SUMPRODUCT(('申込一覧表A'!$E$2:$E$91=2)*(LEFT('申込一覧表A'!$Q$2:$Q$91,3)="003"))</f>
        <v>0</v>
      </c>
      <c r="F7" s="71"/>
      <c r="G7" s="14"/>
    </row>
    <row r="8" spans="1:7" ht="26.25" customHeight="1">
      <c r="A8" s="280" t="s">
        <v>197</v>
      </c>
      <c r="B8" s="47">
        <f>SUMPRODUCT(('申込一覧表A'!$E$2:$E$91=1)*(LEFT('申込一覧表A'!$I$2:$I$91,3)="005"))+SUMPRODUCT(('申込一覧表A'!$E$2:$E$91=1)*(LEFT('申込一覧表A'!$M$2:$M$91,3)="005"))+SUMPRODUCT(('申込一覧表A'!$E$2:$E$91=1)*(LEFT('申込一覧表A'!$Q$2:$Q$91,3)="005"))</f>
        <v>0</v>
      </c>
      <c r="C8" s="281" t="s">
        <v>197</v>
      </c>
      <c r="D8" s="50">
        <f>SUMPRODUCT(('申込一覧表A'!$E$2:$E$91=2)*(LEFT('申込一覧表A'!$I$2:$I$91,3)="005"))+SUMPRODUCT(('申込一覧表A'!$E$2:$E$91=2)*(LEFT('申込一覧表A'!$M$2:$M$91,3)="005"))+SUMPRODUCT(('申込一覧表A'!$E$2:$E$91=2)*(LEFT('申込一覧表A'!$Q$2:$Q$91,3)="005"))</f>
        <v>0</v>
      </c>
      <c r="F8" s="71"/>
      <c r="G8" s="14"/>
    </row>
    <row r="9" spans="1:7" ht="26.25" customHeight="1">
      <c r="A9" s="280" t="s">
        <v>198</v>
      </c>
      <c r="B9" s="47">
        <f>SUMPRODUCT(('申込一覧表A'!$E$2:$E$91=1)*(LEFT('申込一覧表A'!$I$2:$I$91,3)="006"))+SUMPRODUCT(('申込一覧表A'!$E$2:$E$91=1)*(LEFT('申込一覧表A'!$M$2:$M$91,3)="006"))+SUMPRODUCT(('申込一覧表A'!$E$2:$E$91=1)*(LEFT('申込一覧表A'!$Q$2:$Q$91,3)="006"))</f>
        <v>0</v>
      </c>
      <c r="C9" s="281" t="s">
        <v>198</v>
      </c>
      <c r="D9" s="50">
        <f>SUMPRODUCT(('申込一覧表A'!$E$2:$E$91=2)*(LEFT('申込一覧表A'!$I$2:$I$91,3)="006"))+SUMPRODUCT(('申込一覧表A'!$E$2:$E$91=2)*(LEFT('申込一覧表A'!$M$2:$M$91,3)="006"))+SUMPRODUCT(('申込一覧表A'!$E$2:$E$91=2)*(LEFT('申込一覧表A'!$Q$2:$Q$91,3)="006"))</f>
        <v>0</v>
      </c>
      <c r="F9" s="71"/>
      <c r="G9" s="14"/>
    </row>
    <row r="10" spans="1:7" ht="26.25" customHeight="1">
      <c r="A10" s="280" t="s">
        <v>199</v>
      </c>
      <c r="B10" s="47">
        <f>SUMPRODUCT(('申込一覧表A'!$E$2:$E$91=1)*(LEFT('申込一覧表A'!$I$2:$I$91,3)="008"))+SUMPRODUCT(('申込一覧表A'!$E$2:$E$91=1)*(LEFT('申込一覧表A'!$M$2:$M$91,3)="008"))+SUMPRODUCT(('申込一覧表A'!$E$2:$E$91=1)*(LEFT('申込一覧表A'!$Q$2:$Q$91,3)="008"))</f>
        <v>0</v>
      </c>
      <c r="C10" s="281" t="s">
        <v>199</v>
      </c>
      <c r="D10" s="50">
        <f>SUMPRODUCT(('申込一覧表A'!$E$2:$E$91=2)*(LEFT('申込一覧表A'!$I$2:$I$91,3)="008"))+SUMPRODUCT(('申込一覧表A'!$E$2:$E$91=2)*(LEFT('申込一覧表A'!$M$2:$M$91,3)="008"))+SUMPRODUCT(('申込一覧表A'!$E$2:$E$91=2)*(LEFT('申込一覧表A'!$Q$2:$Q$91,3)="008"))</f>
        <v>0</v>
      </c>
      <c r="F10" s="71"/>
      <c r="G10" s="14"/>
    </row>
    <row r="11" spans="1:7" ht="26.25" customHeight="1">
      <c r="A11" s="280" t="s">
        <v>200</v>
      </c>
      <c r="B11" s="47">
        <f>SUMPRODUCT(('申込一覧表A'!$E$2:$E$91=1)*(LEFT('申込一覧表A'!$I$2:$I$91,3)="011"))+SUMPRODUCT(('申込一覧表A'!$E$2:$E$91=1)*(LEFT('申込一覧表A'!$M$2:$M$91,3)="011"))+SUMPRODUCT(('申込一覧表A'!$E$2:$E$91=1)*(LEFT('申込一覧表A'!$Q$2:$Q$91,3)="011"))</f>
        <v>0</v>
      </c>
      <c r="C11" s="281" t="s">
        <v>201</v>
      </c>
      <c r="D11" s="50">
        <f>SUMPRODUCT(('申込一覧表A'!$E$2:$E$91=2)*(LEFT('申込一覧表A'!$I$2:$I$91,3)="010"))+SUMPRODUCT(('申込一覧表A'!$E$2:$E$91=2)*(LEFT('申込一覧表A'!$M$2:$M$91,3)="010"))+SUMPRODUCT(('申込一覧表A'!$E$2:$E$91=2)*(LEFT('申込一覧表A'!$Q$2:$Q$91,3)="010"))</f>
        <v>0</v>
      </c>
      <c r="F11" s="71"/>
      <c r="G11" s="14"/>
    </row>
    <row r="12" spans="1:7" ht="26.25" customHeight="1">
      <c r="A12" s="280" t="s">
        <v>202</v>
      </c>
      <c r="B12" s="47">
        <f>SUMPRODUCT(('申込一覧表A'!$E$2:$E$91=1)*(LEFT('申込一覧表A'!$I$2:$I$91,3)="034"))+SUMPRODUCT(('申込一覧表A'!$E$2:$E$91=1)*(LEFT('申込一覧表A'!$M$2:$M$91,3)="034"))+SUMPRODUCT(('申込一覧表A'!$E$2:$E$91=1)*(LEFT('申込一覧表A'!$Q$2:$Q$91,3)="034"))</f>
        <v>0</v>
      </c>
      <c r="C12" s="281" t="s">
        <v>203</v>
      </c>
      <c r="D12" s="50">
        <f>SUMPRODUCT(('申込一覧表A'!$E$2:$E$91=2)*(LEFT('申込一覧表A'!$I$2:$I$91,3)="044"))+SUMPRODUCT(('申込一覧表A'!$E$2:$E$91=2)*(LEFT('申込一覧表A'!$M$2:$M$91,3)="044"))+SUMPRODUCT(('申込一覧表A'!$E$2:$E$91=2)*(LEFT('申込一覧表A'!$Q$2:$Q$91,3)="044"))</f>
        <v>0</v>
      </c>
      <c r="F12" s="71"/>
      <c r="G12" s="14"/>
    </row>
    <row r="13" spans="1:7" ht="26.25" customHeight="1">
      <c r="A13" s="280" t="s">
        <v>204</v>
      </c>
      <c r="B13" s="47">
        <f>SUMPRODUCT(('申込一覧表A'!$E$2:$E$91=1)*(LEFT('申込一覧表A'!$I$2:$I$91,3)="037"))+SUMPRODUCT(('申込一覧表A'!$E$2:$E$91=1)*(LEFT('申込一覧表A'!$M$2:$M$91,3)="037"))+SUMPRODUCT(('申込一覧表A'!$E$2:$E$91=1)*(LEFT('申込一覧表A'!$Q$2:$Q$91,3)="037"))</f>
        <v>0</v>
      </c>
      <c r="C13" s="281" t="s">
        <v>204</v>
      </c>
      <c r="D13" s="50">
        <f>SUMPRODUCT(('申込一覧表A'!$E$2:$E$91=2)*(LEFT('申込一覧表A'!$I$2:$I$91,3)="046"))+SUMPRODUCT(('申込一覧表A'!$E$2:$E$91=2)*(LEFT('申込一覧表A'!$M$2:$M$91,3)="046"))+SUMPRODUCT(('申込一覧表A'!$E$2:$E$91=2)*(LEFT('申込一覧表A'!$Q$2:$Q$91,3)="046"))</f>
        <v>0</v>
      </c>
      <c r="F13" s="71"/>
      <c r="G13" s="14"/>
    </row>
    <row r="14" spans="1:7" ht="26.25" customHeight="1">
      <c r="A14" s="280" t="s">
        <v>205</v>
      </c>
      <c r="B14" s="47">
        <f>SUMPRODUCT(('申込一覧表A'!$E$2:$E$91=1)*(LEFT('申込一覧表A'!$I$2:$I$91,3)="053"))+SUMPRODUCT(('申込一覧表A'!$E$2:$E$91=1)*(LEFT('申込一覧表A'!$M$2:$M$91,3)="053"))+SUMPRODUCT(('申込一覧表A'!$E$2:$E$91=1)*(LEFT('申込一覧表A'!$Q$2:$Q$91,3)="053"))</f>
        <v>0</v>
      </c>
      <c r="C14" s="281" t="s">
        <v>228</v>
      </c>
      <c r="D14" s="50">
        <f>SUMPRODUCT(('申込一覧表A'!$E$2:$E$91=2)*(LEFT('申込一覧表A'!$I$2:$I$91,3)="061"))+SUMPRODUCT(('申込一覧表A'!$E$2:$E$91=2)*(LEFT('申込一覧表A'!$M$2:$M$91,3)="061"))+SUMPRODUCT(('申込一覧表A'!$E$2:$E$91=2)*(LEFT('申込一覧表A'!$Q$2:$Q$91,3)="061"))</f>
        <v>0</v>
      </c>
      <c r="F14" s="71"/>
      <c r="G14" s="14"/>
    </row>
    <row r="15" spans="1:7" ht="26.25" customHeight="1">
      <c r="A15" s="280" t="s">
        <v>207</v>
      </c>
      <c r="B15" s="47">
        <f>SUMPRODUCT(('申込一覧表A'!$E$2:$E$91=1)*(LEFT('申込一覧表A'!$I$2:$I$91,3)="061"))+SUMPRODUCT(('申込一覧表A'!$E$2:$E$91=1)*(LEFT('申込一覧表A'!$M$2:$M$91,3)="061"))+SUMPRODUCT(('申込一覧表A'!$E$2:$E$91=1)*(LEFT('申込一覧表A'!$Q$2:$Q$91,3)="061"))</f>
        <v>0</v>
      </c>
      <c r="C15" s="281" t="s">
        <v>181</v>
      </c>
      <c r="D15" s="50">
        <f>SUMPRODUCT(('申込一覧表A'!$E$2:$E$91=2)*(LEFT('申込一覧表A'!$I$2:$I$91,3)="071"))+SUMPRODUCT(('申込一覧表A'!$E$2:$E$91=2)*(LEFT('申込一覧表A'!$M$2:$M$91,3)="071"))+SUMPRODUCT(('申込一覧表A'!$E$2:$E$91=2)*(LEFT('申込一覧表A'!$Q$2:$Q$91,3)="071"))</f>
        <v>0</v>
      </c>
      <c r="F15" s="71"/>
      <c r="G15" s="14"/>
    </row>
    <row r="16" spans="1:7" ht="26.25" customHeight="1">
      <c r="A16" s="280" t="s">
        <v>181</v>
      </c>
      <c r="B16" s="47">
        <f>SUMPRODUCT(('申込一覧表A'!$E$2:$E$91=1)*(LEFT('申込一覧表A'!$I$2:$I$91,3)="071"))+SUMPRODUCT(('申込一覧表A'!$E$2:$E$91=1)*(LEFT('申込一覧表A'!$M$2:$M$91,3)="071"))+SUMPRODUCT(('申込一覧表A'!$E$2:$E$91=1)*(LEFT('申込一覧表A'!$Q$2:$Q$91,3)="071"))</f>
        <v>0</v>
      </c>
      <c r="C16" s="280" t="s">
        <v>192</v>
      </c>
      <c r="D16" s="50">
        <f>SUMPRODUCT(('申込一覧表A'!$E$2:$E$91=2)*(LEFT('申込一覧表A'!$I$2:$I$91,3)="072"))+SUMPRODUCT(('申込一覧表A'!$E$2:$E$91=2)*(LEFT('申込一覧表A'!$M$2:$M$91,3)="072"))+SUMPRODUCT(('申込一覧表A'!$E$2:$E$91=2)*(LEFT('申込一覧表A'!$Q$2:$Q$91,3)="072"))</f>
        <v>0</v>
      </c>
      <c r="F16" s="71"/>
      <c r="G16" s="14"/>
    </row>
    <row r="17" spans="1:7" ht="26.25" customHeight="1">
      <c r="A17" s="280" t="s">
        <v>192</v>
      </c>
      <c r="B17" s="47">
        <f>SUMPRODUCT(('申込一覧表A'!$E$2:$E$91=1)*(LEFT('申込一覧表A'!$I$2:$I$91,3)="072"))+SUMPRODUCT(('申込一覧表A'!$E$2:$E$91=1)*(LEFT('申込一覧表A'!$M$2:$M$91,3)="072"))+SUMPRODUCT(('申込一覧表A'!$E$2:$E$91=1)*(LEFT('申込一覧表A'!$Q$2:$Q$91,3)="072"))</f>
        <v>0</v>
      </c>
      <c r="C17" s="281" t="s">
        <v>182</v>
      </c>
      <c r="D17" s="50">
        <f>SUMPRODUCT(('申込一覧表A'!$E$2:$E$91=2)*(LEFT('申込一覧表A'!$I$2:$I$91,3)="073"))+SUMPRODUCT(('申込一覧表A'!$E$2:$E$91=2)*(LEFT('申込一覧表A'!$M$2:$M$91,3)="073"))+SUMPRODUCT(('申込一覧表A'!$E$2:$E$91=2)*(LEFT('申込一覧表A'!$Q$2:$Q$91,3)="073"))</f>
        <v>0</v>
      </c>
      <c r="F17" s="71"/>
      <c r="G17" s="14"/>
    </row>
    <row r="18" spans="1:7" ht="26.25" customHeight="1">
      <c r="A18" s="280" t="s">
        <v>182</v>
      </c>
      <c r="B18" s="47">
        <f>SUMPRODUCT(('申込一覧表A'!$E$2:$E$91=1)*(LEFT('申込一覧表A'!$I$2:$I$91,3)="073"))+SUMPRODUCT(('申込一覧表A'!$E$2:$E$91=1)*(LEFT('申込一覧表A'!$M$2:$M$91,3)="073"))+SUMPRODUCT(('申込一覧表A'!$E$2:$E$91=1)*(LEFT('申込一覧表A'!$Q$2:$Q$91,3)="073"))</f>
        <v>0</v>
      </c>
      <c r="C18" s="280" t="s">
        <v>183</v>
      </c>
      <c r="D18" s="50">
        <f>SUMPRODUCT(('申込一覧表A'!$E$2:$E$91=2)*(LEFT('申込一覧表A'!$I$2:$I$91,3)="074"))+SUMPRODUCT(('申込一覧表A'!$E$2:$E$91=2)*(LEFT('申込一覧表A'!$M$2:$M$91,3)="074"))+SUMPRODUCT(('申込一覧表A'!$E$2:$E$91=2)*(LEFT('申込一覧表A'!$Q$2:$Q$91,3)="074"))</f>
        <v>0</v>
      </c>
      <c r="F18" s="71"/>
      <c r="G18" s="14"/>
    </row>
    <row r="19" spans="1:7" ht="26.25" customHeight="1">
      <c r="A19" s="280" t="s">
        <v>183</v>
      </c>
      <c r="B19" s="47">
        <f>SUMPRODUCT(('申込一覧表A'!$E$2:$E$91=1)*(LEFT('申込一覧表A'!$I$2:$I$91,3)="074"))+SUMPRODUCT(('申込一覧表A'!$E$2:$E$91=1)*(LEFT('申込一覧表A'!$M$2:$M$91,3)="074"))+SUMPRODUCT(('申込一覧表A'!$E$2:$E$91=1)*(LEFT('申込一覧表A'!$Q$2:$Q$91,3)="074"))</f>
        <v>0</v>
      </c>
      <c r="C19" s="281" t="s">
        <v>184</v>
      </c>
      <c r="D19" s="50">
        <f>SUMPRODUCT(('申込一覧表A'!$E$2:$E$91=2)*(LEFT('申込一覧表A'!$I$2:$I$91,3)="084"))+SUMPRODUCT(('申込一覧表A'!$E$2:$E$91=2)*(LEFT('申込一覧表A'!$M$2:$M$91,3)="084"))+SUMPRODUCT(('申込一覧表A'!$E$2:$E$91=2)*(LEFT('申込一覧表A'!$Q$2:$Q$91,3)="084"))</f>
        <v>0</v>
      </c>
      <c r="F19" s="71"/>
      <c r="G19" s="14"/>
    </row>
    <row r="20" spans="1:7" ht="26.25" customHeight="1">
      <c r="A20" s="280" t="s">
        <v>184</v>
      </c>
      <c r="B20" s="47">
        <f>SUMPRODUCT(('申込一覧表A'!$E$2:$E$91=1)*(LEFT('申込一覧表A'!$I$2:$I$91,3)="082"))+SUMPRODUCT(('申込一覧表A'!$E$2:$E$91=1)*(LEFT('申込一覧表A'!$M$2:$M$91,3)="082"))+SUMPRODUCT(('申込一覧表A'!$E$2:$E$91=1)*(LEFT('申込一覧表A'!$Q$2:$Q$91,3)="082"))</f>
        <v>0</v>
      </c>
      <c r="C20" s="281" t="s">
        <v>185</v>
      </c>
      <c r="D20" s="50">
        <f>SUMPRODUCT(('申込一覧表A'!$E$2:$E$91=2)*(LEFT('申込一覧表A'!$I$2:$I$91,3)="088"))+SUMPRODUCT(('申込一覧表A'!$E$2:$E$91=2)*(LEFT('申込一覧表A'!$M$2:$M$91,3)="088"))+SUMPRODUCT(('申込一覧表A'!$E$2:$E$91=2)*(LEFT('申込一覧表A'!$Q$2:$Q$91,3)="088"))</f>
        <v>0</v>
      </c>
      <c r="F20" s="71"/>
      <c r="G20" s="14"/>
    </row>
    <row r="21" spans="1:7" ht="26.25" customHeight="1">
      <c r="A21" s="280" t="s">
        <v>185</v>
      </c>
      <c r="B21" s="47">
        <f>SUMPRODUCT(('申込一覧表A'!$E$2:$E$91=1)*(LEFT('申込一覧表A'!$I$2:$I$91,3)="087"))+SUMPRODUCT(('申込一覧表A'!$E$2:$E$91=1)*(LEFT('申込一覧表A'!$M$2:$M$91,3)="087"))+SUMPRODUCT(('申込一覧表A'!$E$2:$E$91=1)*(LEFT('申込一覧表A'!$Q$2:$Q$91,3)="087"))</f>
        <v>0</v>
      </c>
      <c r="C21" s="280" t="s">
        <v>186</v>
      </c>
      <c r="D21" s="50">
        <f>SUMPRODUCT(('申込一覧表A'!$E$2:$E$91=2)*(LEFT('申込一覧表A'!$I$2:$I$91,3)="094"))+SUMPRODUCT(('申込一覧表A'!$E$2:$E$91=2)*(LEFT('申込一覧表A'!$M$2:$M$91,3)="094"))+SUMPRODUCT(('申込一覧表A'!$E$2:$E$91=2)*(LEFT('申込一覧表A'!$Q$2:$Q$91,3)="094"))</f>
        <v>0</v>
      </c>
      <c r="F21" s="71"/>
      <c r="G21" s="14"/>
    </row>
    <row r="22" spans="1:7" ht="26.25" customHeight="1">
      <c r="A22" s="280" t="s">
        <v>186</v>
      </c>
      <c r="B22" s="47">
        <f>SUMPRODUCT(('申込一覧表A'!$E$2:$E$91=1)*(LEFT('申込一覧表A'!$I$2:$I$91,3)="090"))+SUMPRODUCT(('申込一覧表A'!$E$2:$E$91=1)*(LEFT('申込一覧表A'!$M$2:$M$91,3)="090"))+SUMPRODUCT(('申込一覧表A'!$E$2:$E$91=1)*(LEFT('申込一覧表A'!$Q$2:$Q$91,3)="090"))</f>
        <v>0</v>
      </c>
      <c r="C22" s="281" t="s">
        <v>187</v>
      </c>
      <c r="D22" s="50">
        <f>SUMPRODUCT(('申込一覧表A'!$E$2:$E$91=2)*(LEFT('申込一覧表A'!$I$2:$I$91,3)="093"))+SUMPRODUCT(('申込一覧表A'!$E$2:$E$91=2)*(LEFT('申込一覧表A'!$M$2:$M$91,3)="093"))+SUMPRODUCT(('申込一覧表A'!$E$2:$E$91=2)*(LEFT('申込一覧表A'!$Q$2:$Q$91,3)="093"))</f>
        <v>0</v>
      </c>
      <c r="F22" s="71"/>
      <c r="G22" s="14"/>
    </row>
    <row r="23" spans="1:7" ht="26.25" customHeight="1">
      <c r="A23" s="280" t="s">
        <v>187</v>
      </c>
      <c r="B23" s="47">
        <f>SUMPRODUCT(('申込一覧表A'!$E$2:$E$91=1)*(LEFT('申込一覧表A'!$I$2:$I$91,3)="092"))+SUMPRODUCT(('申込一覧表A'!$E$2:$E$91=1)*(LEFT('申込一覧表A'!$M$2:$M$91,3)="092"))+SUMPRODUCT(('申込一覧表A'!$E$2:$E$91=1)*(LEFT('申込一覧表A'!$Q$2:$Q$91,3)="092"))</f>
        <v>0</v>
      </c>
      <c r="C23" s="281" t="s">
        <v>194</v>
      </c>
      <c r="D23" s="50">
        <f>SUMPRODUCT(('申込一覧表A'!$E$2:$E$91=2)*(LEFT('申込一覧表A'!$I$2:$I$91,3)="202"))+SUMPRODUCT(('申込一覧表A'!$E$2:$E$91=2)*(LEFT('申込一覧表A'!$M$2:$M$91,3)="202"))+SUMPRODUCT(('申込一覧表A'!$E$2:$E$91=2)*(LEFT('申込一覧表A'!$Q$2:$Q$91,3)="202"))</f>
        <v>0</v>
      </c>
      <c r="F23" s="71"/>
      <c r="G23" s="14"/>
    </row>
    <row r="24" spans="1:7" ht="26.25" customHeight="1">
      <c r="A24" s="282" t="s">
        <v>193</v>
      </c>
      <c r="B24" s="52">
        <f>SUMPRODUCT(('申込一覧表A'!$E$2:$E$91=1)*(LEFT('申込一覧表A'!$I$2:$I$91,3)="210"))+SUMPRODUCT(('申込一覧表A'!$E$2:$E$91=1)*(LEFT('申込一覧表A'!$M$2:$M$91,3)="210"))+SUMPRODUCT(('申込一覧表A'!$E$2:$E$91=1)*(LEFT('申込一覧表A'!$Q$2:$Q$91,3)="210"))</f>
        <v>0</v>
      </c>
      <c r="C24" s="283"/>
      <c r="D24" s="53"/>
      <c r="F24" s="71"/>
      <c r="G24" s="14"/>
    </row>
    <row r="25" spans="1:4" ht="26.25" customHeight="1" thickBot="1">
      <c r="A25" s="284"/>
      <c r="B25" s="72"/>
      <c r="C25" s="285"/>
      <c r="D25" s="73"/>
    </row>
    <row r="26" spans="1:4" ht="27" customHeight="1" thickBot="1">
      <c r="A26" s="286" t="s">
        <v>222</v>
      </c>
      <c r="B26" s="45">
        <f>SUMPRODUCT(('申込一覧表A'!$E$2:$E$91=1)*(LEFT('申込一覧表A'!$I$2:$I$91,1)&lt;&gt;""))</f>
        <v>0</v>
      </c>
      <c r="C26" s="277"/>
      <c r="D26" s="48">
        <f>SUMPRODUCT(('申込一覧表A'!$E$2:$E$91=2)*(LEFT('申込一覧表A'!$I$2:$I$91,3)&lt;&gt;""))</f>
        <v>0</v>
      </c>
    </row>
  </sheetData>
  <sheetProtection/>
  <mergeCells count="2">
    <mergeCell ref="B2:D2"/>
    <mergeCell ref="B3:D3"/>
  </mergeCells>
  <conditionalFormatting sqref="B6:B24 F6 G6:G24 D6:D25">
    <cfRule type="cellIs" priority="4" dxfId="1" operator="greaterThan" stopIfTrue="1">
      <formula>3</formula>
    </cfRule>
  </conditionalFormatting>
  <printOptions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E40"/>
  <sheetViews>
    <sheetView zoomScalePageLayoutView="0" workbookViewId="0" topLeftCell="A1">
      <selection activeCell="B6" sqref="B6"/>
    </sheetView>
  </sheetViews>
  <sheetFormatPr defaultColWidth="17.66015625" defaultRowHeight="18"/>
  <cols>
    <col min="1" max="1" width="3.66015625" style="2" customWidth="1"/>
    <col min="2" max="2" width="11" style="2" customWidth="1"/>
    <col min="3" max="3" width="4" style="2" customWidth="1"/>
    <col min="4" max="4" width="7.66015625" style="2" customWidth="1"/>
    <col min="5" max="5" width="2.66015625" style="2" customWidth="1"/>
    <col min="6" max="6" width="5.16015625" style="2" customWidth="1"/>
    <col min="7" max="7" width="5.41015625" style="2" customWidth="1"/>
    <col min="8" max="8" width="6.41015625" style="2" customWidth="1"/>
    <col min="9" max="9" width="5" style="3" customWidth="1"/>
    <col min="10" max="10" width="6.66015625" style="3" customWidth="1"/>
    <col min="11" max="11" width="7.83203125" style="3" customWidth="1"/>
    <col min="12" max="12" width="7.5" style="3" customWidth="1"/>
    <col min="13" max="13" width="5" style="3" customWidth="1"/>
    <col min="14" max="14" width="6.66015625" style="3" customWidth="1"/>
    <col min="15" max="15" width="7.66015625" style="3" customWidth="1"/>
    <col min="16" max="16" width="7.5" style="3" customWidth="1"/>
    <col min="17" max="17" width="5" style="3" customWidth="1"/>
    <col min="18" max="18" width="6.66015625" style="3" customWidth="1"/>
    <col min="19" max="19" width="8" style="3" customWidth="1"/>
    <col min="20" max="20" width="7.5" style="3" customWidth="1"/>
    <col min="21" max="21" width="0.8359375" style="2" customWidth="1"/>
    <col min="22" max="22" width="2.5" style="2" customWidth="1"/>
    <col min="23" max="23" width="16.33203125" style="2" customWidth="1"/>
    <col min="24" max="31" width="7.16015625" style="2" customWidth="1"/>
    <col min="32" max="16384" width="17.66015625" style="2" customWidth="1"/>
  </cols>
  <sheetData>
    <row r="1" spans="1:31" ht="27.75" customHeight="1" thickBot="1">
      <c r="A1" s="87"/>
      <c r="B1" s="88" t="s">
        <v>15</v>
      </c>
      <c r="C1" s="89"/>
      <c r="D1" s="90">
        <f>'基本情報'!C5</f>
        <v>103174</v>
      </c>
      <c r="E1" s="91"/>
      <c r="F1" s="91"/>
      <c r="G1" s="292" t="str">
        <f>'基本情報'!C11</f>
        <v>平成29年度　春季記録会〈桐生会場〉</v>
      </c>
      <c r="H1" s="292"/>
      <c r="I1" s="292"/>
      <c r="J1" s="292"/>
      <c r="K1" s="292"/>
      <c r="L1" s="292"/>
      <c r="M1" s="292"/>
      <c r="N1" s="292"/>
      <c r="O1" s="92" t="s">
        <v>16</v>
      </c>
      <c r="P1" s="93"/>
      <c r="Q1" s="93"/>
      <c r="R1" s="94"/>
      <c r="S1" s="94"/>
      <c r="T1" s="95" t="s">
        <v>17</v>
      </c>
      <c r="U1" s="96"/>
      <c r="V1" s="96"/>
      <c r="W1" s="4"/>
      <c r="X1" s="4"/>
      <c r="Y1" s="4"/>
      <c r="Z1" s="4"/>
      <c r="AA1" s="4"/>
      <c r="AB1" s="4"/>
      <c r="AC1" s="4"/>
      <c r="AD1" s="4"/>
      <c r="AE1" s="4"/>
    </row>
    <row r="2" spans="1:22" ht="27.75" customHeight="1">
      <c r="A2" s="87"/>
      <c r="B2" s="97" t="s">
        <v>18</v>
      </c>
      <c r="C2" s="98"/>
      <c r="D2" s="291" t="str">
        <f>'基本情報'!C4</f>
        <v>館林商工高校</v>
      </c>
      <c r="E2" s="291"/>
      <c r="F2" s="291"/>
      <c r="G2" s="291"/>
      <c r="H2" s="291"/>
      <c r="I2" s="291"/>
      <c r="J2" s="291"/>
      <c r="K2" s="99"/>
      <c r="L2" s="99"/>
      <c r="M2" s="99"/>
      <c r="N2" s="99"/>
      <c r="O2" s="99"/>
      <c r="P2" s="100" t="s">
        <v>19</v>
      </c>
      <c r="Q2" s="93"/>
      <c r="R2" s="295" t="str">
        <f>'基本情報'!C9</f>
        <v>原　　和則</v>
      </c>
      <c r="S2" s="295"/>
      <c r="T2" s="101" t="s">
        <v>20</v>
      </c>
      <c r="U2" s="96"/>
      <c r="V2" s="96"/>
    </row>
    <row r="3" spans="1:22" ht="22.5" customHeight="1" thickBot="1">
      <c r="A3" s="102"/>
      <c r="B3" s="88" t="s">
        <v>21</v>
      </c>
      <c r="C3" s="88"/>
      <c r="D3" s="298" t="str">
        <f>'基本情報'!C6</f>
        <v>邑楽郡明和町南大島660</v>
      </c>
      <c r="E3" s="298"/>
      <c r="F3" s="298"/>
      <c r="G3" s="298"/>
      <c r="H3" s="298"/>
      <c r="I3" s="298"/>
      <c r="J3" s="103" t="s">
        <v>22</v>
      </c>
      <c r="K3" s="297" t="str">
        <f>'基本情報'!C7</f>
        <v>0276-84-4731</v>
      </c>
      <c r="L3" s="297"/>
      <c r="M3" s="103" t="s">
        <v>23</v>
      </c>
      <c r="N3" s="296" t="str">
        <f>'基本情報'!C8</f>
        <v>090-6164-2741</v>
      </c>
      <c r="O3" s="296"/>
      <c r="P3" s="104" t="s">
        <v>24</v>
      </c>
      <c r="Q3" s="104"/>
      <c r="R3" s="294" t="str">
        <f>'基本情報'!C10</f>
        <v>清光　竜児</v>
      </c>
      <c r="S3" s="294"/>
      <c r="T3" s="105"/>
      <c r="U3" s="96"/>
      <c r="V3" s="96"/>
    </row>
    <row r="4" spans="1:22" ht="18.75" customHeight="1" thickBot="1">
      <c r="A4" s="106"/>
      <c r="B4" s="107"/>
      <c r="C4" s="107"/>
      <c r="D4" s="107"/>
      <c r="E4" s="108"/>
      <c r="F4" s="109"/>
      <c r="G4" s="110" t="s">
        <v>25</v>
      </c>
      <c r="H4" s="110" t="s">
        <v>6</v>
      </c>
      <c r="I4" s="293" t="s">
        <v>26</v>
      </c>
      <c r="J4" s="293"/>
      <c r="K4" s="293"/>
      <c r="L4" s="293"/>
      <c r="M4" s="293" t="s">
        <v>27</v>
      </c>
      <c r="N4" s="293"/>
      <c r="O4" s="293"/>
      <c r="P4" s="293"/>
      <c r="Q4" s="293" t="s">
        <v>28</v>
      </c>
      <c r="R4" s="293"/>
      <c r="S4" s="293"/>
      <c r="T4" s="293"/>
      <c r="U4" s="111"/>
      <c r="V4" s="96"/>
    </row>
    <row r="5" spans="1:22" ht="18.75" customHeight="1" thickBot="1">
      <c r="A5" s="112"/>
      <c r="B5" s="113" t="s">
        <v>1</v>
      </c>
      <c r="C5" s="113" t="s">
        <v>2</v>
      </c>
      <c r="D5" s="113" t="s">
        <v>3</v>
      </c>
      <c r="E5" s="113" t="s">
        <v>4</v>
      </c>
      <c r="F5" s="114" t="s">
        <v>5</v>
      </c>
      <c r="G5" s="115" t="s">
        <v>9</v>
      </c>
      <c r="H5" s="116" t="s">
        <v>9</v>
      </c>
      <c r="I5" s="117" t="s">
        <v>7</v>
      </c>
      <c r="J5" s="118" t="s">
        <v>8</v>
      </c>
      <c r="K5" s="118" t="s">
        <v>9</v>
      </c>
      <c r="L5" s="118" t="s">
        <v>10</v>
      </c>
      <c r="M5" s="117" t="s">
        <v>7</v>
      </c>
      <c r="N5" s="118" t="s">
        <v>11</v>
      </c>
      <c r="O5" s="118" t="s">
        <v>9</v>
      </c>
      <c r="P5" s="118" t="s">
        <v>10</v>
      </c>
      <c r="Q5" s="117" t="s">
        <v>7</v>
      </c>
      <c r="R5" s="118" t="s">
        <v>12</v>
      </c>
      <c r="S5" s="118" t="s">
        <v>9</v>
      </c>
      <c r="T5" s="118" t="s">
        <v>10</v>
      </c>
      <c r="U5" s="111"/>
      <c r="V5" s="96"/>
    </row>
    <row r="6" spans="1:22" ht="18.75" customHeight="1">
      <c r="A6" s="119">
        <v>61</v>
      </c>
      <c r="B6" s="120"/>
      <c r="C6" s="178"/>
      <c r="D6" s="122"/>
      <c r="E6" s="181"/>
      <c r="F6" s="123"/>
      <c r="G6" s="123"/>
      <c r="H6" s="123"/>
      <c r="I6" s="124"/>
      <c r="J6" s="125" t="s">
        <v>206</v>
      </c>
      <c r="K6" s="125"/>
      <c r="L6" s="125"/>
      <c r="M6" s="124"/>
      <c r="N6" s="125" t="s">
        <v>206</v>
      </c>
      <c r="O6" s="125"/>
      <c r="P6" s="125"/>
      <c r="Q6" s="124"/>
      <c r="R6" s="121" t="s">
        <v>206</v>
      </c>
      <c r="S6" s="125"/>
      <c r="T6" s="125"/>
      <c r="U6" s="111"/>
      <c r="V6" s="96"/>
    </row>
    <row r="7" spans="1:22" ht="18.75" customHeight="1">
      <c r="A7" s="119">
        <v>62</v>
      </c>
      <c r="B7" s="120"/>
      <c r="C7" s="178"/>
      <c r="D7" s="122"/>
      <c r="E7" s="181"/>
      <c r="F7" s="123"/>
      <c r="G7" s="123"/>
      <c r="H7" s="123"/>
      <c r="I7" s="124"/>
      <c r="J7" s="125" t="s">
        <v>206</v>
      </c>
      <c r="K7" s="125"/>
      <c r="L7" s="125"/>
      <c r="M7" s="124"/>
      <c r="N7" s="125" t="s">
        <v>206</v>
      </c>
      <c r="O7" s="125"/>
      <c r="P7" s="125"/>
      <c r="Q7" s="124"/>
      <c r="R7" s="125" t="s">
        <v>206</v>
      </c>
      <c r="S7" s="125"/>
      <c r="T7" s="125"/>
      <c r="U7" s="111"/>
      <c r="V7" s="96"/>
    </row>
    <row r="8" spans="1:22" ht="18.75" customHeight="1">
      <c r="A8" s="119">
        <v>63</v>
      </c>
      <c r="B8" s="120"/>
      <c r="C8" s="178"/>
      <c r="D8" s="122"/>
      <c r="E8" s="181"/>
      <c r="F8" s="123"/>
      <c r="G8" s="123"/>
      <c r="H8" s="123"/>
      <c r="I8" s="124"/>
      <c r="J8" s="125" t="s">
        <v>206</v>
      </c>
      <c r="K8" s="125"/>
      <c r="L8" s="125"/>
      <c r="M8" s="124"/>
      <c r="N8" s="125" t="s">
        <v>206</v>
      </c>
      <c r="O8" s="125"/>
      <c r="P8" s="125"/>
      <c r="Q8" s="124"/>
      <c r="R8" s="125" t="s">
        <v>206</v>
      </c>
      <c r="S8" s="125"/>
      <c r="T8" s="125"/>
      <c r="U8" s="111"/>
      <c r="V8" s="96"/>
    </row>
    <row r="9" spans="1:22" ht="18.75" customHeight="1">
      <c r="A9" s="119">
        <v>64</v>
      </c>
      <c r="B9" s="120"/>
      <c r="C9" s="178"/>
      <c r="D9" s="122"/>
      <c r="E9" s="181"/>
      <c r="F9" s="123"/>
      <c r="G9" s="123"/>
      <c r="H9" s="123"/>
      <c r="I9" s="124"/>
      <c r="J9" s="125" t="s">
        <v>206</v>
      </c>
      <c r="K9" s="125"/>
      <c r="L9" s="125"/>
      <c r="M9" s="124"/>
      <c r="N9" s="125" t="s">
        <v>206</v>
      </c>
      <c r="O9" s="125"/>
      <c r="P9" s="125"/>
      <c r="Q9" s="124"/>
      <c r="R9" s="125" t="s">
        <v>206</v>
      </c>
      <c r="S9" s="125"/>
      <c r="T9" s="125"/>
      <c r="U9" s="111"/>
      <c r="V9" s="96"/>
    </row>
    <row r="10" spans="1:22" ht="18.75" customHeight="1">
      <c r="A10" s="126">
        <v>65</v>
      </c>
      <c r="B10" s="127"/>
      <c r="C10" s="179"/>
      <c r="D10" s="128"/>
      <c r="E10" s="182"/>
      <c r="F10" s="130"/>
      <c r="G10" s="129"/>
      <c r="H10" s="128"/>
      <c r="I10" s="131"/>
      <c r="J10" s="132" t="s">
        <v>206</v>
      </c>
      <c r="K10" s="133"/>
      <c r="L10" s="133"/>
      <c r="M10" s="134"/>
      <c r="N10" s="135" t="s">
        <v>206</v>
      </c>
      <c r="O10" s="136"/>
      <c r="P10" s="136"/>
      <c r="Q10" s="131"/>
      <c r="R10" s="137" t="s">
        <v>206</v>
      </c>
      <c r="S10" s="136"/>
      <c r="T10" s="136"/>
      <c r="U10" s="111"/>
      <c r="V10" s="96"/>
    </row>
    <row r="11" spans="1:22" ht="18.75" customHeight="1">
      <c r="A11" s="119">
        <v>66</v>
      </c>
      <c r="B11" s="120"/>
      <c r="C11" s="178"/>
      <c r="D11" s="122"/>
      <c r="E11" s="183"/>
      <c r="F11" s="139"/>
      <c r="G11" s="138"/>
      <c r="H11" s="123"/>
      <c r="I11" s="124"/>
      <c r="J11" s="140" t="s">
        <v>206</v>
      </c>
      <c r="K11" s="140"/>
      <c r="L11" s="140"/>
      <c r="M11" s="141"/>
      <c r="N11" s="142" t="s">
        <v>206</v>
      </c>
      <c r="O11" s="125"/>
      <c r="P11" s="125"/>
      <c r="Q11" s="124"/>
      <c r="R11" s="125" t="s">
        <v>206</v>
      </c>
      <c r="S11" s="125"/>
      <c r="T11" s="125"/>
      <c r="U11" s="111"/>
      <c r="V11" s="96"/>
    </row>
    <row r="12" spans="1:22" ht="18.75" customHeight="1">
      <c r="A12" s="119">
        <v>67</v>
      </c>
      <c r="B12" s="120"/>
      <c r="C12" s="178"/>
      <c r="D12" s="122"/>
      <c r="E12" s="181"/>
      <c r="F12" s="123"/>
      <c r="G12" s="123"/>
      <c r="H12" s="123"/>
      <c r="I12" s="124"/>
      <c r="J12" s="143" t="s">
        <v>206</v>
      </c>
      <c r="K12" s="125"/>
      <c r="L12" s="125"/>
      <c r="M12" s="124"/>
      <c r="N12" s="143" t="s">
        <v>206</v>
      </c>
      <c r="O12" s="125"/>
      <c r="P12" s="125"/>
      <c r="Q12" s="124"/>
      <c r="R12" s="143" t="s">
        <v>206</v>
      </c>
      <c r="S12" s="125"/>
      <c r="T12" s="125"/>
      <c r="U12" s="111"/>
      <c r="V12" s="96"/>
    </row>
    <row r="13" spans="1:22" ht="18.75" customHeight="1">
      <c r="A13" s="119">
        <v>68</v>
      </c>
      <c r="B13" s="120"/>
      <c r="C13" s="178"/>
      <c r="D13" s="122"/>
      <c r="E13" s="181"/>
      <c r="F13" s="123"/>
      <c r="G13" s="123"/>
      <c r="H13" s="123"/>
      <c r="I13" s="124"/>
      <c r="J13" s="125" t="s">
        <v>206</v>
      </c>
      <c r="K13" s="125"/>
      <c r="L13" s="125"/>
      <c r="M13" s="124"/>
      <c r="N13" s="125" t="s">
        <v>206</v>
      </c>
      <c r="O13" s="125"/>
      <c r="P13" s="125"/>
      <c r="Q13" s="124"/>
      <c r="R13" s="125" t="s">
        <v>206</v>
      </c>
      <c r="S13" s="125"/>
      <c r="T13" s="125"/>
      <c r="U13" s="111"/>
      <c r="V13" s="96"/>
    </row>
    <row r="14" spans="1:22" ht="18.75" customHeight="1">
      <c r="A14" s="119">
        <v>69</v>
      </c>
      <c r="B14" s="120"/>
      <c r="C14" s="178"/>
      <c r="D14" s="122"/>
      <c r="E14" s="181"/>
      <c r="F14" s="123"/>
      <c r="G14" s="123"/>
      <c r="H14" s="123"/>
      <c r="I14" s="124"/>
      <c r="J14" s="125" t="s">
        <v>206</v>
      </c>
      <c r="K14" s="125"/>
      <c r="L14" s="125"/>
      <c r="M14" s="124"/>
      <c r="N14" s="125" t="s">
        <v>206</v>
      </c>
      <c r="O14" s="125"/>
      <c r="P14" s="125"/>
      <c r="Q14" s="124"/>
      <c r="R14" s="125" t="s">
        <v>206</v>
      </c>
      <c r="S14" s="125"/>
      <c r="T14" s="125"/>
      <c r="U14" s="111"/>
      <c r="V14" s="96"/>
    </row>
    <row r="15" spans="1:22" ht="18.75" customHeight="1" thickBot="1">
      <c r="A15" s="144">
        <v>70</v>
      </c>
      <c r="B15" s="145"/>
      <c r="C15" s="180"/>
      <c r="D15" s="147"/>
      <c r="E15" s="184"/>
      <c r="F15" s="148"/>
      <c r="G15" s="148"/>
      <c r="H15" s="148"/>
      <c r="I15" s="149"/>
      <c r="J15" s="150" t="s">
        <v>206</v>
      </c>
      <c r="K15" s="150"/>
      <c r="L15" s="150"/>
      <c r="M15" s="149"/>
      <c r="N15" s="150" t="s">
        <v>206</v>
      </c>
      <c r="O15" s="150"/>
      <c r="P15" s="150"/>
      <c r="Q15" s="149"/>
      <c r="R15" s="150" t="s">
        <v>206</v>
      </c>
      <c r="S15" s="150"/>
      <c r="T15" s="150"/>
      <c r="U15" s="111"/>
      <c r="V15" s="96"/>
    </row>
    <row r="16" spans="1:22" ht="18.75" customHeight="1">
      <c r="A16" s="119">
        <v>71</v>
      </c>
      <c r="B16" s="121"/>
      <c r="C16" s="178"/>
      <c r="D16" s="123"/>
      <c r="E16" s="181"/>
      <c r="F16" s="123"/>
      <c r="G16" s="123"/>
      <c r="H16" s="123"/>
      <c r="I16" s="124"/>
      <c r="J16" s="121" t="s">
        <v>206</v>
      </c>
      <c r="K16" s="125"/>
      <c r="L16" s="125"/>
      <c r="M16" s="124"/>
      <c r="N16" s="121" t="s">
        <v>206</v>
      </c>
      <c r="O16" s="125"/>
      <c r="P16" s="125"/>
      <c r="Q16" s="124"/>
      <c r="R16" s="121" t="s">
        <v>206</v>
      </c>
      <c r="S16" s="125"/>
      <c r="T16" s="125"/>
      <c r="U16" s="111"/>
      <c r="V16" s="96"/>
    </row>
    <row r="17" spans="1:22" ht="18.75" customHeight="1">
      <c r="A17" s="119">
        <v>72</v>
      </c>
      <c r="B17" s="121"/>
      <c r="C17" s="178"/>
      <c r="D17" s="123"/>
      <c r="E17" s="181"/>
      <c r="F17" s="123"/>
      <c r="G17" s="123"/>
      <c r="H17" s="123"/>
      <c r="I17" s="124"/>
      <c r="J17" s="125" t="s">
        <v>206</v>
      </c>
      <c r="K17" s="125"/>
      <c r="L17" s="125"/>
      <c r="M17" s="124"/>
      <c r="N17" s="125" t="s">
        <v>206</v>
      </c>
      <c r="O17" s="125"/>
      <c r="P17" s="125"/>
      <c r="Q17" s="124"/>
      <c r="R17" s="125" t="s">
        <v>206</v>
      </c>
      <c r="S17" s="125"/>
      <c r="T17" s="125"/>
      <c r="U17" s="111"/>
      <c r="V17" s="96"/>
    </row>
    <row r="18" spans="1:22" ht="18.75" customHeight="1">
      <c r="A18" s="119">
        <v>73</v>
      </c>
      <c r="B18" s="121"/>
      <c r="C18" s="178"/>
      <c r="D18" s="123"/>
      <c r="E18" s="181"/>
      <c r="F18" s="123"/>
      <c r="G18" s="123"/>
      <c r="H18" s="123"/>
      <c r="I18" s="124"/>
      <c r="J18" s="125" t="s">
        <v>206</v>
      </c>
      <c r="K18" s="151"/>
      <c r="L18" s="151"/>
      <c r="M18" s="124"/>
      <c r="N18" s="125" t="s">
        <v>206</v>
      </c>
      <c r="O18" s="151"/>
      <c r="P18" s="151"/>
      <c r="Q18" s="124"/>
      <c r="R18" s="125" t="s">
        <v>206</v>
      </c>
      <c r="S18" s="151"/>
      <c r="T18" s="151"/>
      <c r="U18" s="111"/>
      <c r="V18" s="96"/>
    </row>
    <row r="19" spans="1:22" ht="18.75" customHeight="1">
      <c r="A19" s="119">
        <v>74</v>
      </c>
      <c r="B19" s="121"/>
      <c r="C19" s="178"/>
      <c r="D19" s="123"/>
      <c r="E19" s="181"/>
      <c r="F19" s="123"/>
      <c r="G19" s="123"/>
      <c r="H19" s="123"/>
      <c r="I19" s="124"/>
      <c r="J19" s="125" t="s">
        <v>206</v>
      </c>
      <c r="K19" s="125"/>
      <c r="L19" s="125"/>
      <c r="M19" s="124"/>
      <c r="N19" s="125" t="s">
        <v>206</v>
      </c>
      <c r="O19" s="125"/>
      <c r="P19" s="125"/>
      <c r="Q19" s="124"/>
      <c r="R19" s="125" t="s">
        <v>206</v>
      </c>
      <c r="S19" s="125"/>
      <c r="T19" s="125"/>
      <c r="U19" s="111"/>
      <c r="V19" s="96"/>
    </row>
    <row r="20" spans="1:22" ht="18.75" customHeight="1">
      <c r="A20" s="126">
        <v>75</v>
      </c>
      <c r="B20" s="127"/>
      <c r="C20" s="179"/>
      <c r="D20" s="128"/>
      <c r="E20" s="182"/>
      <c r="F20" s="130"/>
      <c r="G20" s="128"/>
      <c r="H20" s="128"/>
      <c r="I20" s="131"/>
      <c r="J20" s="152" t="s">
        <v>206</v>
      </c>
      <c r="K20" s="137"/>
      <c r="L20" s="137"/>
      <c r="M20" s="131"/>
      <c r="N20" s="152" t="s">
        <v>206</v>
      </c>
      <c r="O20" s="137"/>
      <c r="P20" s="137"/>
      <c r="Q20" s="131"/>
      <c r="R20" s="152" t="s">
        <v>206</v>
      </c>
      <c r="S20" s="137"/>
      <c r="T20" s="137"/>
      <c r="U20" s="111"/>
      <c r="V20" s="96"/>
    </row>
    <row r="21" spans="1:22" ht="18.75" customHeight="1">
      <c r="A21" s="119">
        <v>76</v>
      </c>
      <c r="B21" s="121"/>
      <c r="C21" s="178"/>
      <c r="D21" s="123"/>
      <c r="E21" s="183"/>
      <c r="F21" s="139"/>
      <c r="G21" s="123"/>
      <c r="H21" s="123"/>
      <c r="I21" s="124"/>
      <c r="J21" s="125" t="s">
        <v>206</v>
      </c>
      <c r="K21" s="125"/>
      <c r="L21" s="125"/>
      <c r="M21" s="124"/>
      <c r="N21" s="125" t="s">
        <v>206</v>
      </c>
      <c r="O21" s="125"/>
      <c r="P21" s="125"/>
      <c r="Q21" s="124"/>
      <c r="R21" s="125" t="s">
        <v>206</v>
      </c>
      <c r="S21" s="125"/>
      <c r="T21" s="125"/>
      <c r="U21" s="111"/>
      <c r="V21" s="96"/>
    </row>
    <row r="22" spans="1:22" ht="18.75" customHeight="1">
      <c r="A22" s="119">
        <v>77</v>
      </c>
      <c r="B22" s="121"/>
      <c r="C22" s="178"/>
      <c r="D22" s="123"/>
      <c r="E22" s="181"/>
      <c r="F22" s="123"/>
      <c r="G22" s="123"/>
      <c r="H22" s="123"/>
      <c r="I22" s="124"/>
      <c r="J22" s="125" t="s">
        <v>206</v>
      </c>
      <c r="K22" s="125"/>
      <c r="L22" s="125"/>
      <c r="M22" s="124"/>
      <c r="N22" s="125" t="s">
        <v>206</v>
      </c>
      <c r="O22" s="125"/>
      <c r="P22" s="125"/>
      <c r="Q22" s="124"/>
      <c r="R22" s="125" t="s">
        <v>206</v>
      </c>
      <c r="S22" s="125"/>
      <c r="T22" s="125"/>
      <c r="U22" s="111"/>
      <c r="V22" s="96"/>
    </row>
    <row r="23" spans="1:22" ht="18.75" customHeight="1">
      <c r="A23" s="119">
        <v>78</v>
      </c>
      <c r="B23" s="121"/>
      <c r="C23" s="178"/>
      <c r="D23" s="123"/>
      <c r="E23" s="181"/>
      <c r="F23" s="123"/>
      <c r="G23" s="123"/>
      <c r="H23" s="123"/>
      <c r="I23" s="124"/>
      <c r="J23" s="125" t="s">
        <v>206</v>
      </c>
      <c r="K23" s="125"/>
      <c r="L23" s="125"/>
      <c r="M23" s="124"/>
      <c r="N23" s="125" t="s">
        <v>206</v>
      </c>
      <c r="O23" s="125"/>
      <c r="P23" s="125"/>
      <c r="Q23" s="124"/>
      <c r="R23" s="125" t="s">
        <v>206</v>
      </c>
      <c r="S23" s="125"/>
      <c r="T23" s="125"/>
      <c r="U23" s="111"/>
      <c r="V23" s="96"/>
    </row>
    <row r="24" spans="1:22" ht="18.75" customHeight="1">
      <c r="A24" s="119">
        <v>79</v>
      </c>
      <c r="B24" s="121"/>
      <c r="C24" s="178"/>
      <c r="D24" s="123"/>
      <c r="E24" s="181"/>
      <c r="F24" s="123"/>
      <c r="G24" s="123"/>
      <c r="H24" s="123"/>
      <c r="I24" s="124"/>
      <c r="J24" s="125" t="s">
        <v>206</v>
      </c>
      <c r="K24" s="125"/>
      <c r="L24" s="125"/>
      <c r="M24" s="124"/>
      <c r="N24" s="125" t="s">
        <v>206</v>
      </c>
      <c r="O24" s="125"/>
      <c r="P24" s="125"/>
      <c r="Q24" s="124"/>
      <c r="R24" s="125" t="s">
        <v>206</v>
      </c>
      <c r="S24" s="125"/>
      <c r="T24" s="125"/>
      <c r="U24" s="111"/>
      <c r="V24" s="96"/>
    </row>
    <row r="25" spans="1:22" ht="18.75" customHeight="1" thickBot="1">
      <c r="A25" s="144">
        <v>80</v>
      </c>
      <c r="B25" s="146"/>
      <c r="C25" s="180"/>
      <c r="D25" s="148"/>
      <c r="E25" s="184"/>
      <c r="F25" s="153"/>
      <c r="G25" s="148"/>
      <c r="H25" s="148"/>
      <c r="I25" s="149"/>
      <c r="J25" s="150" t="s">
        <v>206</v>
      </c>
      <c r="K25" s="150"/>
      <c r="L25" s="150"/>
      <c r="M25" s="149"/>
      <c r="N25" s="150" t="s">
        <v>206</v>
      </c>
      <c r="O25" s="150"/>
      <c r="P25" s="150"/>
      <c r="Q25" s="149"/>
      <c r="R25" s="150" t="s">
        <v>206</v>
      </c>
      <c r="S25" s="150"/>
      <c r="T25" s="150"/>
      <c r="U25" s="111"/>
      <c r="V25" s="96"/>
    </row>
    <row r="26" spans="1:22" ht="18.75" customHeight="1">
      <c r="A26" s="119">
        <v>81</v>
      </c>
      <c r="B26" s="121"/>
      <c r="C26" s="178"/>
      <c r="D26" s="123"/>
      <c r="E26" s="181"/>
      <c r="F26" s="154"/>
      <c r="G26" s="123"/>
      <c r="H26" s="123"/>
      <c r="I26" s="124"/>
      <c r="J26" s="121" t="s">
        <v>206</v>
      </c>
      <c r="K26" s="125"/>
      <c r="L26" s="125"/>
      <c r="M26" s="124"/>
      <c r="N26" s="121" t="s">
        <v>206</v>
      </c>
      <c r="O26" s="125"/>
      <c r="P26" s="125"/>
      <c r="Q26" s="124"/>
      <c r="R26" s="121" t="s">
        <v>206</v>
      </c>
      <c r="S26" s="125"/>
      <c r="T26" s="125"/>
      <c r="U26" s="111"/>
      <c r="V26" s="96"/>
    </row>
    <row r="27" spans="1:22" ht="18.75" customHeight="1">
      <c r="A27" s="119">
        <v>82</v>
      </c>
      <c r="B27" s="121"/>
      <c r="C27" s="178"/>
      <c r="D27" s="123"/>
      <c r="E27" s="181"/>
      <c r="F27" s="123"/>
      <c r="G27" s="123"/>
      <c r="H27" s="123"/>
      <c r="I27" s="124"/>
      <c r="J27" s="125" t="s">
        <v>206</v>
      </c>
      <c r="K27" s="125"/>
      <c r="L27" s="125"/>
      <c r="M27" s="124"/>
      <c r="N27" s="125" t="s">
        <v>206</v>
      </c>
      <c r="O27" s="125"/>
      <c r="P27" s="125"/>
      <c r="Q27" s="124"/>
      <c r="R27" s="125" t="s">
        <v>206</v>
      </c>
      <c r="S27" s="125"/>
      <c r="T27" s="125"/>
      <c r="U27" s="111"/>
      <c r="V27" s="96"/>
    </row>
    <row r="28" spans="1:22" ht="18.75" customHeight="1">
      <c r="A28" s="119">
        <v>83</v>
      </c>
      <c r="B28" s="121"/>
      <c r="C28" s="178"/>
      <c r="D28" s="123"/>
      <c r="E28" s="181"/>
      <c r="F28" s="123"/>
      <c r="G28" s="123"/>
      <c r="H28" s="123"/>
      <c r="I28" s="124"/>
      <c r="J28" s="125" t="s">
        <v>206</v>
      </c>
      <c r="K28" s="125"/>
      <c r="L28" s="125"/>
      <c r="M28" s="124"/>
      <c r="N28" s="125" t="s">
        <v>206</v>
      </c>
      <c r="O28" s="125"/>
      <c r="P28" s="125"/>
      <c r="Q28" s="124"/>
      <c r="R28" s="125" t="s">
        <v>206</v>
      </c>
      <c r="S28" s="125"/>
      <c r="T28" s="125"/>
      <c r="U28" s="111"/>
      <c r="V28" s="96"/>
    </row>
    <row r="29" spans="1:22" ht="18.75" customHeight="1">
      <c r="A29" s="119">
        <v>84</v>
      </c>
      <c r="B29" s="121"/>
      <c r="C29" s="178"/>
      <c r="D29" s="123"/>
      <c r="E29" s="181"/>
      <c r="F29" s="123"/>
      <c r="G29" s="123"/>
      <c r="H29" s="123"/>
      <c r="I29" s="124"/>
      <c r="J29" s="125" t="s">
        <v>206</v>
      </c>
      <c r="K29" s="125"/>
      <c r="L29" s="125"/>
      <c r="M29" s="124"/>
      <c r="N29" s="125" t="s">
        <v>206</v>
      </c>
      <c r="O29" s="125"/>
      <c r="P29" s="125"/>
      <c r="Q29" s="124"/>
      <c r="R29" s="125" t="s">
        <v>206</v>
      </c>
      <c r="S29" s="125"/>
      <c r="T29" s="125"/>
      <c r="U29" s="111"/>
      <c r="V29" s="96"/>
    </row>
    <row r="30" spans="1:22" ht="18.75" customHeight="1">
      <c r="A30" s="126">
        <v>85</v>
      </c>
      <c r="B30" s="127"/>
      <c r="C30" s="179"/>
      <c r="D30" s="128"/>
      <c r="E30" s="182"/>
      <c r="F30" s="128"/>
      <c r="G30" s="128"/>
      <c r="H30" s="128"/>
      <c r="I30" s="131"/>
      <c r="J30" s="137" t="s">
        <v>206</v>
      </c>
      <c r="K30" s="137"/>
      <c r="L30" s="137"/>
      <c r="M30" s="131"/>
      <c r="N30" s="137" t="s">
        <v>206</v>
      </c>
      <c r="O30" s="137"/>
      <c r="P30" s="137"/>
      <c r="Q30" s="131"/>
      <c r="R30" s="137" t="s">
        <v>206</v>
      </c>
      <c r="S30" s="137"/>
      <c r="T30" s="137"/>
      <c r="U30" s="111"/>
      <c r="V30" s="96"/>
    </row>
    <row r="31" spans="1:22" ht="18.75" customHeight="1">
      <c r="A31" s="119">
        <v>86</v>
      </c>
      <c r="B31" s="121"/>
      <c r="C31" s="178"/>
      <c r="D31" s="123"/>
      <c r="E31" s="183"/>
      <c r="F31" s="123"/>
      <c r="G31" s="123"/>
      <c r="H31" s="123"/>
      <c r="I31" s="124"/>
      <c r="J31" s="125" t="s">
        <v>206</v>
      </c>
      <c r="K31" s="125"/>
      <c r="L31" s="125"/>
      <c r="M31" s="124"/>
      <c r="N31" s="125" t="s">
        <v>206</v>
      </c>
      <c r="O31" s="125"/>
      <c r="P31" s="125"/>
      <c r="Q31" s="124"/>
      <c r="R31" s="125" t="s">
        <v>206</v>
      </c>
      <c r="S31" s="125"/>
      <c r="T31" s="125"/>
      <c r="U31" s="111"/>
      <c r="V31" s="96"/>
    </row>
    <row r="32" spans="1:22" ht="18.75" customHeight="1">
      <c r="A32" s="119">
        <v>87</v>
      </c>
      <c r="B32" s="121"/>
      <c r="C32" s="178"/>
      <c r="D32" s="123"/>
      <c r="E32" s="181"/>
      <c r="F32" s="123"/>
      <c r="G32" s="123"/>
      <c r="H32" s="123"/>
      <c r="I32" s="124"/>
      <c r="J32" s="125" t="s">
        <v>206</v>
      </c>
      <c r="K32" s="125"/>
      <c r="L32" s="125"/>
      <c r="M32" s="124"/>
      <c r="N32" s="125" t="s">
        <v>206</v>
      </c>
      <c r="O32" s="125"/>
      <c r="P32" s="125"/>
      <c r="Q32" s="124"/>
      <c r="R32" s="125" t="s">
        <v>206</v>
      </c>
      <c r="S32" s="125"/>
      <c r="T32" s="125"/>
      <c r="U32" s="111"/>
      <c r="V32" s="96"/>
    </row>
    <row r="33" spans="1:22" ht="18.75" customHeight="1">
      <c r="A33" s="119">
        <v>88</v>
      </c>
      <c r="B33" s="121"/>
      <c r="C33" s="178"/>
      <c r="D33" s="123"/>
      <c r="E33" s="181"/>
      <c r="F33" s="123"/>
      <c r="G33" s="123"/>
      <c r="H33" s="123"/>
      <c r="I33" s="124"/>
      <c r="J33" s="125" t="s">
        <v>206</v>
      </c>
      <c r="K33" s="125"/>
      <c r="L33" s="125"/>
      <c r="M33" s="124"/>
      <c r="N33" s="125" t="s">
        <v>206</v>
      </c>
      <c r="O33" s="125"/>
      <c r="P33" s="125"/>
      <c r="Q33" s="124"/>
      <c r="R33" s="125" t="s">
        <v>206</v>
      </c>
      <c r="S33" s="125"/>
      <c r="T33" s="125"/>
      <c r="U33" s="111"/>
      <c r="V33" s="96"/>
    </row>
    <row r="34" spans="1:22" ht="18.75" customHeight="1">
      <c r="A34" s="119">
        <v>89</v>
      </c>
      <c r="B34" s="121"/>
      <c r="C34" s="178"/>
      <c r="D34" s="123"/>
      <c r="E34" s="181"/>
      <c r="F34" s="123"/>
      <c r="G34" s="123"/>
      <c r="H34" s="123"/>
      <c r="I34" s="124"/>
      <c r="J34" s="125" t="s">
        <v>206</v>
      </c>
      <c r="K34" s="125"/>
      <c r="L34" s="125"/>
      <c r="M34" s="124"/>
      <c r="N34" s="125" t="s">
        <v>206</v>
      </c>
      <c r="O34" s="125"/>
      <c r="P34" s="125"/>
      <c r="Q34" s="124"/>
      <c r="R34" s="125" t="s">
        <v>206</v>
      </c>
      <c r="S34" s="125"/>
      <c r="T34" s="125"/>
      <c r="U34" s="111"/>
      <c r="V34" s="96"/>
    </row>
    <row r="35" spans="1:22" ht="18.75" customHeight="1" thickBot="1">
      <c r="A35" s="144">
        <v>90</v>
      </c>
      <c r="B35" s="146"/>
      <c r="C35" s="180"/>
      <c r="D35" s="148"/>
      <c r="E35" s="184"/>
      <c r="F35" s="148"/>
      <c r="G35" s="148"/>
      <c r="H35" s="148"/>
      <c r="I35" s="149"/>
      <c r="J35" s="150" t="s">
        <v>206</v>
      </c>
      <c r="K35" s="150"/>
      <c r="L35" s="150"/>
      <c r="M35" s="149"/>
      <c r="N35" s="150" t="s">
        <v>206</v>
      </c>
      <c r="O35" s="150"/>
      <c r="P35" s="150"/>
      <c r="Q35" s="149"/>
      <c r="R35" s="150" t="s">
        <v>206</v>
      </c>
      <c r="S35" s="150"/>
      <c r="T35" s="150"/>
      <c r="U35" s="111"/>
      <c r="V35" s="96"/>
    </row>
    <row r="36" spans="1:22" s="5" customFormat="1" ht="18.75" customHeight="1" thickBot="1">
      <c r="A36" s="155"/>
      <c r="B36" s="156"/>
      <c r="C36" s="157"/>
      <c r="D36" s="156"/>
      <c r="E36" s="158"/>
      <c r="F36" s="159"/>
      <c r="G36" s="159"/>
      <c r="H36" s="160"/>
      <c r="I36" s="161" t="s">
        <v>29</v>
      </c>
      <c r="J36" s="162"/>
      <c r="K36" s="163"/>
      <c r="L36" s="162"/>
      <c r="M36" s="164">
        <f>(COUNTA('申込一覧表A'!I2:I91)+COUNTA('申込一覧表A'!M2:M91)+COUNTA('申込一覧表A'!Q2:Q91))</f>
        <v>0</v>
      </c>
      <c r="N36" s="165" t="s">
        <v>30</v>
      </c>
      <c r="O36" s="155"/>
      <c r="P36" s="166"/>
      <c r="Q36" s="167"/>
      <c r="R36" s="159"/>
      <c r="S36" s="166"/>
      <c r="T36" s="166"/>
      <c r="U36" s="155"/>
      <c r="V36" s="166"/>
    </row>
    <row r="37" spans="1:22" s="5" customFormat="1" ht="18.75" customHeight="1" thickBot="1">
      <c r="A37" s="168" t="s">
        <v>31</v>
      </c>
      <c r="B37" s="162"/>
      <c r="C37" s="108">
        <f>'種目人数表B'!B26+'種目人数表B'!D26</f>
        <v>0</v>
      </c>
      <c r="D37" s="169" t="s">
        <v>32</v>
      </c>
      <c r="E37" s="163"/>
      <c r="F37" s="162"/>
      <c r="G37" s="162"/>
      <c r="H37" s="170"/>
      <c r="I37" s="168" t="s">
        <v>33</v>
      </c>
      <c r="J37" s="162"/>
      <c r="K37" s="163"/>
      <c r="L37" s="162"/>
      <c r="M37" s="171">
        <v>0</v>
      </c>
      <c r="N37" s="165" t="s">
        <v>30</v>
      </c>
      <c r="O37" s="168" t="s">
        <v>34</v>
      </c>
      <c r="P37" s="162"/>
      <c r="Q37" s="162"/>
      <c r="R37" s="162"/>
      <c r="S37" s="171">
        <f>M36*600+M37*800</f>
        <v>0</v>
      </c>
      <c r="T37" s="165" t="s">
        <v>35</v>
      </c>
      <c r="U37" s="155"/>
      <c r="V37" s="166"/>
    </row>
    <row r="38" spans="1:22" ht="6" customHeight="1">
      <c r="A38" s="172"/>
      <c r="B38" s="96"/>
      <c r="C38" s="157"/>
      <c r="D38" s="96"/>
      <c r="E38" s="96"/>
      <c r="F38" s="96"/>
      <c r="G38" s="94"/>
      <c r="H38" s="94"/>
      <c r="I38" s="94"/>
      <c r="J38" s="94"/>
      <c r="K38" s="173"/>
      <c r="L38" s="94"/>
      <c r="M38" s="94"/>
      <c r="N38" s="94"/>
      <c r="O38" s="94"/>
      <c r="P38" s="94"/>
      <c r="Q38" s="94"/>
      <c r="R38" s="94"/>
      <c r="S38" s="94"/>
      <c r="T38" s="96"/>
      <c r="U38" s="96"/>
      <c r="V38" s="96"/>
    </row>
    <row r="39" spans="1:22" s="5" customFormat="1" ht="17.25">
      <c r="A39" s="174"/>
      <c r="B39" s="157"/>
      <c r="C39" s="157"/>
      <c r="D39" s="156"/>
      <c r="E39" s="157"/>
      <c r="F39" s="157"/>
      <c r="G39" s="157"/>
      <c r="H39" s="157"/>
      <c r="I39" s="157"/>
      <c r="J39" s="157"/>
      <c r="K39" s="174"/>
      <c r="L39" s="175"/>
      <c r="M39" s="157"/>
      <c r="N39" s="157"/>
      <c r="O39" s="176"/>
      <c r="P39" s="157"/>
      <c r="Q39" s="157"/>
      <c r="R39" s="156"/>
      <c r="S39" s="177"/>
      <c r="T39" s="156"/>
      <c r="U39" s="166"/>
      <c r="V39" s="166"/>
    </row>
    <row r="40" spans="1:11" s="5" customFormat="1" ht="6" customHeight="1">
      <c r="A40" s="9"/>
      <c r="B40" s="8"/>
      <c r="C40" s="6"/>
      <c r="D40" s="7"/>
      <c r="E40" s="9"/>
      <c r="F40" s="8"/>
      <c r="G40" s="9"/>
      <c r="H40" s="8"/>
      <c r="I40" s="9"/>
      <c r="J40" s="8"/>
      <c r="K40" s="8"/>
    </row>
  </sheetData>
  <sheetProtection/>
  <mergeCells count="10">
    <mergeCell ref="D2:J2"/>
    <mergeCell ref="G1:N1"/>
    <mergeCell ref="I4:L4"/>
    <mergeCell ref="M4:P4"/>
    <mergeCell ref="Q4:T4"/>
    <mergeCell ref="R3:S3"/>
    <mergeCell ref="R2:S2"/>
    <mergeCell ref="N3:O3"/>
    <mergeCell ref="K3:L3"/>
    <mergeCell ref="D3:I3"/>
  </mergeCells>
  <dataValidations count="4">
    <dataValidation allowBlank="1" showErrorMessage="1" sqref="D6:D35 G6:H35 L6:L35 P6:P35 T6:T35">
      <formula1>0</formula1>
      <formula2>0</formula2>
    </dataValidation>
    <dataValidation type="textLength" allowBlank="1" showInputMessage="1" showErrorMessage="1" prompt="漢字以外は半角です&#10;姓と名の間は&#10;半角２つです" error="氏名は6文字以内でお願い致します" sqref="B6:B35">
      <formula1>2</formula1>
      <formula2>13</formula2>
    </dataValidation>
    <dataValidation type="textLength" allowBlank="1" showInputMessage="1" showErrorMessage="1" prompt="種目コード＆種別を入力&#10;" error="種別を入力してください" sqref="I6:I35 M6:M34 Q6:Q35">
      <formula1>5</formula1>
      <formula2>5</formula2>
    </dataValidation>
    <dataValidation allowBlank="1" sqref="C6:C38 C39:C40">
      <formula1>0</formula1>
      <formula2>0</formula2>
    </dataValidation>
  </dataValidations>
  <printOptions horizontalCentered="1"/>
  <pageMargins left="0.2755905511811024" right="0.2755905511811024" top="0.15748031496062992" bottom="0.1968503937007874" header="0.5118110236220472" footer="0"/>
  <pageSetup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F93"/>
  <sheetViews>
    <sheetView zoomScalePageLayoutView="0" workbookViewId="0" topLeftCell="A76">
      <selection activeCell="E91" sqref="E91"/>
    </sheetView>
  </sheetViews>
  <sheetFormatPr defaultColWidth="8.66015625" defaultRowHeight="18"/>
  <cols>
    <col min="1" max="1" width="5.66015625" style="0" customWidth="1"/>
    <col min="2" max="2" width="10.66015625" style="0" customWidth="1"/>
    <col min="4" max="4" width="7.41015625" style="0" customWidth="1"/>
    <col min="5" max="5" width="23.91015625" style="0" customWidth="1"/>
  </cols>
  <sheetData>
    <row r="1" spans="1:5" ht="17.25">
      <c r="A1" s="1" t="s">
        <v>7</v>
      </c>
      <c r="B1" s="1" t="s">
        <v>30</v>
      </c>
      <c r="D1" t="s">
        <v>36</v>
      </c>
      <c r="E1" s="10" t="s">
        <v>37</v>
      </c>
    </row>
    <row r="2" spans="1:6" ht="17.25">
      <c r="A2" s="11" t="s">
        <v>38</v>
      </c>
      <c r="B2" s="11" t="s">
        <v>39</v>
      </c>
      <c r="D2" s="12">
        <v>103101</v>
      </c>
      <c r="E2" s="10" t="s">
        <v>40</v>
      </c>
      <c r="F2">
        <v>103101</v>
      </c>
    </row>
    <row r="3" spans="1:6" ht="17.25">
      <c r="A3" s="11" t="s">
        <v>41</v>
      </c>
      <c r="B3" s="11" t="s">
        <v>42</v>
      </c>
      <c r="D3" s="12">
        <v>103102</v>
      </c>
      <c r="E3" s="10" t="s">
        <v>43</v>
      </c>
      <c r="F3">
        <v>103102</v>
      </c>
    </row>
    <row r="4" spans="1:6" ht="17.25">
      <c r="A4" s="11" t="s">
        <v>44</v>
      </c>
      <c r="B4" s="11" t="s">
        <v>45</v>
      </c>
      <c r="D4" s="12">
        <v>103103</v>
      </c>
      <c r="E4" s="10" t="s">
        <v>46</v>
      </c>
      <c r="F4">
        <v>103103</v>
      </c>
    </row>
    <row r="5" spans="1:6" ht="17.25">
      <c r="A5" s="11" t="s">
        <v>47</v>
      </c>
      <c r="B5" s="11" t="s">
        <v>48</v>
      </c>
      <c r="D5" s="12">
        <v>103104</v>
      </c>
      <c r="E5" s="10" t="s">
        <v>49</v>
      </c>
      <c r="F5">
        <v>103104</v>
      </c>
    </row>
    <row r="6" spans="1:6" ht="17.25">
      <c r="A6" s="11" t="s">
        <v>50</v>
      </c>
      <c r="B6" s="11" t="s">
        <v>51</v>
      </c>
      <c r="D6" s="12">
        <v>103105</v>
      </c>
      <c r="E6" s="10" t="s">
        <v>52</v>
      </c>
      <c r="F6">
        <v>103105</v>
      </c>
    </row>
    <row r="7" spans="1:6" ht="17.25">
      <c r="A7" s="11" t="s">
        <v>53</v>
      </c>
      <c r="B7" s="11" t="s">
        <v>54</v>
      </c>
      <c r="D7" s="12">
        <v>103106</v>
      </c>
      <c r="E7" s="10" t="s">
        <v>55</v>
      </c>
      <c r="F7">
        <v>103106</v>
      </c>
    </row>
    <row r="8" spans="1:6" ht="17.25">
      <c r="A8" s="11" t="s">
        <v>56</v>
      </c>
      <c r="B8" s="11" t="s">
        <v>57</v>
      </c>
      <c r="D8" s="12">
        <v>103108</v>
      </c>
      <c r="E8" s="10" t="s">
        <v>58</v>
      </c>
      <c r="F8">
        <v>103108</v>
      </c>
    </row>
    <row r="9" spans="1:6" ht="17.25">
      <c r="A9" s="11" t="s">
        <v>59</v>
      </c>
      <c r="B9" s="11" t="s">
        <v>60</v>
      </c>
      <c r="D9" s="12">
        <v>103109</v>
      </c>
      <c r="E9" s="10"/>
      <c r="F9">
        <v>103109</v>
      </c>
    </row>
    <row r="10" spans="1:6" ht="17.25">
      <c r="A10" s="11" t="s">
        <v>61</v>
      </c>
      <c r="B10" s="11" t="s">
        <v>62</v>
      </c>
      <c r="D10" s="12">
        <v>103110</v>
      </c>
      <c r="E10" s="10" t="s">
        <v>63</v>
      </c>
      <c r="F10">
        <v>103110</v>
      </c>
    </row>
    <row r="11" spans="1:6" ht="17.25">
      <c r="A11" s="11" t="s">
        <v>64</v>
      </c>
      <c r="B11" s="11" t="s">
        <v>65</v>
      </c>
      <c r="D11" s="12">
        <v>103111</v>
      </c>
      <c r="E11" s="10" t="s">
        <v>66</v>
      </c>
      <c r="F11">
        <v>103111</v>
      </c>
    </row>
    <row r="12" spans="1:6" ht="17.25">
      <c r="A12" s="11" t="s">
        <v>67</v>
      </c>
      <c r="B12" s="11" t="s">
        <v>68</v>
      </c>
      <c r="D12" s="12">
        <v>103112</v>
      </c>
      <c r="E12" s="10" t="s">
        <v>69</v>
      </c>
      <c r="F12">
        <v>103112</v>
      </c>
    </row>
    <row r="13" spans="1:6" ht="17.25">
      <c r="A13" s="11" t="s">
        <v>70</v>
      </c>
      <c r="B13" s="11" t="s">
        <v>71</v>
      </c>
      <c r="D13" s="12">
        <v>103113</v>
      </c>
      <c r="E13" s="10" t="s">
        <v>72</v>
      </c>
      <c r="F13">
        <v>103113</v>
      </c>
    </row>
    <row r="14" spans="1:6" ht="17.25">
      <c r="A14" s="11" t="s">
        <v>73</v>
      </c>
      <c r="B14" s="11" t="s">
        <v>74</v>
      </c>
      <c r="D14" s="12">
        <v>103114</v>
      </c>
      <c r="E14" s="10" t="s">
        <v>75</v>
      </c>
      <c r="F14">
        <v>103114</v>
      </c>
    </row>
    <row r="15" spans="1:6" ht="17.25">
      <c r="A15" s="11" t="s">
        <v>76</v>
      </c>
      <c r="B15" s="11" t="s">
        <v>77</v>
      </c>
      <c r="D15" s="12">
        <v>103115</v>
      </c>
      <c r="E15" s="10" t="s">
        <v>78</v>
      </c>
      <c r="F15">
        <v>103115</v>
      </c>
    </row>
    <row r="16" spans="1:6" ht="17.25">
      <c r="A16" s="11" t="s">
        <v>79</v>
      </c>
      <c r="B16" s="11" t="s">
        <v>80</v>
      </c>
      <c r="D16" s="12">
        <v>103116</v>
      </c>
      <c r="E16" s="10" t="s">
        <v>81</v>
      </c>
      <c r="F16">
        <v>103116</v>
      </c>
    </row>
    <row r="17" spans="1:6" ht="17.25">
      <c r="A17" s="11" t="s">
        <v>82</v>
      </c>
      <c r="B17" s="11" t="s">
        <v>83</v>
      </c>
      <c r="D17" s="12">
        <v>103117</v>
      </c>
      <c r="E17" s="10" t="s">
        <v>84</v>
      </c>
      <c r="F17">
        <v>103117</v>
      </c>
    </row>
    <row r="18" spans="1:6" ht="17.25">
      <c r="A18" s="11" t="s">
        <v>85</v>
      </c>
      <c r="B18" s="11" t="s">
        <v>86</v>
      </c>
      <c r="D18" s="12">
        <v>103118</v>
      </c>
      <c r="E18" s="10" t="s">
        <v>225</v>
      </c>
      <c r="F18">
        <v>103118</v>
      </c>
    </row>
    <row r="19" spans="1:6" ht="17.25">
      <c r="A19" s="11" t="s">
        <v>87</v>
      </c>
      <c r="B19" s="11" t="s">
        <v>88</v>
      </c>
      <c r="D19" s="12">
        <v>103119</v>
      </c>
      <c r="E19" s="10" t="s">
        <v>89</v>
      </c>
      <c r="F19">
        <v>103119</v>
      </c>
    </row>
    <row r="20" spans="1:6" ht="17.25">
      <c r="A20" s="11" t="s">
        <v>90</v>
      </c>
      <c r="B20" s="11" t="s">
        <v>91</v>
      </c>
      <c r="D20" s="12">
        <v>103120</v>
      </c>
      <c r="E20" s="10" t="s">
        <v>92</v>
      </c>
      <c r="F20">
        <v>103120</v>
      </c>
    </row>
    <row r="21" spans="1:6" ht="17.25">
      <c r="A21" s="11" t="s">
        <v>93</v>
      </c>
      <c r="B21" s="11" t="s">
        <v>94</v>
      </c>
      <c r="D21" s="12">
        <v>103121</v>
      </c>
      <c r="E21" s="10" t="s">
        <v>95</v>
      </c>
      <c r="F21">
        <v>103121</v>
      </c>
    </row>
    <row r="22" spans="1:6" ht="17.25">
      <c r="A22" s="11" t="s">
        <v>96</v>
      </c>
      <c r="B22" s="11" t="s">
        <v>97</v>
      </c>
      <c r="D22" s="12">
        <v>103122</v>
      </c>
      <c r="E22" s="10" t="s">
        <v>98</v>
      </c>
      <c r="F22">
        <v>103122</v>
      </c>
    </row>
    <row r="23" spans="1:6" ht="17.25">
      <c r="A23" s="11" t="s">
        <v>99</v>
      </c>
      <c r="B23" s="13" t="s">
        <v>219</v>
      </c>
      <c r="D23" s="12">
        <v>103123</v>
      </c>
      <c r="E23" s="10" t="s">
        <v>100</v>
      </c>
      <c r="F23">
        <v>103123</v>
      </c>
    </row>
    <row r="24" spans="1:6" ht="17.25">
      <c r="A24" s="11" t="s">
        <v>101</v>
      </c>
      <c r="B24" s="13" t="s">
        <v>220</v>
      </c>
      <c r="D24" s="12">
        <v>103124</v>
      </c>
      <c r="E24" s="10" t="s">
        <v>102</v>
      </c>
      <c r="F24">
        <v>103124</v>
      </c>
    </row>
    <row r="25" spans="1:6" ht="17.25">
      <c r="A25" s="11" t="s">
        <v>103</v>
      </c>
      <c r="B25" s="13" t="s">
        <v>221</v>
      </c>
      <c r="D25" s="12">
        <v>103125</v>
      </c>
      <c r="E25" s="10" t="s">
        <v>104</v>
      </c>
      <c r="F25">
        <v>103125</v>
      </c>
    </row>
    <row r="26" spans="1:6" ht="17.25">
      <c r="A26" s="11" t="s">
        <v>258</v>
      </c>
      <c r="B26" s="11"/>
      <c r="D26" s="12">
        <v>103126</v>
      </c>
      <c r="E26" s="10" t="s">
        <v>105</v>
      </c>
      <c r="F26">
        <v>103126</v>
      </c>
    </row>
    <row r="27" spans="1:6" ht="17.25">
      <c r="A27" s="11" t="s">
        <v>106</v>
      </c>
      <c r="B27" s="13" t="s">
        <v>250</v>
      </c>
      <c r="D27" s="12">
        <v>103127</v>
      </c>
      <c r="E27" s="10" t="s">
        <v>107</v>
      </c>
      <c r="F27">
        <v>103127</v>
      </c>
    </row>
    <row r="28" spans="1:6" ht="17.25">
      <c r="A28" s="11" t="s">
        <v>108</v>
      </c>
      <c r="B28" s="13" t="s">
        <v>251</v>
      </c>
      <c r="D28" s="12">
        <v>103128</v>
      </c>
      <c r="E28" s="10" t="s">
        <v>109</v>
      </c>
      <c r="F28">
        <v>103128</v>
      </c>
    </row>
    <row r="29" spans="1:6" ht="17.25">
      <c r="A29" s="11" t="s">
        <v>110</v>
      </c>
      <c r="B29" s="11" t="s">
        <v>252</v>
      </c>
      <c r="D29" s="12">
        <v>103129</v>
      </c>
      <c r="E29" s="10" t="s">
        <v>111</v>
      </c>
      <c r="F29">
        <v>103129</v>
      </c>
    </row>
    <row r="30" spans="1:6" ht="17.25">
      <c r="A30" s="11" t="s">
        <v>112</v>
      </c>
      <c r="B30" s="13" t="s">
        <v>253</v>
      </c>
      <c r="D30" s="12">
        <v>103130</v>
      </c>
      <c r="E30" s="10" t="s">
        <v>113</v>
      </c>
      <c r="F30">
        <v>103130</v>
      </c>
    </row>
    <row r="31" spans="1:6" ht="17.25">
      <c r="A31" s="11" t="s">
        <v>114</v>
      </c>
      <c r="B31" s="13" t="s">
        <v>254</v>
      </c>
      <c r="D31" s="12">
        <v>103131</v>
      </c>
      <c r="E31" s="10" t="s">
        <v>115</v>
      </c>
      <c r="F31">
        <v>103131</v>
      </c>
    </row>
    <row r="32" spans="1:6" ht="17.25">
      <c r="A32" s="11" t="s">
        <v>116</v>
      </c>
      <c r="B32" s="11" t="s">
        <v>255</v>
      </c>
      <c r="D32" s="12">
        <v>103132</v>
      </c>
      <c r="E32" s="10" t="s">
        <v>117</v>
      </c>
      <c r="F32">
        <v>103132</v>
      </c>
    </row>
    <row r="33" spans="1:6" ht="17.25">
      <c r="A33" s="11" t="s">
        <v>118</v>
      </c>
      <c r="B33" s="11" t="s">
        <v>256</v>
      </c>
      <c r="D33" s="12">
        <v>103133</v>
      </c>
      <c r="E33" s="10" t="s">
        <v>119</v>
      </c>
      <c r="F33">
        <v>103133</v>
      </c>
    </row>
    <row r="34" spans="1:6" ht="17.25">
      <c r="A34" s="11" t="s">
        <v>120</v>
      </c>
      <c r="B34" s="11" t="s">
        <v>257</v>
      </c>
      <c r="D34" s="12">
        <v>103134</v>
      </c>
      <c r="E34" s="10" t="s">
        <v>121</v>
      </c>
      <c r="F34">
        <v>103134</v>
      </c>
    </row>
    <row r="35" spans="1:6" ht="17.25">
      <c r="A35" s="11">
        <v>201</v>
      </c>
      <c r="B35" s="11" t="s">
        <v>122</v>
      </c>
      <c r="D35" s="12">
        <v>103135</v>
      </c>
      <c r="E35" s="10" t="s">
        <v>123</v>
      </c>
      <c r="F35">
        <v>103135</v>
      </c>
    </row>
    <row r="36" spans="1:6" ht="17.25">
      <c r="A36" s="11" t="s">
        <v>124</v>
      </c>
      <c r="B36" s="11" t="s">
        <v>125</v>
      </c>
      <c r="D36" s="12">
        <v>103136</v>
      </c>
      <c r="E36" s="10" t="s">
        <v>126</v>
      </c>
      <c r="F36">
        <v>103136</v>
      </c>
    </row>
    <row r="37" spans="1:6" ht="17.25">
      <c r="A37" s="11" t="s">
        <v>127</v>
      </c>
      <c r="B37" s="11" t="s">
        <v>128</v>
      </c>
      <c r="D37" s="12">
        <v>103137</v>
      </c>
      <c r="E37" s="10" t="s">
        <v>129</v>
      </c>
      <c r="F37">
        <v>103137</v>
      </c>
    </row>
    <row r="38" spans="1:6" ht="17.25">
      <c r="A38" s="11" t="s">
        <v>229</v>
      </c>
      <c r="B38" s="11" t="s">
        <v>231</v>
      </c>
      <c r="D38" s="12">
        <v>103138</v>
      </c>
      <c r="E38" s="10" t="s">
        <v>132</v>
      </c>
      <c r="F38">
        <v>103138</v>
      </c>
    </row>
    <row r="39" spans="1:6" ht="17.25">
      <c r="A39" s="11" t="s">
        <v>230</v>
      </c>
      <c r="B39" s="11" t="s">
        <v>232</v>
      </c>
      <c r="D39" s="12">
        <v>103139</v>
      </c>
      <c r="E39" s="10" t="s">
        <v>133</v>
      </c>
      <c r="F39">
        <v>103139</v>
      </c>
    </row>
    <row r="40" spans="1:6" ht="17.25">
      <c r="A40" s="11" t="s">
        <v>130</v>
      </c>
      <c r="B40" s="11" t="s">
        <v>131</v>
      </c>
      <c r="D40" s="12">
        <v>103140</v>
      </c>
      <c r="E40" s="10" t="s">
        <v>134</v>
      </c>
      <c r="F40">
        <v>103140</v>
      </c>
    </row>
    <row r="41" spans="4:6" ht="17.25">
      <c r="D41" s="12">
        <v>103141</v>
      </c>
      <c r="E41" s="10" t="s">
        <v>135</v>
      </c>
      <c r="F41">
        <v>103141</v>
      </c>
    </row>
    <row r="42" spans="4:6" ht="17.25">
      <c r="D42" s="12">
        <v>103142</v>
      </c>
      <c r="E42" s="10" t="s">
        <v>136</v>
      </c>
      <c r="F42">
        <v>103142</v>
      </c>
    </row>
    <row r="43" spans="4:6" ht="17.25">
      <c r="D43" s="12">
        <v>103143</v>
      </c>
      <c r="E43" s="10" t="s">
        <v>137</v>
      </c>
      <c r="F43">
        <v>103143</v>
      </c>
    </row>
    <row r="44" spans="4:6" ht="17.25">
      <c r="D44" s="12">
        <v>103144</v>
      </c>
      <c r="E44" s="10" t="s">
        <v>138</v>
      </c>
      <c r="F44">
        <v>103144</v>
      </c>
    </row>
    <row r="45" spans="4:6" ht="17.25">
      <c r="D45" s="12">
        <v>103145</v>
      </c>
      <c r="E45" s="10" t="s">
        <v>139</v>
      </c>
      <c r="F45">
        <v>103145</v>
      </c>
    </row>
    <row r="46" spans="4:6" ht="17.25">
      <c r="D46" s="12">
        <v>103146</v>
      </c>
      <c r="E46" s="10" t="s">
        <v>140</v>
      </c>
      <c r="F46">
        <v>103146</v>
      </c>
    </row>
    <row r="47" spans="4:6" ht="17.25">
      <c r="D47" s="12">
        <v>103147</v>
      </c>
      <c r="E47" s="10" t="s">
        <v>141</v>
      </c>
      <c r="F47">
        <v>103147</v>
      </c>
    </row>
    <row r="48" spans="4:6" ht="17.25">
      <c r="D48" s="12">
        <v>103148</v>
      </c>
      <c r="E48" s="10" t="s">
        <v>142</v>
      </c>
      <c r="F48">
        <v>103148</v>
      </c>
    </row>
    <row r="49" spans="4:6" ht="17.25">
      <c r="D49" s="12">
        <v>103149</v>
      </c>
      <c r="E49" s="10" t="s">
        <v>143</v>
      </c>
      <c r="F49">
        <v>103149</v>
      </c>
    </row>
    <row r="50" spans="4:6" ht="17.25">
      <c r="D50" s="12">
        <v>103150</v>
      </c>
      <c r="E50" s="10" t="s">
        <v>144</v>
      </c>
      <c r="F50">
        <v>103150</v>
      </c>
    </row>
    <row r="51" spans="4:6" ht="17.25">
      <c r="D51" s="12">
        <v>103151</v>
      </c>
      <c r="E51" s="10" t="s">
        <v>145</v>
      </c>
      <c r="F51">
        <v>103151</v>
      </c>
    </row>
    <row r="52" spans="4:6" ht="17.25">
      <c r="D52" s="12">
        <v>103152</v>
      </c>
      <c r="E52" s="10" t="s">
        <v>146</v>
      </c>
      <c r="F52">
        <v>103152</v>
      </c>
    </row>
    <row r="53" spans="4:6" ht="17.25">
      <c r="D53" s="12">
        <v>103153</v>
      </c>
      <c r="E53" s="10" t="s">
        <v>147</v>
      </c>
      <c r="F53">
        <v>103153</v>
      </c>
    </row>
    <row r="54" spans="4:6" ht="17.25">
      <c r="D54" s="12">
        <v>103154</v>
      </c>
      <c r="E54" s="10" t="s">
        <v>148</v>
      </c>
      <c r="F54">
        <v>103154</v>
      </c>
    </row>
    <row r="55" spans="4:6" ht="17.25">
      <c r="D55" s="12">
        <v>103155</v>
      </c>
      <c r="E55" s="10" t="s">
        <v>149</v>
      </c>
      <c r="F55">
        <v>103155</v>
      </c>
    </row>
    <row r="56" spans="4:6" ht="17.25">
      <c r="D56" s="12">
        <v>103156</v>
      </c>
      <c r="E56" s="10" t="s">
        <v>150</v>
      </c>
      <c r="F56">
        <v>103156</v>
      </c>
    </row>
    <row r="57" spans="4:6" ht="17.25">
      <c r="D57" s="12">
        <v>103157</v>
      </c>
      <c r="E57" s="10" t="s">
        <v>151</v>
      </c>
      <c r="F57">
        <v>103157</v>
      </c>
    </row>
    <row r="58" spans="4:6" ht="17.25">
      <c r="D58" s="12">
        <v>103158</v>
      </c>
      <c r="E58" s="10" t="s">
        <v>152</v>
      </c>
      <c r="F58">
        <v>103158</v>
      </c>
    </row>
    <row r="59" spans="4:6" ht="17.25">
      <c r="D59" s="12">
        <v>103159</v>
      </c>
      <c r="E59" s="10" t="s">
        <v>153</v>
      </c>
      <c r="F59">
        <v>103159</v>
      </c>
    </row>
    <row r="60" spans="4:6" ht="17.25">
      <c r="D60" s="12">
        <v>103160</v>
      </c>
      <c r="E60" s="10" t="s">
        <v>154</v>
      </c>
      <c r="F60">
        <v>103160</v>
      </c>
    </row>
    <row r="61" spans="4:6" ht="17.25">
      <c r="D61" s="12">
        <v>103162</v>
      </c>
      <c r="E61" s="10" t="s">
        <v>155</v>
      </c>
      <c r="F61">
        <v>103162</v>
      </c>
    </row>
    <row r="62" spans="4:6" ht="17.25">
      <c r="D62" s="12">
        <v>103163</v>
      </c>
      <c r="E62" s="10"/>
      <c r="F62">
        <v>103163</v>
      </c>
    </row>
    <row r="63" spans="4:6" ht="17.25">
      <c r="D63" s="12">
        <v>103164</v>
      </c>
      <c r="E63" s="10" t="s">
        <v>156</v>
      </c>
      <c r="F63">
        <v>103164</v>
      </c>
    </row>
    <row r="64" spans="4:6" ht="17.25">
      <c r="D64" s="12">
        <v>103165</v>
      </c>
      <c r="E64" s="10" t="s">
        <v>157</v>
      </c>
      <c r="F64">
        <v>103165</v>
      </c>
    </row>
    <row r="65" spans="4:6" ht="17.25">
      <c r="D65" s="12">
        <v>103166</v>
      </c>
      <c r="E65" s="10" t="s">
        <v>158</v>
      </c>
      <c r="F65">
        <v>103166</v>
      </c>
    </row>
    <row r="66" spans="4:6" ht="17.25">
      <c r="D66" s="12">
        <v>103167</v>
      </c>
      <c r="E66" s="10" t="s">
        <v>159</v>
      </c>
      <c r="F66">
        <v>103167</v>
      </c>
    </row>
    <row r="67" spans="4:6" ht="17.25">
      <c r="D67" s="12">
        <v>103168</v>
      </c>
      <c r="E67" s="10" t="s">
        <v>160</v>
      </c>
      <c r="F67">
        <v>103168</v>
      </c>
    </row>
    <row r="68" spans="4:6" ht="17.25">
      <c r="D68" s="12">
        <v>103169</v>
      </c>
      <c r="E68" s="10" t="s">
        <v>161</v>
      </c>
      <c r="F68">
        <v>103169</v>
      </c>
    </row>
    <row r="69" spans="4:6" ht="17.25">
      <c r="D69" s="12">
        <v>103170</v>
      </c>
      <c r="E69" s="10" t="s">
        <v>162</v>
      </c>
      <c r="F69">
        <v>103170</v>
      </c>
    </row>
    <row r="70" spans="4:6" ht="17.25">
      <c r="D70" s="12">
        <v>103171</v>
      </c>
      <c r="E70" s="10" t="s">
        <v>163</v>
      </c>
      <c r="F70">
        <v>103171</v>
      </c>
    </row>
    <row r="71" spans="4:6" ht="17.25">
      <c r="D71" s="12">
        <v>103172</v>
      </c>
      <c r="E71" s="10" t="s">
        <v>164</v>
      </c>
      <c r="F71">
        <v>103172</v>
      </c>
    </row>
    <row r="72" spans="4:6" ht="17.25">
      <c r="D72" s="12">
        <v>103173</v>
      </c>
      <c r="E72" s="10" t="s">
        <v>165</v>
      </c>
      <c r="F72">
        <v>103173</v>
      </c>
    </row>
    <row r="73" spans="4:6" ht="17.25">
      <c r="D73" s="12">
        <v>103174</v>
      </c>
      <c r="E73" s="10" t="s">
        <v>166</v>
      </c>
      <c r="F73">
        <v>103174</v>
      </c>
    </row>
    <row r="74" spans="4:6" ht="17.25">
      <c r="D74" s="12">
        <v>103175</v>
      </c>
      <c r="E74" s="10" t="s">
        <v>167</v>
      </c>
      <c r="F74">
        <v>103175</v>
      </c>
    </row>
    <row r="75" spans="4:6" ht="17.25">
      <c r="D75" s="12">
        <v>103176</v>
      </c>
      <c r="E75" s="10" t="s">
        <v>169</v>
      </c>
      <c r="F75">
        <v>103176</v>
      </c>
    </row>
    <row r="76" spans="4:6" ht="17.25">
      <c r="D76" s="12">
        <v>103177</v>
      </c>
      <c r="E76" s="10" t="s">
        <v>168</v>
      </c>
      <c r="F76">
        <v>103177</v>
      </c>
    </row>
    <row r="77" spans="4:6" ht="17.25">
      <c r="D77" s="12">
        <v>103178</v>
      </c>
      <c r="E77" s="10" t="s">
        <v>226</v>
      </c>
      <c r="F77">
        <v>103178</v>
      </c>
    </row>
    <row r="78" spans="4:6" ht="17.25">
      <c r="D78" s="12">
        <v>103179</v>
      </c>
      <c r="E78" s="10" t="s">
        <v>170</v>
      </c>
      <c r="F78">
        <v>103179</v>
      </c>
    </row>
    <row r="79" spans="4:6" ht="17.25">
      <c r="D79" s="12">
        <v>103181</v>
      </c>
      <c r="E79" s="10" t="s">
        <v>242</v>
      </c>
      <c r="F79">
        <v>103181</v>
      </c>
    </row>
    <row r="80" spans="4:6" ht="17.25">
      <c r="D80" s="12">
        <v>103452</v>
      </c>
      <c r="E80" s="10" t="s">
        <v>171</v>
      </c>
      <c r="F80">
        <v>103452</v>
      </c>
    </row>
    <row r="81" spans="4:6" ht="17.25">
      <c r="D81" s="12">
        <v>103501</v>
      </c>
      <c r="E81" s="10" t="s">
        <v>172</v>
      </c>
      <c r="F81">
        <v>103501</v>
      </c>
    </row>
    <row r="82" spans="4:6" ht="17.25">
      <c r="D82" s="12">
        <v>103502</v>
      </c>
      <c r="E82" s="10" t="s">
        <v>173</v>
      </c>
      <c r="F82">
        <v>103502</v>
      </c>
    </row>
    <row r="83" spans="4:6" ht="17.25">
      <c r="D83" s="12">
        <v>103503</v>
      </c>
      <c r="E83" s="10" t="s">
        <v>174</v>
      </c>
      <c r="F83">
        <v>103503</v>
      </c>
    </row>
    <row r="84" spans="4:6" ht="17.25">
      <c r="D84" s="12">
        <v>103504</v>
      </c>
      <c r="E84" s="10" t="s">
        <v>175</v>
      </c>
      <c r="F84">
        <v>103504</v>
      </c>
    </row>
    <row r="85" spans="4:6" ht="17.25">
      <c r="D85" s="12">
        <v>103506</v>
      </c>
      <c r="E85" s="10" t="s">
        <v>227</v>
      </c>
      <c r="F85">
        <v>103506</v>
      </c>
    </row>
    <row r="86" spans="4:6" ht="17.25">
      <c r="D86" s="12">
        <v>103507</v>
      </c>
      <c r="E86" s="10" t="s">
        <v>176</v>
      </c>
      <c r="F86">
        <v>103507</v>
      </c>
    </row>
    <row r="87" spans="4:6" ht="17.25">
      <c r="D87" s="12">
        <v>103508</v>
      </c>
      <c r="E87" s="10" t="s">
        <v>177</v>
      </c>
      <c r="F87">
        <v>103508</v>
      </c>
    </row>
    <row r="88" spans="4:6" ht="17.25">
      <c r="D88" s="12">
        <v>103509</v>
      </c>
      <c r="E88" s="10" t="s">
        <v>178</v>
      </c>
      <c r="F88">
        <v>103509</v>
      </c>
    </row>
    <row r="89" spans="4:6" ht="17.25">
      <c r="D89" s="12">
        <v>103510</v>
      </c>
      <c r="E89" s="10" t="s">
        <v>179</v>
      </c>
      <c r="F89">
        <v>103510</v>
      </c>
    </row>
    <row r="90" spans="4:6" ht="17.25">
      <c r="D90" s="12">
        <v>103512</v>
      </c>
      <c r="E90" s="10" t="s">
        <v>248</v>
      </c>
      <c r="F90">
        <v>103512</v>
      </c>
    </row>
    <row r="91" spans="4:6" ht="17.25">
      <c r="D91" s="12">
        <v>103514</v>
      </c>
      <c r="E91" s="10" t="s">
        <v>180</v>
      </c>
      <c r="F91">
        <v>103514</v>
      </c>
    </row>
    <row r="92" spans="4:6" ht="17.25">
      <c r="D92" s="12">
        <v>999999</v>
      </c>
      <c r="E92" s="10" t="s">
        <v>131</v>
      </c>
      <c r="F92">
        <v>999999</v>
      </c>
    </row>
    <row r="93" spans="4:5" ht="17.25">
      <c r="D93" s="12"/>
      <c r="E93" s="10"/>
    </row>
  </sheetData>
  <sheetProtection/>
  <printOptions/>
  <pageMargins left="0.7868055555555555" right="0.7868055555555555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H22EP05</dc:creator>
  <cp:keywords/>
  <dc:description/>
  <cp:lastModifiedBy>gunma</cp:lastModifiedBy>
  <cp:lastPrinted>2017-03-07T03:45:40Z</cp:lastPrinted>
  <dcterms:created xsi:type="dcterms:W3CDTF">2008-04-18T10:40:49Z</dcterms:created>
  <dcterms:modified xsi:type="dcterms:W3CDTF">2017-03-08T02:05:14Z</dcterms:modified>
  <cp:category/>
  <cp:version/>
  <cp:contentType/>
  <cp:contentStatus/>
</cp:coreProperties>
</file>