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owner\Desktop\浩登\西カレ＠沖縄\"/>
    </mc:Choice>
  </mc:AlternateContent>
  <bookViews>
    <workbookView xWindow="0" yWindow="0" windowWidth="20490" windowHeight="7230" tabRatio="613" firstSheet="12" activeTab="12"/>
  </bookViews>
  <sheets>
    <sheet name="学校情報入力" sheetId="1" r:id="rId1"/>
    <sheet name="個人種目男子エントリー" sheetId="2" r:id="rId2"/>
    <sheet name="十種競技エントリー" sheetId="10" r:id="rId3"/>
    <sheet name="個人種目女子エントリー" sheetId="3" r:id="rId4"/>
    <sheet name="七種競技エントリー" sheetId="14" r:id="rId5"/>
    <sheet name="リレー確認表（記録入力）" sheetId="4" r:id="rId6"/>
    <sheet name="登録データ" sheetId="7" state="hidden" r:id="rId7"/>
    <sheet name="男子mat" sheetId="5" state="hidden" r:id="rId8"/>
    <sheet name="女子mat" sheetId="8" state="hidden" r:id="rId9"/>
    <sheet name="男子混成mat" sheetId="11" state="hidden" r:id="rId10"/>
    <sheet name="女子混成mat" sheetId="12" state="hidden" r:id="rId11"/>
    <sheet name="リレーmat" sheetId="6" state="hidden" r:id="rId12"/>
    <sheet name="地区選択" sheetId="9" r:id="rId13"/>
  </sheets>
  <definedNames>
    <definedName name="_xlnm.Print_Area" localSheetId="0">学校情報入力!$A$1:$E$45</definedName>
    <definedName name="_xlnm.Print_Area" localSheetId="3">個人種目女子エントリー!$A$1:$S$198</definedName>
    <definedName name="_xlnm.Print_Area" localSheetId="1">個人種目男子エントリー!$A$1:$S$198</definedName>
    <definedName name="_xlnm.Print_Area" localSheetId="4">七種競技エントリー!$A$1:$J$36</definedName>
    <definedName name="_xlnm.Print_Area" localSheetId="2">十種競技エントリー!$A$1:$J$45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O3" i="7" l="1"/>
  <c r="L10" i="6" l="1"/>
  <c r="L3" i="6"/>
  <c r="X20" i="3"/>
  <c r="Y20" i="3"/>
  <c r="X23" i="3"/>
  <c r="Y23" i="3"/>
  <c r="X26" i="3"/>
  <c r="Y26" i="3"/>
  <c r="W29" i="3"/>
  <c r="X29" i="3"/>
  <c r="Y29" i="3"/>
  <c r="W32" i="3"/>
  <c r="X32" i="3"/>
  <c r="Y32" i="3"/>
  <c r="W35" i="3"/>
  <c r="X35" i="3"/>
  <c r="Y35" i="3"/>
  <c r="W38" i="3"/>
  <c r="X38" i="3"/>
  <c r="Y38" i="3"/>
  <c r="W41" i="3"/>
  <c r="X41" i="3"/>
  <c r="Y41" i="3"/>
  <c r="W44" i="3"/>
  <c r="X44" i="3"/>
  <c r="Y44" i="3"/>
  <c r="W47" i="3"/>
  <c r="X47" i="3"/>
  <c r="Y47" i="3"/>
  <c r="W50" i="3"/>
  <c r="X50" i="3"/>
  <c r="Y50" i="3"/>
  <c r="W53" i="3"/>
  <c r="X53" i="3"/>
  <c r="Y53" i="3"/>
  <c r="W56" i="3"/>
  <c r="X56" i="3"/>
  <c r="Y56" i="3"/>
  <c r="W59" i="3"/>
  <c r="X59" i="3"/>
  <c r="Y59" i="3"/>
  <c r="W62" i="3"/>
  <c r="X62" i="3"/>
  <c r="Y62" i="3"/>
  <c r="W65" i="3"/>
  <c r="X65" i="3"/>
  <c r="Y65" i="3"/>
  <c r="W68" i="3"/>
  <c r="X68" i="3"/>
  <c r="Y68" i="3"/>
  <c r="W71" i="3"/>
  <c r="X71" i="3"/>
  <c r="Y71" i="3"/>
  <c r="W74" i="3"/>
  <c r="X74" i="3"/>
  <c r="Y74" i="3"/>
  <c r="W77" i="3"/>
  <c r="X77" i="3"/>
  <c r="Y77" i="3"/>
  <c r="W80" i="3"/>
  <c r="X80" i="3"/>
  <c r="Y80" i="3"/>
  <c r="W83" i="3"/>
  <c r="X83" i="3"/>
  <c r="Y83" i="3"/>
  <c r="W86" i="3"/>
  <c r="X86" i="3"/>
  <c r="Y86" i="3"/>
  <c r="W89" i="3"/>
  <c r="X89" i="3"/>
  <c r="Y89" i="3"/>
  <c r="W92" i="3"/>
  <c r="X92" i="3"/>
  <c r="Y92" i="3"/>
  <c r="W95" i="3"/>
  <c r="X95" i="3"/>
  <c r="Y95" i="3"/>
  <c r="W98" i="3"/>
  <c r="X98" i="3"/>
  <c r="Y98" i="3"/>
  <c r="W101" i="3"/>
  <c r="X101" i="3"/>
  <c r="Y101" i="3"/>
  <c r="W104" i="3"/>
  <c r="X104" i="3"/>
  <c r="Y104" i="3"/>
  <c r="W107" i="3"/>
  <c r="X107" i="3"/>
  <c r="Y107" i="3"/>
  <c r="W110" i="3"/>
  <c r="X110" i="3"/>
  <c r="Y110" i="3"/>
  <c r="W113" i="3"/>
  <c r="X113" i="3"/>
  <c r="Y113" i="3"/>
  <c r="W116" i="3"/>
  <c r="X116" i="3"/>
  <c r="Y116" i="3"/>
  <c r="W119" i="3"/>
  <c r="X119" i="3"/>
  <c r="Y119" i="3"/>
  <c r="W122" i="3"/>
  <c r="X122" i="3"/>
  <c r="Y122" i="3"/>
  <c r="W125" i="3"/>
  <c r="X125" i="3"/>
  <c r="Y125" i="3"/>
  <c r="W128" i="3"/>
  <c r="X128" i="3"/>
  <c r="Y128" i="3"/>
  <c r="W131" i="3"/>
  <c r="X131" i="3"/>
  <c r="Y131" i="3"/>
  <c r="W134" i="3"/>
  <c r="X134" i="3"/>
  <c r="Y134" i="3"/>
  <c r="W137" i="3"/>
  <c r="X137" i="3"/>
  <c r="Y137" i="3"/>
  <c r="W140" i="3"/>
  <c r="X140" i="3"/>
  <c r="Y140" i="3"/>
  <c r="W143" i="3"/>
  <c r="X143" i="3"/>
  <c r="Y143" i="3"/>
  <c r="W146" i="3"/>
  <c r="X146" i="3"/>
  <c r="Y146" i="3"/>
  <c r="W149" i="3"/>
  <c r="X149" i="3"/>
  <c r="Y149" i="3"/>
  <c r="W152" i="3"/>
  <c r="X152" i="3"/>
  <c r="Y152" i="3"/>
  <c r="W155" i="3"/>
  <c r="X155" i="3"/>
  <c r="Y155" i="3"/>
  <c r="W158" i="3"/>
  <c r="X158" i="3"/>
  <c r="Y158" i="3"/>
  <c r="W161" i="3"/>
  <c r="X161" i="3"/>
  <c r="Y161" i="3"/>
  <c r="W164" i="3"/>
  <c r="X164" i="3"/>
  <c r="Y164" i="3"/>
  <c r="W167" i="3"/>
  <c r="X167" i="3"/>
  <c r="Y167" i="3"/>
  <c r="W170" i="3"/>
  <c r="X170" i="3"/>
  <c r="Y170" i="3"/>
  <c r="W173" i="3"/>
  <c r="X173" i="3"/>
  <c r="Y173" i="3"/>
  <c r="W176" i="3"/>
  <c r="X176" i="3"/>
  <c r="Y176" i="3"/>
  <c r="W179" i="3"/>
  <c r="X179" i="3"/>
  <c r="Y179" i="3"/>
  <c r="W182" i="3"/>
  <c r="X182" i="3"/>
  <c r="Y182" i="3"/>
  <c r="W185" i="3"/>
  <c r="X185" i="3"/>
  <c r="Y185" i="3"/>
  <c r="W188" i="3"/>
  <c r="X188" i="3"/>
  <c r="Y188" i="3"/>
  <c r="W191" i="3"/>
  <c r="X191" i="3"/>
  <c r="Y191" i="3"/>
  <c r="W194" i="3"/>
  <c r="X194" i="3"/>
  <c r="Y194" i="3"/>
  <c r="AY20" i="2"/>
  <c r="AZ20" i="2"/>
  <c r="AY23" i="2"/>
  <c r="AZ23" i="2"/>
  <c r="AY26" i="2"/>
  <c r="AZ26" i="2"/>
  <c r="AY29" i="2"/>
  <c r="AZ29" i="2"/>
  <c r="AY32" i="2"/>
  <c r="AZ32" i="2"/>
  <c r="AY35" i="2"/>
  <c r="AZ35" i="2"/>
  <c r="AY38" i="2"/>
  <c r="AZ38" i="2"/>
  <c r="AY41" i="2"/>
  <c r="AZ41" i="2"/>
  <c r="AY44" i="2"/>
  <c r="AZ44" i="2"/>
  <c r="AY47" i="2"/>
  <c r="AZ47" i="2"/>
  <c r="AY50" i="2"/>
  <c r="AZ50" i="2"/>
  <c r="AY53" i="2"/>
  <c r="AZ53" i="2"/>
  <c r="AY56" i="2"/>
  <c r="AZ56" i="2"/>
  <c r="AY59" i="2"/>
  <c r="AZ59" i="2"/>
  <c r="AY62" i="2"/>
  <c r="AZ62" i="2"/>
  <c r="AY65" i="2"/>
  <c r="AZ65" i="2"/>
  <c r="AY68" i="2"/>
  <c r="AZ68" i="2"/>
  <c r="AY71" i="2"/>
  <c r="AZ71" i="2"/>
  <c r="AY74" i="2"/>
  <c r="AZ74" i="2"/>
  <c r="AY77" i="2"/>
  <c r="AZ77" i="2"/>
  <c r="AY80" i="2"/>
  <c r="AZ80" i="2"/>
  <c r="AY83" i="2"/>
  <c r="AZ83" i="2"/>
  <c r="AY86" i="2"/>
  <c r="AZ86" i="2"/>
  <c r="AY89" i="2"/>
  <c r="AZ89" i="2"/>
  <c r="AY92" i="2"/>
  <c r="AZ92" i="2"/>
  <c r="AY95" i="2"/>
  <c r="AZ95" i="2"/>
  <c r="AY98" i="2"/>
  <c r="AZ98" i="2"/>
  <c r="AY101" i="2"/>
  <c r="AZ101" i="2"/>
  <c r="AY104" i="2"/>
  <c r="AZ104" i="2"/>
  <c r="AY107" i="2"/>
  <c r="AZ107" i="2"/>
  <c r="AY110" i="2"/>
  <c r="AZ110" i="2"/>
  <c r="AY113" i="2"/>
  <c r="AZ113" i="2"/>
  <c r="AY116" i="2"/>
  <c r="AZ116" i="2"/>
  <c r="AY119" i="2"/>
  <c r="AZ119" i="2"/>
  <c r="AY122" i="2"/>
  <c r="AZ122" i="2"/>
  <c r="AY125" i="2"/>
  <c r="AZ125" i="2"/>
  <c r="AY128" i="2"/>
  <c r="AZ128" i="2"/>
  <c r="AY131" i="2"/>
  <c r="AZ131" i="2"/>
  <c r="AY134" i="2"/>
  <c r="AZ134" i="2"/>
  <c r="AY137" i="2"/>
  <c r="AZ137" i="2"/>
  <c r="AY140" i="2"/>
  <c r="AZ140" i="2"/>
  <c r="AY143" i="2"/>
  <c r="AZ143" i="2"/>
  <c r="AY146" i="2"/>
  <c r="AZ146" i="2"/>
  <c r="AY149" i="2"/>
  <c r="AZ149" i="2"/>
  <c r="AY152" i="2"/>
  <c r="AZ152" i="2"/>
  <c r="AY155" i="2"/>
  <c r="AZ155" i="2"/>
  <c r="AY158" i="2"/>
  <c r="AZ158" i="2"/>
  <c r="AY161" i="2"/>
  <c r="AZ161" i="2"/>
  <c r="AY164" i="2"/>
  <c r="AZ164" i="2"/>
  <c r="AY167" i="2"/>
  <c r="AZ167" i="2"/>
  <c r="AY170" i="2"/>
  <c r="AZ170" i="2"/>
  <c r="AY173" i="2"/>
  <c r="AZ173" i="2"/>
  <c r="AY176" i="2"/>
  <c r="AZ176" i="2"/>
  <c r="AY179" i="2"/>
  <c r="AZ179" i="2"/>
  <c r="AY182" i="2"/>
  <c r="AZ182" i="2"/>
  <c r="AY185" i="2"/>
  <c r="AZ185" i="2"/>
  <c r="AY188" i="2"/>
  <c r="AZ188" i="2"/>
  <c r="AY191" i="2"/>
  <c r="AZ191" i="2"/>
  <c r="AY194" i="2"/>
  <c r="AZ194" i="2"/>
  <c r="X20" i="2"/>
  <c r="Y20" i="2"/>
  <c r="X23" i="2"/>
  <c r="Y23" i="2"/>
  <c r="X26" i="2"/>
  <c r="Y26" i="2"/>
  <c r="X29" i="2"/>
  <c r="Y29" i="2"/>
  <c r="W32" i="2"/>
  <c r="X32" i="2"/>
  <c r="Y32" i="2"/>
  <c r="W35" i="2"/>
  <c r="X35" i="2"/>
  <c r="Y35" i="2"/>
  <c r="W38" i="2"/>
  <c r="X38" i="2"/>
  <c r="Y38" i="2"/>
  <c r="W41" i="2"/>
  <c r="X41" i="2"/>
  <c r="Y41" i="2"/>
  <c r="W44" i="2"/>
  <c r="X44" i="2"/>
  <c r="Y44" i="2"/>
  <c r="W47" i="2"/>
  <c r="X47" i="2"/>
  <c r="Y47" i="2"/>
  <c r="W50" i="2"/>
  <c r="X50" i="2"/>
  <c r="Y50" i="2"/>
  <c r="W53" i="2"/>
  <c r="X53" i="2"/>
  <c r="Y53" i="2"/>
  <c r="W56" i="2"/>
  <c r="X56" i="2"/>
  <c r="Y56" i="2"/>
  <c r="W59" i="2"/>
  <c r="X59" i="2"/>
  <c r="Y59" i="2"/>
  <c r="W62" i="2"/>
  <c r="X62" i="2"/>
  <c r="Y62" i="2"/>
  <c r="W65" i="2"/>
  <c r="X65" i="2"/>
  <c r="Y65" i="2"/>
  <c r="W68" i="2"/>
  <c r="X68" i="2"/>
  <c r="Y68" i="2"/>
  <c r="W71" i="2"/>
  <c r="X71" i="2"/>
  <c r="Y71" i="2"/>
  <c r="W74" i="2"/>
  <c r="X74" i="2"/>
  <c r="Y74" i="2"/>
  <c r="W77" i="2"/>
  <c r="X77" i="2"/>
  <c r="Y77" i="2"/>
  <c r="W80" i="2"/>
  <c r="X80" i="2"/>
  <c r="Y80" i="2"/>
  <c r="W83" i="2"/>
  <c r="X83" i="2"/>
  <c r="Y83" i="2"/>
  <c r="W86" i="2"/>
  <c r="X86" i="2"/>
  <c r="Y86" i="2"/>
  <c r="W89" i="2"/>
  <c r="X89" i="2"/>
  <c r="Y89" i="2"/>
  <c r="W92" i="2"/>
  <c r="X92" i="2"/>
  <c r="Y92" i="2"/>
  <c r="W95" i="2"/>
  <c r="X95" i="2"/>
  <c r="Y95" i="2"/>
  <c r="W98" i="2"/>
  <c r="X98" i="2"/>
  <c r="Y98" i="2"/>
  <c r="W101" i="2"/>
  <c r="X101" i="2"/>
  <c r="Y101" i="2"/>
  <c r="W104" i="2"/>
  <c r="X104" i="2"/>
  <c r="Y104" i="2"/>
  <c r="W107" i="2"/>
  <c r="X107" i="2"/>
  <c r="Y107" i="2"/>
  <c r="W110" i="2"/>
  <c r="X110" i="2"/>
  <c r="Y110" i="2"/>
  <c r="W113" i="2"/>
  <c r="X113" i="2"/>
  <c r="Y113" i="2"/>
  <c r="W116" i="2"/>
  <c r="X116" i="2"/>
  <c r="Y116" i="2"/>
  <c r="W119" i="2"/>
  <c r="X119" i="2"/>
  <c r="Y119" i="2"/>
  <c r="W122" i="2"/>
  <c r="X122" i="2"/>
  <c r="Y122" i="2"/>
  <c r="W125" i="2"/>
  <c r="X125" i="2"/>
  <c r="Y125" i="2"/>
  <c r="W128" i="2"/>
  <c r="X128" i="2"/>
  <c r="Y128" i="2"/>
  <c r="W131" i="2"/>
  <c r="X131" i="2"/>
  <c r="Y131" i="2"/>
  <c r="W134" i="2"/>
  <c r="X134" i="2"/>
  <c r="Y134" i="2"/>
  <c r="W137" i="2"/>
  <c r="X137" i="2"/>
  <c r="Y137" i="2"/>
  <c r="W140" i="2"/>
  <c r="X140" i="2"/>
  <c r="Y140" i="2"/>
  <c r="W143" i="2"/>
  <c r="X143" i="2"/>
  <c r="Y143" i="2"/>
  <c r="W146" i="2"/>
  <c r="X146" i="2"/>
  <c r="Y146" i="2"/>
  <c r="W149" i="2"/>
  <c r="X149" i="2"/>
  <c r="Y149" i="2"/>
  <c r="W152" i="2"/>
  <c r="X152" i="2"/>
  <c r="Y152" i="2"/>
  <c r="W155" i="2"/>
  <c r="X155" i="2"/>
  <c r="Y155" i="2"/>
  <c r="W158" i="2"/>
  <c r="X158" i="2"/>
  <c r="Y158" i="2"/>
  <c r="W161" i="2"/>
  <c r="X161" i="2"/>
  <c r="Y161" i="2"/>
  <c r="W164" i="2"/>
  <c r="X164" i="2"/>
  <c r="Y164" i="2"/>
  <c r="W167" i="2"/>
  <c r="X167" i="2"/>
  <c r="Y167" i="2"/>
  <c r="W170" i="2"/>
  <c r="X170" i="2"/>
  <c r="Y170" i="2"/>
  <c r="W173" i="2"/>
  <c r="X173" i="2"/>
  <c r="Y173" i="2"/>
  <c r="W176" i="2"/>
  <c r="X176" i="2"/>
  <c r="Y176" i="2"/>
  <c r="W179" i="2"/>
  <c r="X179" i="2"/>
  <c r="Y179" i="2"/>
  <c r="W182" i="2"/>
  <c r="X182" i="2"/>
  <c r="Y182" i="2"/>
  <c r="W185" i="2"/>
  <c r="X185" i="2"/>
  <c r="Y185" i="2"/>
  <c r="W188" i="2"/>
  <c r="X188" i="2"/>
  <c r="Y188" i="2"/>
  <c r="W191" i="2"/>
  <c r="X191" i="2"/>
  <c r="Y191" i="2"/>
  <c r="W194" i="2"/>
  <c r="X194" i="2"/>
  <c r="Y194" i="2"/>
  <c r="AY20" i="3"/>
  <c r="AZ20" i="3"/>
  <c r="AY23" i="3"/>
  <c r="AZ23" i="3"/>
  <c r="AY26" i="3"/>
  <c r="AZ26" i="3"/>
  <c r="AY29" i="3"/>
  <c r="AZ29" i="3"/>
  <c r="AY32" i="3"/>
  <c r="AZ32" i="3"/>
  <c r="AY35" i="3"/>
  <c r="AZ35" i="3"/>
  <c r="AY38" i="3"/>
  <c r="AZ38" i="3"/>
  <c r="AY41" i="3"/>
  <c r="AZ41" i="3"/>
  <c r="AY44" i="3"/>
  <c r="AZ44" i="3"/>
  <c r="AY47" i="3"/>
  <c r="AZ47" i="3"/>
  <c r="AY50" i="3"/>
  <c r="AZ50" i="3"/>
  <c r="AY53" i="3"/>
  <c r="AZ53" i="3"/>
  <c r="AY56" i="3"/>
  <c r="AZ56" i="3"/>
  <c r="AY59" i="3"/>
  <c r="AZ59" i="3"/>
  <c r="AY62" i="3"/>
  <c r="AZ62" i="3"/>
  <c r="AY65" i="3"/>
  <c r="AZ65" i="3"/>
  <c r="AY68" i="3"/>
  <c r="AZ68" i="3"/>
  <c r="AY71" i="3"/>
  <c r="AZ71" i="3"/>
  <c r="AY74" i="3"/>
  <c r="AZ74" i="3"/>
  <c r="AY77" i="3"/>
  <c r="AZ77" i="3"/>
  <c r="AY80" i="3"/>
  <c r="AZ80" i="3"/>
  <c r="AY83" i="3"/>
  <c r="AZ83" i="3"/>
  <c r="AY86" i="3"/>
  <c r="AZ86" i="3"/>
  <c r="AY89" i="3"/>
  <c r="AZ89" i="3"/>
  <c r="AY92" i="3"/>
  <c r="AZ92" i="3"/>
  <c r="AY95" i="3"/>
  <c r="AZ95" i="3"/>
  <c r="AY98" i="3"/>
  <c r="AZ98" i="3"/>
  <c r="AY101" i="3"/>
  <c r="AZ101" i="3"/>
  <c r="AY104" i="3"/>
  <c r="AZ104" i="3"/>
  <c r="AY107" i="3"/>
  <c r="AZ107" i="3"/>
  <c r="AY110" i="3"/>
  <c r="AZ110" i="3"/>
  <c r="AY113" i="3"/>
  <c r="AZ113" i="3"/>
  <c r="AY116" i="3"/>
  <c r="AZ116" i="3"/>
  <c r="AY119" i="3"/>
  <c r="AZ119" i="3"/>
  <c r="AY122" i="3"/>
  <c r="AZ122" i="3"/>
  <c r="AY125" i="3"/>
  <c r="AZ125" i="3"/>
  <c r="AY128" i="3"/>
  <c r="AZ128" i="3"/>
  <c r="AY131" i="3"/>
  <c r="AZ131" i="3"/>
  <c r="AY134" i="3"/>
  <c r="AZ134" i="3"/>
  <c r="AY137" i="3"/>
  <c r="AZ137" i="3"/>
  <c r="AY140" i="3"/>
  <c r="AZ140" i="3"/>
  <c r="AY143" i="3"/>
  <c r="AZ143" i="3"/>
  <c r="AY146" i="3"/>
  <c r="AZ146" i="3"/>
  <c r="AY149" i="3"/>
  <c r="AZ149" i="3"/>
  <c r="AY152" i="3"/>
  <c r="AZ152" i="3"/>
  <c r="AY155" i="3"/>
  <c r="AZ155" i="3"/>
  <c r="AY158" i="3"/>
  <c r="AZ158" i="3"/>
  <c r="AY161" i="3"/>
  <c r="AZ161" i="3"/>
  <c r="AY164" i="3"/>
  <c r="AZ164" i="3"/>
  <c r="AY167" i="3"/>
  <c r="AZ167" i="3"/>
  <c r="AY170" i="3"/>
  <c r="AZ170" i="3"/>
  <c r="AY173" i="3"/>
  <c r="AZ173" i="3"/>
  <c r="AY176" i="3"/>
  <c r="AZ176" i="3"/>
  <c r="AY179" i="3"/>
  <c r="AZ179" i="3"/>
  <c r="AY182" i="3"/>
  <c r="AZ182" i="3"/>
  <c r="AY185" i="3"/>
  <c r="AZ185" i="3"/>
  <c r="AY188" i="3"/>
  <c r="AZ188" i="3"/>
  <c r="AY191" i="3"/>
  <c r="AZ191" i="3"/>
  <c r="AY194" i="3"/>
  <c r="AZ194" i="3"/>
  <c r="D6" i="4"/>
  <c r="O2" i="12"/>
  <c r="K2" i="8"/>
  <c r="N12" i="14"/>
  <c r="P12" i="14" s="1"/>
  <c r="O12" i="14"/>
  <c r="N13" i="14"/>
  <c r="P13" i="14" s="1"/>
  <c r="O13" i="14"/>
  <c r="N14" i="14"/>
  <c r="P14" i="14" s="1"/>
  <c r="O14" i="14"/>
  <c r="N15" i="14"/>
  <c r="P15" i="14" s="1"/>
  <c r="O15" i="14"/>
  <c r="N16" i="14"/>
  <c r="P16" i="14" s="1"/>
  <c r="O16" i="14"/>
  <c r="N17" i="14"/>
  <c r="P17" i="14" s="1"/>
  <c r="O17" i="14"/>
  <c r="N18" i="14"/>
  <c r="P18" i="14" s="1"/>
  <c r="O18" i="14"/>
  <c r="N19" i="14"/>
  <c r="O19" i="14"/>
  <c r="P19" i="14"/>
  <c r="N20" i="14"/>
  <c r="O20" i="14"/>
  <c r="P20" i="14" s="1"/>
  <c r="N21" i="14"/>
  <c r="O21" i="14"/>
  <c r="N22" i="14"/>
  <c r="O22" i="14"/>
  <c r="P22" i="14"/>
  <c r="N23" i="14"/>
  <c r="P23" i="14" s="1"/>
  <c r="O23" i="14"/>
  <c r="N24" i="14"/>
  <c r="O24" i="14"/>
  <c r="N25" i="14"/>
  <c r="O25" i="14"/>
  <c r="N26" i="14"/>
  <c r="P26" i="14" s="1"/>
  <c r="O26" i="14"/>
  <c r="N27" i="14"/>
  <c r="O27" i="14"/>
  <c r="P27" i="14"/>
  <c r="N28" i="14"/>
  <c r="P28" i="14" s="1"/>
  <c r="O28" i="14"/>
  <c r="N29" i="14"/>
  <c r="O29" i="14"/>
  <c r="N30" i="14"/>
  <c r="O30" i="14"/>
  <c r="P30" i="14" s="1"/>
  <c r="N31" i="14"/>
  <c r="P31" i="14" s="1"/>
  <c r="O31" i="14"/>
  <c r="N32" i="14"/>
  <c r="O32" i="14"/>
  <c r="N33" i="14"/>
  <c r="O33" i="14"/>
  <c r="N34" i="14"/>
  <c r="P34" i="14" s="1"/>
  <c r="O34" i="14"/>
  <c r="N11" i="14"/>
  <c r="O11" i="14"/>
  <c r="P11" i="14" s="1"/>
  <c r="F34" i="14"/>
  <c r="F33" i="14"/>
  <c r="F32" i="14"/>
  <c r="F31" i="14"/>
  <c r="F30" i="14"/>
  <c r="F29" i="14"/>
  <c r="F25" i="14"/>
  <c r="F24" i="14"/>
  <c r="F23" i="14"/>
  <c r="F22" i="14"/>
  <c r="F21" i="14"/>
  <c r="F20" i="14"/>
  <c r="G5" i="14"/>
  <c r="G3" i="14"/>
  <c r="C5" i="14"/>
  <c r="G5" i="10"/>
  <c r="G3" i="10"/>
  <c r="I5" i="2"/>
  <c r="I3" i="2"/>
  <c r="C5" i="10"/>
  <c r="C3" i="14"/>
  <c r="F16" i="14"/>
  <c r="F15" i="14"/>
  <c r="F14" i="14"/>
  <c r="F13" i="14"/>
  <c r="F12" i="14"/>
  <c r="F11" i="14"/>
  <c r="AW18" i="3"/>
  <c r="AX18" i="3"/>
  <c r="AW19" i="3"/>
  <c r="AX19" i="3"/>
  <c r="AW20" i="3"/>
  <c r="AX20" i="3"/>
  <c r="AW21" i="3"/>
  <c r="AX21" i="3"/>
  <c r="AW22" i="3"/>
  <c r="AX22" i="3"/>
  <c r="AW23" i="3"/>
  <c r="AX23" i="3"/>
  <c r="AW24" i="3"/>
  <c r="AX24" i="3"/>
  <c r="AW25" i="3"/>
  <c r="AX25" i="3"/>
  <c r="AW26" i="3"/>
  <c r="AX26" i="3"/>
  <c r="AW27" i="3"/>
  <c r="AX27" i="3"/>
  <c r="AW28" i="3"/>
  <c r="AX28" i="3"/>
  <c r="AW29" i="3"/>
  <c r="AX29" i="3"/>
  <c r="AW30" i="3"/>
  <c r="AX30" i="3"/>
  <c r="AW31" i="3"/>
  <c r="AX31" i="3"/>
  <c r="AW32" i="3"/>
  <c r="AX32" i="3"/>
  <c r="AW33" i="3"/>
  <c r="AX33" i="3"/>
  <c r="AW34" i="3"/>
  <c r="AX34" i="3"/>
  <c r="AW35" i="3"/>
  <c r="AX35" i="3"/>
  <c r="AW36" i="3"/>
  <c r="AX36" i="3"/>
  <c r="AW37" i="3"/>
  <c r="AX37" i="3"/>
  <c r="AW38" i="3"/>
  <c r="AX38" i="3"/>
  <c r="AW39" i="3"/>
  <c r="AX39" i="3"/>
  <c r="AW40" i="3"/>
  <c r="AX40" i="3"/>
  <c r="AW41" i="3"/>
  <c r="AX41" i="3"/>
  <c r="AW42" i="3"/>
  <c r="AX42" i="3"/>
  <c r="AW43" i="3"/>
  <c r="AX43" i="3"/>
  <c r="AW44" i="3"/>
  <c r="AX44" i="3"/>
  <c r="AW45" i="3"/>
  <c r="AX45" i="3"/>
  <c r="AW46" i="3"/>
  <c r="AX46" i="3"/>
  <c r="AW47" i="3"/>
  <c r="AX47" i="3"/>
  <c r="AW48" i="3"/>
  <c r="AX48" i="3"/>
  <c r="AW49" i="3"/>
  <c r="AX49" i="3"/>
  <c r="AW50" i="3"/>
  <c r="AX50" i="3"/>
  <c r="AW51" i="3"/>
  <c r="AX51" i="3"/>
  <c r="AW52" i="3"/>
  <c r="AX52" i="3"/>
  <c r="AW53" i="3"/>
  <c r="AX53" i="3"/>
  <c r="AW54" i="3"/>
  <c r="AX54" i="3"/>
  <c r="AW55" i="3"/>
  <c r="AX55" i="3"/>
  <c r="AW56" i="3"/>
  <c r="AX56" i="3"/>
  <c r="AW57" i="3"/>
  <c r="AX57" i="3"/>
  <c r="AW58" i="3"/>
  <c r="AX58" i="3"/>
  <c r="AW59" i="3"/>
  <c r="AX59" i="3"/>
  <c r="AW60" i="3"/>
  <c r="AX60" i="3"/>
  <c r="AW61" i="3"/>
  <c r="AX61" i="3"/>
  <c r="AW62" i="3"/>
  <c r="AX62" i="3"/>
  <c r="AW63" i="3"/>
  <c r="AX63" i="3"/>
  <c r="AW64" i="3"/>
  <c r="AX64" i="3"/>
  <c r="AW65" i="3"/>
  <c r="AX65" i="3"/>
  <c r="AW66" i="3"/>
  <c r="AX66" i="3"/>
  <c r="AW67" i="3"/>
  <c r="AX67" i="3"/>
  <c r="AW68" i="3"/>
  <c r="AX68" i="3"/>
  <c r="AW69" i="3"/>
  <c r="AX69" i="3"/>
  <c r="AW70" i="3"/>
  <c r="AX70" i="3"/>
  <c r="AW71" i="3"/>
  <c r="AX71" i="3"/>
  <c r="AW72" i="3"/>
  <c r="AX72" i="3"/>
  <c r="AW73" i="3"/>
  <c r="AX73" i="3"/>
  <c r="AW74" i="3"/>
  <c r="AX74" i="3"/>
  <c r="AW75" i="3"/>
  <c r="AX75" i="3"/>
  <c r="AW76" i="3"/>
  <c r="AX76" i="3"/>
  <c r="AW77" i="3"/>
  <c r="AX77" i="3"/>
  <c r="AW78" i="3"/>
  <c r="AX78" i="3"/>
  <c r="AW79" i="3"/>
  <c r="AX79" i="3"/>
  <c r="AW80" i="3"/>
  <c r="AX80" i="3"/>
  <c r="AW81" i="3"/>
  <c r="AX81" i="3"/>
  <c r="AW82" i="3"/>
  <c r="AX82" i="3"/>
  <c r="AW83" i="3"/>
  <c r="AX83" i="3"/>
  <c r="AW84" i="3"/>
  <c r="AX84" i="3"/>
  <c r="AW85" i="3"/>
  <c r="AX85" i="3"/>
  <c r="AW86" i="3"/>
  <c r="AX86" i="3"/>
  <c r="AW87" i="3"/>
  <c r="AX87" i="3"/>
  <c r="AW88" i="3"/>
  <c r="AX88" i="3"/>
  <c r="AW89" i="3"/>
  <c r="AX89" i="3"/>
  <c r="AW90" i="3"/>
  <c r="AX90" i="3"/>
  <c r="AW91" i="3"/>
  <c r="AX91" i="3"/>
  <c r="AW92" i="3"/>
  <c r="AX92" i="3"/>
  <c r="AW93" i="3"/>
  <c r="AX93" i="3"/>
  <c r="AW94" i="3"/>
  <c r="AX94" i="3"/>
  <c r="AW95" i="3"/>
  <c r="AX95" i="3"/>
  <c r="AW96" i="3"/>
  <c r="AX96" i="3"/>
  <c r="AW97" i="3"/>
  <c r="AX97" i="3"/>
  <c r="AW98" i="3"/>
  <c r="AX98" i="3"/>
  <c r="AW99" i="3"/>
  <c r="AX99" i="3"/>
  <c r="AW100" i="3"/>
  <c r="AX100" i="3"/>
  <c r="AW101" i="3"/>
  <c r="AX101" i="3"/>
  <c r="AW102" i="3"/>
  <c r="AX102" i="3"/>
  <c r="AW103" i="3"/>
  <c r="AX103" i="3"/>
  <c r="AW104" i="3"/>
  <c r="AX104" i="3"/>
  <c r="AW105" i="3"/>
  <c r="AX105" i="3"/>
  <c r="AW106" i="3"/>
  <c r="AX106" i="3"/>
  <c r="AW107" i="3"/>
  <c r="AX107" i="3"/>
  <c r="AW108" i="3"/>
  <c r="AX108" i="3"/>
  <c r="AW109" i="3"/>
  <c r="AX109" i="3"/>
  <c r="AW110" i="3"/>
  <c r="AX110" i="3"/>
  <c r="AW111" i="3"/>
  <c r="AX111" i="3"/>
  <c r="AW112" i="3"/>
  <c r="AX112" i="3"/>
  <c r="AW113" i="3"/>
  <c r="AX113" i="3"/>
  <c r="AW114" i="3"/>
  <c r="AX114" i="3"/>
  <c r="AW115" i="3"/>
  <c r="AX115" i="3"/>
  <c r="AW116" i="3"/>
  <c r="AX116" i="3"/>
  <c r="AW117" i="3"/>
  <c r="AX117" i="3"/>
  <c r="AW118" i="3"/>
  <c r="AX118" i="3"/>
  <c r="AW119" i="3"/>
  <c r="AX119" i="3"/>
  <c r="AW120" i="3"/>
  <c r="AX120" i="3"/>
  <c r="AW121" i="3"/>
  <c r="AX121" i="3"/>
  <c r="AW122" i="3"/>
  <c r="AX122" i="3"/>
  <c r="AW123" i="3"/>
  <c r="AX123" i="3"/>
  <c r="AW124" i="3"/>
  <c r="AX124" i="3"/>
  <c r="AW125" i="3"/>
  <c r="AX125" i="3"/>
  <c r="AW126" i="3"/>
  <c r="AX126" i="3"/>
  <c r="AW127" i="3"/>
  <c r="AX127" i="3"/>
  <c r="AW128" i="3"/>
  <c r="AX128" i="3"/>
  <c r="AW129" i="3"/>
  <c r="AX129" i="3"/>
  <c r="AW130" i="3"/>
  <c r="AX130" i="3"/>
  <c r="AW131" i="3"/>
  <c r="AX131" i="3"/>
  <c r="AW132" i="3"/>
  <c r="AX132" i="3"/>
  <c r="AW133" i="3"/>
  <c r="AX133" i="3"/>
  <c r="AW134" i="3"/>
  <c r="AX134" i="3"/>
  <c r="AW135" i="3"/>
  <c r="AX135" i="3"/>
  <c r="AW136" i="3"/>
  <c r="AX136" i="3"/>
  <c r="AW137" i="3"/>
  <c r="AX137" i="3"/>
  <c r="AW138" i="3"/>
  <c r="AX138" i="3"/>
  <c r="AW139" i="3"/>
  <c r="AX139" i="3"/>
  <c r="AW140" i="3"/>
  <c r="AX140" i="3"/>
  <c r="AW141" i="3"/>
  <c r="AX141" i="3"/>
  <c r="AW142" i="3"/>
  <c r="AX142" i="3"/>
  <c r="AW143" i="3"/>
  <c r="AX143" i="3"/>
  <c r="AW144" i="3"/>
  <c r="AX144" i="3"/>
  <c r="AW145" i="3"/>
  <c r="AX145" i="3"/>
  <c r="AW146" i="3"/>
  <c r="AX146" i="3"/>
  <c r="AW147" i="3"/>
  <c r="AX147" i="3"/>
  <c r="AW148" i="3"/>
  <c r="AX148" i="3"/>
  <c r="AW149" i="3"/>
  <c r="AX149" i="3"/>
  <c r="AW150" i="3"/>
  <c r="AX150" i="3"/>
  <c r="AW151" i="3"/>
  <c r="AX151" i="3"/>
  <c r="AW152" i="3"/>
  <c r="AX152" i="3"/>
  <c r="AW153" i="3"/>
  <c r="AX153" i="3"/>
  <c r="AW154" i="3"/>
  <c r="AX154" i="3"/>
  <c r="AW155" i="3"/>
  <c r="AX155" i="3"/>
  <c r="AW156" i="3"/>
  <c r="AX156" i="3"/>
  <c r="AW157" i="3"/>
  <c r="AX157" i="3"/>
  <c r="AW158" i="3"/>
  <c r="AX158" i="3"/>
  <c r="AW159" i="3"/>
  <c r="AX159" i="3"/>
  <c r="AW160" i="3"/>
  <c r="AX160" i="3"/>
  <c r="AW161" i="3"/>
  <c r="AX161" i="3"/>
  <c r="AW162" i="3"/>
  <c r="AX162" i="3"/>
  <c r="AW163" i="3"/>
  <c r="AX163" i="3"/>
  <c r="AW164" i="3"/>
  <c r="AX164" i="3"/>
  <c r="AW165" i="3"/>
  <c r="AX165" i="3"/>
  <c r="AW166" i="3"/>
  <c r="AX166" i="3"/>
  <c r="AW167" i="3"/>
  <c r="AX167" i="3"/>
  <c r="AW168" i="3"/>
  <c r="AX168" i="3"/>
  <c r="AW169" i="3"/>
  <c r="AX169" i="3"/>
  <c r="AW170" i="3"/>
  <c r="AX170" i="3"/>
  <c r="AW171" i="3"/>
  <c r="AX171" i="3"/>
  <c r="AW172" i="3"/>
  <c r="AX172" i="3"/>
  <c r="AW173" i="3"/>
  <c r="AX173" i="3"/>
  <c r="AW174" i="3"/>
  <c r="AX174" i="3"/>
  <c r="AW175" i="3"/>
  <c r="AX175" i="3"/>
  <c r="AW176" i="3"/>
  <c r="AX176" i="3"/>
  <c r="AW177" i="3"/>
  <c r="AX177" i="3"/>
  <c r="AW178" i="3"/>
  <c r="AX178" i="3"/>
  <c r="AW179" i="3"/>
  <c r="AX179" i="3"/>
  <c r="AW180" i="3"/>
  <c r="AX180" i="3"/>
  <c r="AW181" i="3"/>
  <c r="AX181" i="3"/>
  <c r="AW182" i="3"/>
  <c r="AX182" i="3"/>
  <c r="AW183" i="3"/>
  <c r="AX183" i="3"/>
  <c r="AW184" i="3"/>
  <c r="AX184" i="3"/>
  <c r="AW185" i="3"/>
  <c r="AX185" i="3"/>
  <c r="AW186" i="3"/>
  <c r="AX186" i="3"/>
  <c r="AW187" i="3"/>
  <c r="AX187" i="3"/>
  <c r="AW188" i="3"/>
  <c r="AX188" i="3"/>
  <c r="AW189" i="3"/>
  <c r="AX189" i="3"/>
  <c r="AW190" i="3"/>
  <c r="AX190" i="3"/>
  <c r="AW191" i="3"/>
  <c r="AX191" i="3"/>
  <c r="AW192" i="3"/>
  <c r="AX192" i="3"/>
  <c r="AW193" i="3"/>
  <c r="AX193" i="3"/>
  <c r="AW194" i="3"/>
  <c r="AX194" i="3"/>
  <c r="AW195" i="3"/>
  <c r="AX195" i="3"/>
  <c r="AW196" i="3"/>
  <c r="AX196" i="3"/>
  <c r="AX17" i="3"/>
  <c r="AW17" i="3"/>
  <c r="AV11" i="3"/>
  <c r="AV10" i="3"/>
  <c r="R2" i="11"/>
  <c r="N12" i="10"/>
  <c r="O12" i="10"/>
  <c r="N13" i="10"/>
  <c r="O13" i="10"/>
  <c r="N14" i="10"/>
  <c r="O14" i="10"/>
  <c r="N15" i="10"/>
  <c r="O15" i="10"/>
  <c r="N16" i="10"/>
  <c r="O16" i="10"/>
  <c r="N17" i="10"/>
  <c r="O17" i="10"/>
  <c r="N18" i="10"/>
  <c r="O18" i="10"/>
  <c r="N19" i="10"/>
  <c r="O19" i="10"/>
  <c r="N20" i="10"/>
  <c r="P20" i="10" s="1"/>
  <c r="O20" i="10"/>
  <c r="N21" i="10"/>
  <c r="P21" i="10" s="1"/>
  <c r="O21" i="10"/>
  <c r="N22" i="10"/>
  <c r="P22" i="10" s="1"/>
  <c r="O22" i="10"/>
  <c r="N23" i="10"/>
  <c r="O23" i="10"/>
  <c r="N24" i="10"/>
  <c r="O24" i="10"/>
  <c r="N25" i="10"/>
  <c r="O25" i="10"/>
  <c r="N26" i="10"/>
  <c r="O26" i="10"/>
  <c r="N27" i="10"/>
  <c r="O27" i="10"/>
  <c r="N28" i="10"/>
  <c r="O28" i="10"/>
  <c r="N29" i="10"/>
  <c r="O29" i="10"/>
  <c r="N30" i="10"/>
  <c r="O30" i="10"/>
  <c r="N31" i="10"/>
  <c r="O31" i="10"/>
  <c r="N32" i="10"/>
  <c r="P32" i="10" s="1"/>
  <c r="O32" i="10"/>
  <c r="N33" i="10"/>
  <c r="P33" i="10" s="1"/>
  <c r="O33" i="10"/>
  <c r="N34" i="10"/>
  <c r="P34" i="10" s="1"/>
  <c r="O34" i="10"/>
  <c r="N35" i="10"/>
  <c r="O35" i="10"/>
  <c r="N36" i="10"/>
  <c r="O36" i="10"/>
  <c r="N37" i="10"/>
  <c r="O37" i="10"/>
  <c r="N38" i="10"/>
  <c r="O38" i="10"/>
  <c r="N39" i="10"/>
  <c r="O39" i="10"/>
  <c r="N40" i="10"/>
  <c r="O40" i="10"/>
  <c r="N41" i="10"/>
  <c r="O41" i="10"/>
  <c r="N42" i="10"/>
  <c r="O42" i="10"/>
  <c r="N43" i="10"/>
  <c r="O43" i="10"/>
  <c r="N11" i="10"/>
  <c r="O11" i="10"/>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260" i="7"/>
  <c r="S261" i="7"/>
  <c r="S262" i="7"/>
  <c r="S263" i="7"/>
  <c r="S264" i="7"/>
  <c r="S265" i="7"/>
  <c r="S266" i="7"/>
  <c r="S267" i="7"/>
  <c r="S268" i="7"/>
  <c r="S269" i="7"/>
  <c r="S270" i="7"/>
  <c r="S271" i="7"/>
  <c r="S272" i="7"/>
  <c r="S273" i="7"/>
  <c r="S274" i="7"/>
  <c r="S275" i="7"/>
  <c r="S276" i="7"/>
  <c r="S277" i="7"/>
  <c r="S278" i="7"/>
  <c r="S279" i="7"/>
  <c r="S280" i="7"/>
  <c r="S281" i="7"/>
  <c r="S282" i="7"/>
  <c r="S283" i="7"/>
  <c r="S284" i="7"/>
  <c r="S285" i="7"/>
  <c r="S286" i="7"/>
  <c r="S287" i="7"/>
  <c r="S288" i="7"/>
  <c r="S289" i="7"/>
  <c r="S290" i="7"/>
  <c r="S291" i="7"/>
  <c r="S292" i="7"/>
  <c r="S293" i="7"/>
  <c r="S294" i="7"/>
  <c r="S295" i="7"/>
  <c r="S296" i="7"/>
  <c r="S297" i="7"/>
  <c r="S298" i="7"/>
  <c r="S299" i="7"/>
  <c r="S300" i="7"/>
  <c r="D3" i="2"/>
  <c r="C3" i="10"/>
  <c r="C22" i="1"/>
  <c r="S2" i="11" s="1"/>
  <c r="K2" i="5"/>
  <c r="AW18" i="2"/>
  <c r="AX18" i="2"/>
  <c r="AW19" i="2"/>
  <c r="AX19" i="2"/>
  <c r="AW20" i="2"/>
  <c r="AX20" i="2"/>
  <c r="AW21" i="2"/>
  <c r="AX21" i="2"/>
  <c r="AW22" i="2"/>
  <c r="AX22" i="2"/>
  <c r="AW23" i="2"/>
  <c r="AX23" i="2"/>
  <c r="AW24" i="2"/>
  <c r="AX24" i="2"/>
  <c r="AW25" i="2"/>
  <c r="AX25" i="2"/>
  <c r="AW26" i="2"/>
  <c r="AX26" i="2"/>
  <c r="AW27" i="2"/>
  <c r="AX27" i="2"/>
  <c r="AW28" i="2"/>
  <c r="AX28" i="2"/>
  <c r="AW29" i="2"/>
  <c r="AX29" i="2"/>
  <c r="AW30" i="2"/>
  <c r="AX30" i="2"/>
  <c r="AW31" i="2"/>
  <c r="AX31" i="2"/>
  <c r="AW32" i="2"/>
  <c r="AX32" i="2"/>
  <c r="AW33" i="2"/>
  <c r="AX33" i="2"/>
  <c r="AW34" i="2"/>
  <c r="AX34" i="2"/>
  <c r="AW35" i="2"/>
  <c r="AX35" i="2"/>
  <c r="AW36" i="2"/>
  <c r="AX36" i="2"/>
  <c r="AW37" i="2"/>
  <c r="AX37" i="2"/>
  <c r="AW38" i="2"/>
  <c r="AX38" i="2"/>
  <c r="AW39" i="2"/>
  <c r="AX39" i="2"/>
  <c r="AW40" i="2"/>
  <c r="AX40" i="2"/>
  <c r="AW41" i="2"/>
  <c r="AX41" i="2"/>
  <c r="AW42" i="2"/>
  <c r="AX42" i="2"/>
  <c r="AW43" i="2"/>
  <c r="AX43" i="2"/>
  <c r="AW44" i="2"/>
  <c r="AX44" i="2"/>
  <c r="AW45" i="2"/>
  <c r="AX45" i="2"/>
  <c r="AW46" i="2"/>
  <c r="AX46" i="2"/>
  <c r="AW47" i="2"/>
  <c r="AX47" i="2"/>
  <c r="AW48" i="2"/>
  <c r="AX48" i="2"/>
  <c r="AW49" i="2"/>
  <c r="AX49" i="2"/>
  <c r="AW50" i="2"/>
  <c r="AX50" i="2"/>
  <c r="AW51" i="2"/>
  <c r="AX51" i="2"/>
  <c r="AW52" i="2"/>
  <c r="AX52" i="2"/>
  <c r="AW53" i="2"/>
  <c r="AX53" i="2"/>
  <c r="AW54" i="2"/>
  <c r="AX54" i="2"/>
  <c r="AW55" i="2"/>
  <c r="AX55" i="2"/>
  <c r="AW56" i="2"/>
  <c r="AX56" i="2"/>
  <c r="AW57" i="2"/>
  <c r="AX57" i="2"/>
  <c r="AW58" i="2"/>
  <c r="AX58" i="2"/>
  <c r="AW59" i="2"/>
  <c r="AX59" i="2"/>
  <c r="AW60" i="2"/>
  <c r="AX60" i="2"/>
  <c r="AW61" i="2"/>
  <c r="AX61" i="2"/>
  <c r="AW62" i="2"/>
  <c r="AX62" i="2"/>
  <c r="AW63" i="2"/>
  <c r="AX63" i="2"/>
  <c r="AW64" i="2"/>
  <c r="AX64" i="2"/>
  <c r="AW65" i="2"/>
  <c r="AX65" i="2"/>
  <c r="AW66" i="2"/>
  <c r="AX66" i="2"/>
  <c r="AW67" i="2"/>
  <c r="AX67" i="2"/>
  <c r="AW68" i="2"/>
  <c r="AX68" i="2"/>
  <c r="AW69" i="2"/>
  <c r="AX69" i="2"/>
  <c r="AW70" i="2"/>
  <c r="AX70" i="2"/>
  <c r="AW71" i="2"/>
  <c r="AX71" i="2"/>
  <c r="AW72" i="2"/>
  <c r="AX72" i="2"/>
  <c r="AW73" i="2"/>
  <c r="AX73" i="2"/>
  <c r="AW74" i="2"/>
  <c r="AX74" i="2"/>
  <c r="AW75" i="2"/>
  <c r="AX75" i="2"/>
  <c r="AW76" i="2"/>
  <c r="AX76" i="2"/>
  <c r="AW77" i="2"/>
  <c r="AX77" i="2"/>
  <c r="AW78" i="2"/>
  <c r="AX78" i="2"/>
  <c r="AW79" i="2"/>
  <c r="AX79" i="2"/>
  <c r="AW80" i="2"/>
  <c r="AX80" i="2"/>
  <c r="AW81" i="2"/>
  <c r="AX81" i="2"/>
  <c r="AW82" i="2"/>
  <c r="AX82" i="2"/>
  <c r="AW83" i="2"/>
  <c r="AX83" i="2"/>
  <c r="AW84" i="2"/>
  <c r="AX84" i="2"/>
  <c r="AW85" i="2"/>
  <c r="AX85" i="2"/>
  <c r="AW86" i="2"/>
  <c r="AX86" i="2"/>
  <c r="AW87" i="2"/>
  <c r="AX87" i="2"/>
  <c r="AW88" i="2"/>
  <c r="AX88" i="2"/>
  <c r="AW89" i="2"/>
  <c r="AX89" i="2"/>
  <c r="AW90" i="2"/>
  <c r="AX90" i="2"/>
  <c r="AW91" i="2"/>
  <c r="AX91" i="2"/>
  <c r="AW92" i="2"/>
  <c r="AX92" i="2"/>
  <c r="AW93" i="2"/>
  <c r="AX93" i="2"/>
  <c r="AW94" i="2"/>
  <c r="AX94" i="2"/>
  <c r="AW95" i="2"/>
  <c r="AX95" i="2"/>
  <c r="AW96" i="2"/>
  <c r="AX96" i="2"/>
  <c r="AW97" i="2"/>
  <c r="AX97" i="2"/>
  <c r="AW98" i="2"/>
  <c r="AX98" i="2"/>
  <c r="AW99" i="2"/>
  <c r="AX99" i="2"/>
  <c r="AW100" i="2"/>
  <c r="AX100" i="2"/>
  <c r="AW101" i="2"/>
  <c r="AX101" i="2"/>
  <c r="AW102" i="2"/>
  <c r="AX102" i="2"/>
  <c r="AW103" i="2"/>
  <c r="AX103" i="2"/>
  <c r="AW104" i="2"/>
  <c r="AX104" i="2"/>
  <c r="AW105" i="2"/>
  <c r="AX105" i="2"/>
  <c r="AW106" i="2"/>
  <c r="AX106" i="2"/>
  <c r="AW107" i="2"/>
  <c r="AX107" i="2"/>
  <c r="AW108" i="2"/>
  <c r="AX108" i="2"/>
  <c r="AW109" i="2"/>
  <c r="AX109" i="2"/>
  <c r="AW110" i="2"/>
  <c r="AX110" i="2"/>
  <c r="AW111" i="2"/>
  <c r="AX111" i="2"/>
  <c r="AW112" i="2"/>
  <c r="AX112" i="2"/>
  <c r="AW113" i="2"/>
  <c r="AX113" i="2"/>
  <c r="AW114" i="2"/>
  <c r="AX114" i="2"/>
  <c r="AW115" i="2"/>
  <c r="AX115" i="2"/>
  <c r="AW116" i="2"/>
  <c r="AX116" i="2"/>
  <c r="AW117" i="2"/>
  <c r="AX117" i="2"/>
  <c r="AW118" i="2"/>
  <c r="AX118" i="2"/>
  <c r="AW119" i="2"/>
  <c r="AX119" i="2"/>
  <c r="AW120" i="2"/>
  <c r="AX120" i="2"/>
  <c r="AW121" i="2"/>
  <c r="AX121" i="2"/>
  <c r="AW122" i="2"/>
  <c r="AX122" i="2"/>
  <c r="AW123" i="2"/>
  <c r="AX123" i="2"/>
  <c r="AW124" i="2"/>
  <c r="AX124" i="2"/>
  <c r="AW125" i="2"/>
  <c r="AX125" i="2"/>
  <c r="AW126" i="2"/>
  <c r="AX126" i="2"/>
  <c r="AW127" i="2"/>
  <c r="AX127" i="2"/>
  <c r="AW128" i="2"/>
  <c r="AX128" i="2"/>
  <c r="AW129" i="2"/>
  <c r="AX129" i="2"/>
  <c r="AW130" i="2"/>
  <c r="AX130" i="2"/>
  <c r="AW131" i="2"/>
  <c r="AX131" i="2"/>
  <c r="AW132" i="2"/>
  <c r="AX132" i="2"/>
  <c r="AW133" i="2"/>
  <c r="AX133" i="2"/>
  <c r="AW134" i="2"/>
  <c r="AX134" i="2"/>
  <c r="AW135" i="2"/>
  <c r="AX135" i="2"/>
  <c r="AW136" i="2"/>
  <c r="AX136" i="2"/>
  <c r="AW137" i="2"/>
  <c r="AX137" i="2"/>
  <c r="AW138" i="2"/>
  <c r="AX138" i="2"/>
  <c r="AW139" i="2"/>
  <c r="AX139" i="2"/>
  <c r="AW140" i="2"/>
  <c r="AX140" i="2"/>
  <c r="AW141" i="2"/>
  <c r="AX141" i="2"/>
  <c r="AW142" i="2"/>
  <c r="AX142" i="2"/>
  <c r="AW143" i="2"/>
  <c r="AX143" i="2"/>
  <c r="AW144" i="2"/>
  <c r="AX144" i="2"/>
  <c r="AW145" i="2"/>
  <c r="AX145" i="2"/>
  <c r="AW146" i="2"/>
  <c r="AX146" i="2"/>
  <c r="AW147" i="2"/>
  <c r="AX147" i="2"/>
  <c r="AW148" i="2"/>
  <c r="AX148" i="2"/>
  <c r="AW149" i="2"/>
  <c r="AX149" i="2"/>
  <c r="AW150" i="2"/>
  <c r="AX150" i="2"/>
  <c r="AW151" i="2"/>
  <c r="AX151" i="2"/>
  <c r="AW152" i="2"/>
  <c r="AX152" i="2"/>
  <c r="AW153" i="2"/>
  <c r="AX153" i="2"/>
  <c r="AW154" i="2"/>
  <c r="AX154" i="2"/>
  <c r="AW155" i="2"/>
  <c r="AX155" i="2"/>
  <c r="AW156" i="2"/>
  <c r="AX156" i="2"/>
  <c r="AW157" i="2"/>
  <c r="AX157" i="2"/>
  <c r="AW158" i="2"/>
  <c r="AX158" i="2"/>
  <c r="AW159" i="2"/>
  <c r="AX159" i="2"/>
  <c r="AW160" i="2"/>
  <c r="AX160" i="2"/>
  <c r="AW161" i="2"/>
  <c r="AX161" i="2"/>
  <c r="AW162" i="2"/>
  <c r="AX162" i="2"/>
  <c r="AW163" i="2"/>
  <c r="AX163" i="2"/>
  <c r="AW164" i="2"/>
  <c r="AX164" i="2"/>
  <c r="AW165" i="2"/>
  <c r="AX165" i="2"/>
  <c r="AW166" i="2"/>
  <c r="AX166" i="2"/>
  <c r="AW167" i="2"/>
  <c r="AX167" i="2"/>
  <c r="AW168" i="2"/>
  <c r="AX168" i="2"/>
  <c r="AW169" i="2"/>
  <c r="AX169" i="2"/>
  <c r="AW170" i="2"/>
  <c r="AX170" i="2"/>
  <c r="AW171" i="2"/>
  <c r="AX171" i="2"/>
  <c r="AW172" i="2"/>
  <c r="AX172" i="2"/>
  <c r="AW173" i="2"/>
  <c r="AX173" i="2"/>
  <c r="AW174" i="2"/>
  <c r="AX174" i="2"/>
  <c r="AW175" i="2"/>
  <c r="AX175" i="2"/>
  <c r="AW176" i="2"/>
  <c r="AX176" i="2"/>
  <c r="AW177" i="2"/>
  <c r="AX177" i="2"/>
  <c r="AW178" i="2"/>
  <c r="AX178" i="2"/>
  <c r="AW179" i="2"/>
  <c r="AX179" i="2"/>
  <c r="AW180" i="2"/>
  <c r="AX180" i="2"/>
  <c r="AW181" i="2"/>
  <c r="AX181" i="2"/>
  <c r="AW182" i="2"/>
  <c r="AX182" i="2"/>
  <c r="AW183" i="2"/>
  <c r="AX183" i="2"/>
  <c r="AW184" i="2"/>
  <c r="AX184" i="2"/>
  <c r="AW185" i="2"/>
  <c r="AX185" i="2"/>
  <c r="AW186" i="2"/>
  <c r="AX186" i="2"/>
  <c r="AW187" i="2"/>
  <c r="AX187" i="2"/>
  <c r="AW188" i="2"/>
  <c r="AX188" i="2"/>
  <c r="AW189" i="2"/>
  <c r="AX189" i="2"/>
  <c r="AW190" i="2"/>
  <c r="AX190" i="2"/>
  <c r="AW191" i="2"/>
  <c r="AX191" i="2"/>
  <c r="AW192" i="2"/>
  <c r="AX192" i="2"/>
  <c r="AW193" i="2"/>
  <c r="AX193" i="2"/>
  <c r="AW194" i="2"/>
  <c r="AX194" i="2"/>
  <c r="AW195" i="2"/>
  <c r="AX195" i="2"/>
  <c r="AW196" i="2"/>
  <c r="AX196" i="2"/>
  <c r="AX17" i="2"/>
  <c r="AW17" i="2"/>
  <c r="F43" i="10"/>
  <c r="F42" i="10"/>
  <c r="F41" i="10"/>
  <c r="F40" i="10"/>
  <c r="F39" i="10"/>
  <c r="F38" i="10"/>
  <c r="F37" i="10"/>
  <c r="F36" i="10"/>
  <c r="F35" i="10"/>
  <c r="F31" i="10"/>
  <c r="F30" i="10"/>
  <c r="F29" i="10"/>
  <c r="F28" i="10"/>
  <c r="F27" i="10"/>
  <c r="F26" i="10"/>
  <c r="F25" i="10"/>
  <c r="F24" i="10"/>
  <c r="F23" i="10"/>
  <c r="F19" i="10"/>
  <c r="F18" i="10"/>
  <c r="F17" i="10"/>
  <c r="F16" i="10"/>
  <c r="F15" i="10"/>
  <c r="F14" i="10"/>
  <c r="F13" i="10"/>
  <c r="F12" i="10"/>
  <c r="F11" i="10"/>
  <c r="P31" i="10" l="1"/>
  <c r="P17" i="10"/>
  <c r="P13" i="10"/>
  <c r="AX8" i="3"/>
  <c r="P38" i="10"/>
  <c r="P36" i="10"/>
  <c r="P11" i="10"/>
  <c r="AX8" i="2"/>
  <c r="AW8" i="2"/>
  <c r="AW8" i="3"/>
  <c r="P33" i="14"/>
  <c r="P32" i="14"/>
  <c r="P29" i="14"/>
  <c r="P24" i="14"/>
  <c r="P21" i="14"/>
  <c r="P25" i="14"/>
  <c r="P43" i="10"/>
  <c r="P39" i="10"/>
  <c r="P37" i="10"/>
  <c r="P35" i="10"/>
  <c r="P26" i="10"/>
  <c r="P42" i="10"/>
  <c r="P25" i="10"/>
  <c r="P23" i="10"/>
  <c r="P19" i="10"/>
  <c r="P30" i="10"/>
  <c r="P28" i="10"/>
  <c r="P18" i="10"/>
  <c r="P40" i="10"/>
  <c r="P24" i="10"/>
  <c r="P15" i="10"/>
  <c r="P29" i="10"/>
  <c r="P27" i="10"/>
  <c r="P41" i="10"/>
  <c r="P16" i="10"/>
  <c r="P14" i="10"/>
  <c r="P12" i="10"/>
  <c r="D5" i="3" l="1"/>
  <c r="C5" i="1"/>
  <c r="D5" i="2"/>
  <c r="I3" i="3" l="1"/>
  <c r="L4" i="4"/>
  <c r="AL17" i="2"/>
  <c r="AV11" i="2"/>
  <c r="AV10" i="2"/>
  <c r="C6" i="1"/>
  <c r="T16" i="1" l="1"/>
  <c r="T2" i="1" s="1"/>
  <c r="S15" i="1"/>
  <c r="S2" i="1" s="1"/>
  <c r="R15" i="1"/>
  <c r="R2" i="1" s="1"/>
  <c r="Q14" i="1"/>
  <c r="Q2" i="1" s="1"/>
  <c r="P14" i="1"/>
  <c r="P2" i="1" s="1"/>
  <c r="O13" i="1"/>
  <c r="O2" i="1" s="1"/>
  <c r="N13" i="1"/>
  <c r="N2" i="1" s="1"/>
  <c r="M12" i="1"/>
  <c r="M2" i="1" s="1"/>
  <c r="L10" i="1"/>
  <c r="L2" i="1" s="1"/>
  <c r="K7" i="1"/>
  <c r="K2" i="1" s="1"/>
  <c r="C3" i="1" l="1"/>
  <c r="AO18" i="2"/>
  <c r="AP18" i="2"/>
  <c r="AR18" i="2"/>
  <c r="AO19" i="2"/>
  <c r="AP19" i="2"/>
  <c r="AR19" i="2"/>
  <c r="AO20" i="2"/>
  <c r="AP20" i="2"/>
  <c r="AR20" i="2"/>
  <c r="AO21" i="2"/>
  <c r="AP21" i="2"/>
  <c r="AR21" i="2"/>
  <c r="AO22" i="2"/>
  <c r="AP22" i="2"/>
  <c r="AR22" i="2"/>
  <c r="AE22" i="2" s="1"/>
  <c r="AO23" i="2"/>
  <c r="AP23" i="2"/>
  <c r="AR23" i="2"/>
  <c r="AO24" i="2"/>
  <c r="AP24" i="2"/>
  <c r="AR24" i="2"/>
  <c r="AO25" i="2"/>
  <c r="AP25" i="2"/>
  <c r="AQ25" i="2"/>
  <c r="AR25" i="2"/>
  <c r="AE25" i="2" s="1"/>
  <c r="AO26" i="2"/>
  <c r="AP26" i="2"/>
  <c r="AR26" i="2"/>
  <c r="AO27" i="2"/>
  <c r="AP27" i="2"/>
  <c r="AQ27" i="2"/>
  <c r="AR27" i="2"/>
  <c r="AE27" i="2" s="1"/>
  <c r="AO28" i="2"/>
  <c r="AP28" i="2"/>
  <c r="AQ28" i="2"/>
  <c r="AR28" i="2"/>
  <c r="AO29" i="2"/>
  <c r="AP29" i="2"/>
  <c r="AQ29" i="2"/>
  <c r="AR29" i="2"/>
  <c r="AE29" i="2" s="1"/>
  <c r="AO30" i="2"/>
  <c r="AP30" i="2"/>
  <c r="AQ30" i="2"/>
  <c r="AR30" i="2"/>
  <c r="AO31" i="2"/>
  <c r="AP31" i="2"/>
  <c r="AQ31" i="2"/>
  <c r="AR31" i="2"/>
  <c r="AE31" i="2" s="1"/>
  <c r="AO32" i="2"/>
  <c r="AP32" i="2"/>
  <c r="AQ32" i="2"/>
  <c r="AR32" i="2"/>
  <c r="AE32" i="2" s="1"/>
  <c r="AO33" i="2"/>
  <c r="AP33" i="2"/>
  <c r="AQ33" i="2"/>
  <c r="AR33" i="2"/>
  <c r="AO34" i="2"/>
  <c r="AP34" i="2"/>
  <c r="AQ34" i="2"/>
  <c r="AU34" i="2" s="1"/>
  <c r="AR34" i="2"/>
  <c r="AO35" i="2"/>
  <c r="AP35" i="2"/>
  <c r="AQ35" i="2"/>
  <c r="AU35" i="2" s="1"/>
  <c r="AR35" i="2"/>
  <c r="AE35" i="2" s="1"/>
  <c r="AO36" i="2"/>
  <c r="AP36" i="2"/>
  <c r="AQ36" i="2"/>
  <c r="AR36" i="2"/>
  <c r="AO37" i="2"/>
  <c r="AP37" i="2"/>
  <c r="AQ37" i="2"/>
  <c r="AU37" i="2" s="1"/>
  <c r="AR37" i="2"/>
  <c r="AO38" i="2"/>
  <c r="AP38" i="2"/>
  <c r="AQ38" i="2"/>
  <c r="AU38" i="2" s="1"/>
  <c r="AR38" i="2"/>
  <c r="AE38" i="2" s="1"/>
  <c r="AO39" i="2"/>
  <c r="AP39" i="2"/>
  <c r="AQ39" i="2"/>
  <c r="AU39" i="2" s="1"/>
  <c r="AR39" i="2"/>
  <c r="AE39" i="2" s="1"/>
  <c r="AO40" i="2"/>
  <c r="AP40" i="2"/>
  <c r="AQ40" i="2"/>
  <c r="AU40" i="2" s="1"/>
  <c r="AR40" i="2"/>
  <c r="AO41" i="2"/>
  <c r="AP41" i="2"/>
  <c r="AQ41" i="2"/>
  <c r="AU41" i="2" s="1"/>
  <c r="AR41" i="2"/>
  <c r="AE41" i="2" s="1"/>
  <c r="AO42" i="2"/>
  <c r="AP42" i="2"/>
  <c r="AQ42" i="2"/>
  <c r="AU42" i="2" s="1"/>
  <c r="AR42" i="2"/>
  <c r="AE42" i="2" s="1"/>
  <c r="AO43" i="2"/>
  <c r="AP43" i="2"/>
  <c r="AQ43" i="2"/>
  <c r="AU43" i="2" s="1"/>
  <c r="AR43" i="2"/>
  <c r="AE43" i="2" s="1"/>
  <c r="AO44" i="2"/>
  <c r="AP44" i="2"/>
  <c r="AQ44" i="2"/>
  <c r="AU44" i="2" s="1"/>
  <c r="AR44" i="2"/>
  <c r="AE44" i="2" s="1"/>
  <c r="AO45" i="2"/>
  <c r="AP45" i="2"/>
  <c r="AQ45" i="2"/>
  <c r="AU45" i="2" s="1"/>
  <c r="AR45" i="2"/>
  <c r="AO46" i="2"/>
  <c r="AP46" i="2"/>
  <c r="AQ46" i="2"/>
  <c r="AR46" i="2"/>
  <c r="AO47" i="2"/>
  <c r="AP47" i="2"/>
  <c r="AQ47" i="2"/>
  <c r="AU47" i="2" s="1"/>
  <c r="AR47" i="2"/>
  <c r="AE47" i="2" s="1"/>
  <c r="AO48" i="2"/>
  <c r="AP48" i="2"/>
  <c r="AQ48" i="2"/>
  <c r="AU48" i="2" s="1"/>
  <c r="AR48" i="2"/>
  <c r="AO49" i="2"/>
  <c r="AP49" i="2"/>
  <c r="AQ49" i="2"/>
  <c r="AU49" i="2" s="1"/>
  <c r="AR49" i="2"/>
  <c r="AO50" i="2"/>
  <c r="AP50" i="2"/>
  <c r="AQ50" i="2"/>
  <c r="AR50" i="2"/>
  <c r="AE50" i="2" s="1"/>
  <c r="AO51" i="2"/>
  <c r="AP51" i="2"/>
  <c r="AQ51" i="2"/>
  <c r="AR51" i="2"/>
  <c r="AE51" i="2" s="1"/>
  <c r="AO52" i="2"/>
  <c r="AP52" i="2"/>
  <c r="AQ52" i="2"/>
  <c r="AR52" i="2"/>
  <c r="AO53" i="2"/>
  <c r="AP53" i="2"/>
  <c r="AQ53" i="2"/>
  <c r="AU53" i="2" s="1"/>
  <c r="AR53" i="2"/>
  <c r="AE53" i="2" s="1"/>
  <c r="AO54" i="2"/>
  <c r="AP54" i="2"/>
  <c r="AQ54" i="2"/>
  <c r="AR54" i="2"/>
  <c r="AO55" i="2"/>
  <c r="AP55" i="2"/>
  <c r="AQ55" i="2"/>
  <c r="AR55" i="2"/>
  <c r="AE55" i="2" s="1"/>
  <c r="AO56" i="2"/>
  <c r="AP56" i="2"/>
  <c r="AQ56" i="2"/>
  <c r="AR56" i="2"/>
  <c r="AE56" i="2" s="1"/>
  <c r="AO57" i="2"/>
  <c r="AP57" i="2"/>
  <c r="AQ57" i="2"/>
  <c r="AR57" i="2"/>
  <c r="AO58" i="2"/>
  <c r="AP58" i="2"/>
  <c r="AQ58" i="2"/>
  <c r="AU58" i="2" s="1"/>
  <c r="AR58" i="2"/>
  <c r="AO59" i="2"/>
  <c r="AP59" i="2"/>
  <c r="AQ59" i="2"/>
  <c r="AU59" i="2" s="1"/>
  <c r="AR59" i="2"/>
  <c r="AE59" i="2" s="1"/>
  <c r="AO60" i="2"/>
  <c r="AP60" i="2"/>
  <c r="AQ60" i="2"/>
  <c r="AR60" i="2"/>
  <c r="AO61" i="2"/>
  <c r="AP61" i="2"/>
  <c r="AQ61" i="2"/>
  <c r="AR61" i="2"/>
  <c r="AO62" i="2"/>
  <c r="AP62" i="2"/>
  <c r="AQ62" i="2"/>
  <c r="AU62" i="2" s="1"/>
  <c r="AR62" i="2"/>
  <c r="AE62" i="2" s="1"/>
  <c r="AO63" i="2"/>
  <c r="AP63" i="2"/>
  <c r="AQ63" i="2"/>
  <c r="AU63" i="2" s="1"/>
  <c r="AR63" i="2"/>
  <c r="AE63" i="2" s="1"/>
  <c r="AO64" i="2"/>
  <c r="AP64" i="2"/>
  <c r="AQ64" i="2"/>
  <c r="AU64" i="2" s="1"/>
  <c r="AR64" i="2"/>
  <c r="AO65" i="2"/>
  <c r="AP65" i="2"/>
  <c r="AQ65" i="2"/>
  <c r="AU65" i="2" s="1"/>
  <c r="AR65" i="2"/>
  <c r="AE65" i="2" s="1"/>
  <c r="AO66" i="2"/>
  <c r="AP66" i="2"/>
  <c r="AQ66" i="2"/>
  <c r="AU66" i="2" s="1"/>
  <c r="AR66" i="2"/>
  <c r="AE66" i="2" s="1"/>
  <c r="AO67" i="2"/>
  <c r="AP67" i="2"/>
  <c r="AQ67" i="2"/>
  <c r="AU67" i="2" s="1"/>
  <c r="AR67" i="2"/>
  <c r="AE67" i="2" s="1"/>
  <c r="AO68" i="2"/>
  <c r="AP68" i="2"/>
  <c r="AQ68" i="2"/>
  <c r="AU68" i="2" s="1"/>
  <c r="AR68" i="2"/>
  <c r="AE68" i="2" s="1"/>
  <c r="AO69" i="2"/>
  <c r="AP69" i="2"/>
  <c r="AQ69" i="2"/>
  <c r="AU69" i="2" s="1"/>
  <c r="AR69" i="2"/>
  <c r="AO70" i="2"/>
  <c r="AP70" i="2"/>
  <c r="AQ70" i="2"/>
  <c r="AR70" i="2"/>
  <c r="AO71" i="2"/>
  <c r="AP71" i="2"/>
  <c r="AQ71" i="2"/>
  <c r="AR71" i="2"/>
  <c r="AE71" i="2" s="1"/>
  <c r="AO72" i="2"/>
  <c r="AP72" i="2"/>
  <c r="AQ72" i="2"/>
  <c r="AU72" i="2" s="1"/>
  <c r="AR72" i="2"/>
  <c r="AO73" i="2"/>
  <c r="AP73" i="2"/>
  <c r="AQ73" i="2"/>
  <c r="AU73" i="2" s="1"/>
  <c r="AR73" i="2"/>
  <c r="AO74" i="2"/>
  <c r="AP74" i="2"/>
  <c r="AQ74" i="2"/>
  <c r="AU74" i="2" s="1"/>
  <c r="AR74" i="2"/>
  <c r="AE74" i="2" s="1"/>
  <c r="AO75" i="2"/>
  <c r="AP75" i="2"/>
  <c r="AQ75" i="2"/>
  <c r="AR75" i="2"/>
  <c r="AO76" i="2"/>
  <c r="AP76" i="2"/>
  <c r="AQ76" i="2"/>
  <c r="AR76" i="2"/>
  <c r="AO77" i="2"/>
  <c r="AP77" i="2"/>
  <c r="AQ77" i="2"/>
  <c r="AR77" i="2"/>
  <c r="AE77" i="2" s="1"/>
  <c r="AO78" i="2"/>
  <c r="AP78" i="2"/>
  <c r="AQ78" i="2"/>
  <c r="AR78" i="2"/>
  <c r="AO79" i="2"/>
  <c r="AP79" i="2"/>
  <c r="AQ79" i="2"/>
  <c r="AR79" i="2"/>
  <c r="AE79" i="2" s="1"/>
  <c r="AO80" i="2"/>
  <c r="AP80" i="2"/>
  <c r="AQ80" i="2"/>
  <c r="AR80" i="2"/>
  <c r="AE80" i="2" s="1"/>
  <c r="AO81" i="2"/>
  <c r="AP81" i="2"/>
  <c r="AQ81" i="2"/>
  <c r="AR81" i="2"/>
  <c r="AO82" i="2"/>
  <c r="AP82" i="2"/>
  <c r="AQ82" i="2"/>
  <c r="AU82" i="2" s="1"/>
  <c r="AR82" i="2"/>
  <c r="AO83" i="2"/>
  <c r="AP83" i="2"/>
  <c r="AQ83" i="2"/>
  <c r="AU83" i="2" s="1"/>
  <c r="AR83" i="2"/>
  <c r="AE83" i="2" s="1"/>
  <c r="AO84" i="2"/>
  <c r="AP84" i="2"/>
  <c r="AQ84" i="2"/>
  <c r="AR84" i="2"/>
  <c r="AO85" i="2"/>
  <c r="AP85" i="2"/>
  <c r="AQ85" i="2"/>
  <c r="AR85" i="2"/>
  <c r="AO86" i="2"/>
  <c r="AP86" i="2"/>
  <c r="AQ86" i="2"/>
  <c r="AU86" i="2" s="1"/>
  <c r="AR86" i="2"/>
  <c r="AE86" i="2" s="1"/>
  <c r="AO87" i="2"/>
  <c r="AP87" i="2"/>
  <c r="AQ87" i="2"/>
  <c r="AU87" i="2" s="1"/>
  <c r="AR87" i="2"/>
  <c r="AO88" i="2"/>
  <c r="AP88" i="2"/>
  <c r="AQ88" i="2"/>
  <c r="AU88" i="2" s="1"/>
  <c r="AR88" i="2"/>
  <c r="AO89" i="2"/>
  <c r="AP89" i="2"/>
  <c r="AQ89" i="2"/>
  <c r="AU89" i="2" s="1"/>
  <c r="AR89" i="2"/>
  <c r="AE89" i="2" s="1"/>
  <c r="AO90" i="2"/>
  <c r="AP90" i="2"/>
  <c r="AQ90" i="2"/>
  <c r="AU90" i="2" s="1"/>
  <c r="AR90" i="2"/>
  <c r="AO91" i="2"/>
  <c r="AP91" i="2"/>
  <c r="AQ91" i="2"/>
  <c r="AU91" i="2" s="1"/>
  <c r="AR91" i="2"/>
  <c r="AO92" i="2"/>
  <c r="AP92" i="2"/>
  <c r="AQ92" i="2"/>
  <c r="AU92" i="2" s="1"/>
  <c r="AR92" i="2"/>
  <c r="AE92" i="2" s="1"/>
  <c r="AO93" i="2"/>
  <c r="AP93" i="2"/>
  <c r="AQ93" i="2"/>
  <c r="AU93" i="2" s="1"/>
  <c r="AR93" i="2"/>
  <c r="AO94" i="2"/>
  <c r="AP94" i="2"/>
  <c r="AQ94" i="2"/>
  <c r="AR94" i="2"/>
  <c r="AO95" i="2"/>
  <c r="AP95" i="2"/>
  <c r="AQ95" i="2"/>
  <c r="AR95" i="2"/>
  <c r="AE95" i="2" s="1"/>
  <c r="AO96" i="2"/>
  <c r="AP96" i="2"/>
  <c r="AQ96" i="2"/>
  <c r="AU96" i="2" s="1"/>
  <c r="AR96" i="2"/>
  <c r="AO97" i="2"/>
  <c r="AP97" i="2"/>
  <c r="AQ97" i="2"/>
  <c r="AR97" i="2"/>
  <c r="AO98" i="2"/>
  <c r="AP98" i="2"/>
  <c r="AQ98" i="2"/>
  <c r="AR98" i="2"/>
  <c r="AE98" i="2" s="1"/>
  <c r="AO99" i="2"/>
  <c r="AP99" i="2"/>
  <c r="AQ99" i="2"/>
  <c r="AR99" i="2"/>
  <c r="AO100" i="2"/>
  <c r="AP100" i="2"/>
  <c r="AQ100" i="2"/>
  <c r="AR100" i="2"/>
  <c r="AO101" i="2"/>
  <c r="AP101" i="2"/>
  <c r="AQ101" i="2"/>
  <c r="AR101" i="2"/>
  <c r="AE101" i="2" s="1"/>
  <c r="AO102" i="2"/>
  <c r="AP102" i="2"/>
  <c r="AQ102" i="2"/>
  <c r="AU102" i="2" s="1"/>
  <c r="AR102" i="2"/>
  <c r="AO103" i="2"/>
  <c r="AP103" i="2"/>
  <c r="AQ103" i="2"/>
  <c r="AR103" i="2"/>
  <c r="AE103" i="2" s="1"/>
  <c r="AO104" i="2"/>
  <c r="AP104" i="2"/>
  <c r="AQ104" i="2"/>
  <c r="AU104" i="2" s="1"/>
  <c r="AR104" i="2"/>
  <c r="AE104" i="2" s="1"/>
  <c r="AO105" i="2"/>
  <c r="AP105" i="2"/>
  <c r="AQ105" i="2"/>
  <c r="AR105" i="2"/>
  <c r="AO106" i="2"/>
  <c r="AP106" i="2"/>
  <c r="AQ106" i="2"/>
  <c r="AU106" i="2" s="1"/>
  <c r="AR106" i="2"/>
  <c r="AO107" i="2"/>
  <c r="AP107" i="2"/>
  <c r="AQ107" i="2"/>
  <c r="AU107" i="2" s="1"/>
  <c r="AR107" i="2"/>
  <c r="AE107" i="2" s="1"/>
  <c r="AO108" i="2"/>
  <c r="AP108" i="2"/>
  <c r="AQ108" i="2"/>
  <c r="AU108" i="2" s="1"/>
  <c r="AR108" i="2"/>
  <c r="AO109" i="2"/>
  <c r="AP109" i="2"/>
  <c r="AQ109" i="2"/>
  <c r="AR109" i="2"/>
  <c r="AO110" i="2"/>
  <c r="AP110" i="2"/>
  <c r="AQ110" i="2"/>
  <c r="AU110" i="2" s="1"/>
  <c r="AR110" i="2"/>
  <c r="AE110" i="2" s="1"/>
  <c r="AO111" i="2"/>
  <c r="AP111" i="2"/>
  <c r="AQ111" i="2"/>
  <c r="AR111" i="2"/>
  <c r="AO112" i="2"/>
  <c r="AP112" i="2"/>
  <c r="AQ112" i="2"/>
  <c r="AU112" i="2" s="1"/>
  <c r="AR112" i="2"/>
  <c r="AO113" i="2"/>
  <c r="AP113" i="2"/>
  <c r="AQ113" i="2"/>
  <c r="AU113" i="2" s="1"/>
  <c r="AR113" i="2"/>
  <c r="AE113" i="2" s="1"/>
  <c r="AO114" i="2"/>
  <c r="AP114" i="2"/>
  <c r="AQ114" i="2"/>
  <c r="AU114" i="2" s="1"/>
  <c r="AR114" i="2"/>
  <c r="AO115" i="2"/>
  <c r="AP115" i="2"/>
  <c r="AQ115" i="2"/>
  <c r="AU115" i="2" s="1"/>
  <c r="AR115" i="2"/>
  <c r="AE115" i="2" s="1"/>
  <c r="AO116" i="2"/>
  <c r="AP116" i="2"/>
  <c r="AQ116" i="2"/>
  <c r="AU116" i="2" s="1"/>
  <c r="AR116" i="2"/>
  <c r="AE116" i="2" s="1"/>
  <c r="AO117" i="2"/>
  <c r="AP117" i="2"/>
  <c r="AQ117" i="2"/>
  <c r="AU117" i="2" s="1"/>
  <c r="AR117" i="2"/>
  <c r="AO118" i="2"/>
  <c r="AP118" i="2"/>
  <c r="AQ118" i="2"/>
  <c r="AR118" i="2"/>
  <c r="AO119" i="2"/>
  <c r="AP119" i="2"/>
  <c r="AQ119" i="2"/>
  <c r="AR119" i="2"/>
  <c r="AE119" i="2" s="1"/>
  <c r="AO120" i="2"/>
  <c r="AP120" i="2"/>
  <c r="AQ120" i="2"/>
  <c r="AU120" i="2" s="1"/>
  <c r="AR120" i="2"/>
  <c r="AO121" i="2"/>
  <c r="AP121" i="2"/>
  <c r="AQ121" i="2"/>
  <c r="AU121" i="2" s="1"/>
  <c r="AR121" i="2"/>
  <c r="AO122" i="2"/>
  <c r="AP122" i="2"/>
  <c r="AQ122" i="2"/>
  <c r="AR122" i="2"/>
  <c r="AE122" i="2" s="1"/>
  <c r="AO123" i="2"/>
  <c r="AP123" i="2"/>
  <c r="AQ123" i="2"/>
  <c r="AR123" i="2"/>
  <c r="AO124" i="2"/>
  <c r="AP124" i="2"/>
  <c r="AQ124" i="2"/>
  <c r="AR124" i="2"/>
  <c r="AO125" i="2"/>
  <c r="AP125" i="2"/>
  <c r="AQ125" i="2"/>
  <c r="AU125" i="2" s="1"/>
  <c r="AR125" i="2"/>
  <c r="AE125" i="2" s="1"/>
  <c r="AO126" i="2"/>
  <c r="AP126" i="2"/>
  <c r="AQ126" i="2"/>
  <c r="AR126" i="2"/>
  <c r="AO127" i="2"/>
  <c r="AP127" i="2"/>
  <c r="AQ127" i="2"/>
  <c r="AR127" i="2"/>
  <c r="AE127" i="2" s="1"/>
  <c r="AO128" i="2"/>
  <c r="AP128" i="2"/>
  <c r="AQ128" i="2"/>
  <c r="AR128" i="2"/>
  <c r="AE128" i="2" s="1"/>
  <c r="AO129" i="2"/>
  <c r="AP129" i="2"/>
  <c r="AQ129" i="2"/>
  <c r="AR129" i="2"/>
  <c r="AO130" i="2"/>
  <c r="AP130" i="2"/>
  <c r="AQ130" i="2"/>
  <c r="AU130" i="2" s="1"/>
  <c r="AR130" i="2"/>
  <c r="AO131" i="2"/>
  <c r="AP131" i="2"/>
  <c r="AQ131" i="2"/>
  <c r="AU131" i="2" s="1"/>
  <c r="AR131" i="2"/>
  <c r="AE131" i="2" s="1"/>
  <c r="AO132" i="2"/>
  <c r="AP132" i="2"/>
  <c r="AQ132" i="2"/>
  <c r="AR132" i="2"/>
  <c r="AO133" i="2"/>
  <c r="AP133" i="2"/>
  <c r="AQ133" i="2"/>
  <c r="AU133" i="2" s="1"/>
  <c r="AR133" i="2"/>
  <c r="AO134" i="2"/>
  <c r="AP134" i="2"/>
  <c r="AQ134" i="2"/>
  <c r="AU134" i="2" s="1"/>
  <c r="AR134" i="2"/>
  <c r="AE134" i="2" s="1"/>
  <c r="AO135" i="2"/>
  <c r="AP135" i="2"/>
  <c r="AQ135" i="2"/>
  <c r="AU135" i="2" s="1"/>
  <c r="AR135" i="2"/>
  <c r="AO136" i="2"/>
  <c r="AP136" i="2"/>
  <c r="AQ136" i="2"/>
  <c r="AU136" i="2" s="1"/>
  <c r="AR136" i="2"/>
  <c r="AO137" i="2"/>
  <c r="AP137" i="2"/>
  <c r="AQ137" i="2"/>
  <c r="AU137" i="2" s="1"/>
  <c r="AR137" i="2"/>
  <c r="AE137" i="2" s="1"/>
  <c r="AO138" i="2"/>
  <c r="AP138" i="2"/>
  <c r="AQ138" i="2"/>
  <c r="AU138" i="2" s="1"/>
  <c r="AR138" i="2"/>
  <c r="AE138" i="2" s="1"/>
  <c r="AO139" i="2"/>
  <c r="AP139" i="2"/>
  <c r="AQ139" i="2"/>
  <c r="AU139" i="2" s="1"/>
  <c r="AR139" i="2"/>
  <c r="AO140" i="2"/>
  <c r="AP140" i="2"/>
  <c r="AQ140" i="2"/>
  <c r="AU140" i="2" s="1"/>
  <c r="AR140" i="2"/>
  <c r="AE140" i="2" s="1"/>
  <c r="AO141" i="2"/>
  <c r="AP141" i="2"/>
  <c r="AQ141" i="2"/>
  <c r="AR141" i="2"/>
  <c r="AO142" i="2"/>
  <c r="AP142" i="2"/>
  <c r="AQ142" i="2"/>
  <c r="AR142" i="2"/>
  <c r="AO143" i="2"/>
  <c r="AP143" i="2"/>
  <c r="AQ143" i="2"/>
  <c r="AU143" i="2" s="1"/>
  <c r="AR143" i="2"/>
  <c r="AE143" i="2" s="1"/>
  <c r="AO144" i="2"/>
  <c r="AP144" i="2"/>
  <c r="AQ144" i="2"/>
  <c r="AU144" i="2" s="1"/>
  <c r="AR144" i="2"/>
  <c r="AO145" i="2"/>
  <c r="AP145" i="2"/>
  <c r="AQ145" i="2"/>
  <c r="AU145" i="2" s="1"/>
  <c r="AR145" i="2"/>
  <c r="AO146" i="2"/>
  <c r="AP146" i="2"/>
  <c r="AQ146" i="2"/>
  <c r="AR146" i="2"/>
  <c r="AE146" i="2" s="1"/>
  <c r="AO147" i="2"/>
  <c r="AP147" i="2"/>
  <c r="AQ147" i="2"/>
  <c r="AR147" i="2"/>
  <c r="AO148" i="2"/>
  <c r="AP148" i="2"/>
  <c r="AQ148" i="2"/>
  <c r="AR148" i="2"/>
  <c r="AO149" i="2"/>
  <c r="AP149" i="2"/>
  <c r="AQ149" i="2"/>
  <c r="AU149" i="2" s="1"/>
  <c r="AR149" i="2"/>
  <c r="AE149" i="2" s="1"/>
  <c r="AO150" i="2"/>
  <c r="AP150" i="2"/>
  <c r="AQ150" i="2"/>
  <c r="AR150" i="2"/>
  <c r="AO151" i="2"/>
  <c r="AP151" i="2"/>
  <c r="AQ151" i="2"/>
  <c r="AR151" i="2"/>
  <c r="AE151" i="2" s="1"/>
  <c r="AO152" i="2"/>
  <c r="AP152" i="2"/>
  <c r="AQ152" i="2"/>
  <c r="AR152" i="2"/>
  <c r="AE152" i="2" s="1"/>
  <c r="AO153" i="2"/>
  <c r="AP153" i="2"/>
  <c r="AQ153" i="2"/>
  <c r="AR153" i="2"/>
  <c r="AO154" i="2"/>
  <c r="AP154" i="2"/>
  <c r="AQ154" i="2"/>
  <c r="AU154" i="2" s="1"/>
  <c r="AR154" i="2"/>
  <c r="AO155" i="2"/>
  <c r="AP155" i="2"/>
  <c r="AQ155" i="2"/>
  <c r="AU155" i="2" s="1"/>
  <c r="AR155" i="2"/>
  <c r="AE155" i="2" s="1"/>
  <c r="AO156" i="2"/>
  <c r="AP156" i="2"/>
  <c r="AQ156" i="2"/>
  <c r="AR156" i="2"/>
  <c r="AO157" i="2"/>
  <c r="AP157" i="2"/>
  <c r="AQ157" i="2"/>
  <c r="AR157" i="2"/>
  <c r="AO158" i="2"/>
  <c r="AP158" i="2"/>
  <c r="AQ158" i="2"/>
  <c r="AU158" i="2" s="1"/>
  <c r="AR158" i="2"/>
  <c r="AE158" i="2" s="1"/>
  <c r="AO159" i="2"/>
  <c r="AP159" i="2"/>
  <c r="AQ159" i="2"/>
  <c r="AR159" i="2"/>
  <c r="AO160" i="2"/>
  <c r="AP160" i="2"/>
  <c r="AQ160" i="2"/>
  <c r="AU160" i="2" s="1"/>
  <c r="AR160" i="2"/>
  <c r="AO161" i="2"/>
  <c r="AP161" i="2"/>
  <c r="AQ161" i="2"/>
  <c r="AU161" i="2" s="1"/>
  <c r="AR161" i="2"/>
  <c r="AE161" i="2" s="1"/>
  <c r="AO162" i="2"/>
  <c r="AP162" i="2"/>
  <c r="AQ162" i="2"/>
  <c r="AU162" i="2" s="1"/>
  <c r="AR162" i="2"/>
  <c r="AO163" i="2"/>
  <c r="AP163" i="2"/>
  <c r="AQ163" i="2"/>
  <c r="AR163" i="2"/>
  <c r="AE163" i="2" s="1"/>
  <c r="AO164" i="2"/>
  <c r="AP164" i="2"/>
  <c r="AQ164" i="2"/>
  <c r="AU164" i="2" s="1"/>
  <c r="AR164" i="2"/>
  <c r="AE164" i="2" s="1"/>
  <c r="AO165" i="2"/>
  <c r="AP165" i="2"/>
  <c r="AQ165" i="2"/>
  <c r="AU165" i="2" s="1"/>
  <c r="AR165" i="2"/>
  <c r="AO166" i="2"/>
  <c r="AP166" i="2"/>
  <c r="AQ166" i="2"/>
  <c r="AR166" i="2"/>
  <c r="AO167" i="2"/>
  <c r="AP167" i="2"/>
  <c r="AQ167" i="2"/>
  <c r="AR167" i="2"/>
  <c r="AE167" i="2" s="1"/>
  <c r="AO168" i="2"/>
  <c r="AP168" i="2"/>
  <c r="AQ168" i="2"/>
  <c r="AU168" i="2" s="1"/>
  <c r="AR168" i="2"/>
  <c r="AO169" i="2"/>
  <c r="AP169" i="2"/>
  <c r="AQ169" i="2"/>
  <c r="AU169" i="2" s="1"/>
  <c r="AR169" i="2"/>
  <c r="AO170" i="2"/>
  <c r="AP170" i="2"/>
  <c r="AQ170" i="2"/>
  <c r="AU170" i="2" s="1"/>
  <c r="AR170" i="2"/>
  <c r="AE170" i="2" s="1"/>
  <c r="AO171" i="2"/>
  <c r="AP171" i="2"/>
  <c r="AQ171" i="2"/>
  <c r="AR171" i="2"/>
  <c r="AO172" i="2"/>
  <c r="AP172" i="2"/>
  <c r="AQ172" i="2"/>
  <c r="AR172" i="2"/>
  <c r="AO173" i="2"/>
  <c r="AP173" i="2"/>
  <c r="AQ173" i="2"/>
  <c r="AU173" i="2" s="1"/>
  <c r="AR173" i="2"/>
  <c r="AE173" i="2" s="1"/>
  <c r="AO174" i="2"/>
  <c r="AP174" i="2"/>
  <c r="AQ174" i="2"/>
  <c r="AR174" i="2"/>
  <c r="AO175" i="2"/>
  <c r="AP175" i="2"/>
  <c r="AQ175" i="2"/>
  <c r="AU175" i="2" s="1"/>
  <c r="AR175" i="2"/>
  <c r="AE175" i="2" s="1"/>
  <c r="AO176" i="2"/>
  <c r="AP176" i="2"/>
  <c r="AQ176" i="2"/>
  <c r="AR176" i="2"/>
  <c r="AE176" i="2" s="1"/>
  <c r="AO177" i="2"/>
  <c r="AP177" i="2"/>
  <c r="AQ177" i="2"/>
  <c r="AU177" i="2" s="1"/>
  <c r="AR177" i="2"/>
  <c r="AO178" i="2"/>
  <c r="AP178" i="2"/>
  <c r="AQ178" i="2"/>
  <c r="AU178" i="2" s="1"/>
  <c r="AR178" i="2"/>
  <c r="AO179" i="2"/>
  <c r="AP179" i="2"/>
  <c r="AQ179" i="2"/>
  <c r="AU179" i="2" s="1"/>
  <c r="AR179" i="2"/>
  <c r="AE179" i="2" s="1"/>
  <c r="AO180" i="2"/>
  <c r="AP180" i="2"/>
  <c r="AQ180" i="2"/>
  <c r="AR180" i="2"/>
  <c r="AO181" i="2"/>
  <c r="AP181" i="2"/>
  <c r="AQ181" i="2"/>
  <c r="AU181" i="2" s="1"/>
  <c r="AR181" i="2"/>
  <c r="AO182" i="2"/>
  <c r="AP182" i="2"/>
  <c r="AQ182" i="2"/>
  <c r="AU182" i="2" s="1"/>
  <c r="AR182" i="2"/>
  <c r="AE182" i="2" s="1"/>
  <c r="AO183" i="2"/>
  <c r="AP183" i="2"/>
  <c r="AQ183" i="2"/>
  <c r="AU183" i="2" s="1"/>
  <c r="AR183" i="2"/>
  <c r="AO184" i="2"/>
  <c r="AP184" i="2"/>
  <c r="AQ184" i="2"/>
  <c r="AU184" i="2" s="1"/>
  <c r="AR184" i="2"/>
  <c r="AO185" i="2"/>
  <c r="AP185" i="2"/>
  <c r="AQ185" i="2"/>
  <c r="AU185" i="2" s="1"/>
  <c r="AR185" i="2"/>
  <c r="AE185" i="2" s="1"/>
  <c r="AO186" i="2"/>
  <c r="AP186" i="2"/>
  <c r="AQ186" i="2"/>
  <c r="AU186" i="2" s="1"/>
  <c r="AR186" i="2"/>
  <c r="AO187" i="2"/>
  <c r="AP187" i="2"/>
  <c r="AQ187" i="2"/>
  <c r="AU187" i="2" s="1"/>
  <c r="AR187" i="2"/>
  <c r="AO188" i="2"/>
  <c r="AP188" i="2"/>
  <c r="AQ188" i="2"/>
  <c r="AU188" i="2" s="1"/>
  <c r="AR188" i="2"/>
  <c r="AE188" i="2" s="1"/>
  <c r="AO189" i="2"/>
  <c r="AP189" i="2"/>
  <c r="AQ189" i="2"/>
  <c r="AU189" i="2" s="1"/>
  <c r="AR189" i="2"/>
  <c r="AO190" i="2"/>
  <c r="AP190" i="2"/>
  <c r="AQ190" i="2"/>
  <c r="AR190" i="2"/>
  <c r="AO191" i="2"/>
  <c r="AP191" i="2"/>
  <c r="AQ191" i="2"/>
  <c r="AU191" i="2" s="1"/>
  <c r="AR191" i="2"/>
  <c r="AE191" i="2" s="1"/>
  <c r="AO192" i="2"/>
  <c r="AP192" i="2"/>
  <c r="AQ192" i="2"/>
  <c r="AU192" i="2" s="1"/>
  <c r="AR192" i="2"/>
  <c r="AO193" i="2"/>
  <c r="AP193" i="2"/>
  <c r="AQ193" i="2"/>
  <c r="AU193" i="2" s="1"/>
  <c r="AR193" i="2"/>
  <c r="AO194" i="2"/>
  <c r="AP194" i="2"/>
  <c r="AQ194" i="2"/>
  <c r="AR194" i="2"/>
  <c r="AE194" i="2" s="1"/>
  <c r="AO195" i="2"/>
  <c r="AP195" i="2"/>
  <c r="AQ195" i="2"/>
  <c r="AU195" i="2" s="1"/>
  <c r="AR195" i="2"/>
  <c r="AO196" i="2"/>
  <c r="AP196" i="2"/>
  <c r="AQ196" i="2"/>
  <c r="AU196" i="2" s="1"/>
  <c r="AR196" i="2"/>
  <c r="AR17" i="2"/>
  <c r="AE17" i="2" s="1"/>
  <c r="AP17" i="2"/>
  <c r="AO17" i="2"/>
  <c r="C2" i="9"/>
  <c r="S4" i="7" s="1"/>
  <c r="S23" i="7"/>
  <c r="S35" i="7"/>
  <c r="S55"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3" i="7"/>
  <c r="AZ17" i="3"/>
  <c r="AY17" i="3"/>
  <c r="AZ17" i="2"/>
  <c r="AY17" i="2"/>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2" i="8"/>
  <c r="A61"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2" i="5"/>
  <c r="AR21" i="3"/>
  <c r="AE21" i="3" s="1"/>
  <c r="AR24" i="3"/>
  <c r="AE24" i="3" s="1"/>
  <c r="AR27" i="3"/>
  <c r="AE27" i="3" s="1"/>
  <c r="AR30" i="3"/>
  <c r="AE30" i="3" s="1"/>
  <c r="AR33" i="3"/>
  <c r="AR36" i="3"/>
  <c r="AE36" i="3" s="1"/>
  <c r="AR39" i="3"/>
  <c r="AR42" i="3"/>
  <c r="AE42" i="3" s="1"/>
  <c r="AR45" i="3"/>
  <c r="AR48" i="3"/>
  <c r="AR51" i="3"/>
  <c r="AR54" i="3"/>
  <c r="AE54" i="3" s="1"/>
  <c r="AR57" i="3"/>
  <c r="AR60" i="3"/>
  <c r="AR63" i="3"/>
  <c r="AE63" i="3" s="1"/>
  <c r="AR66" i="3"/>
  <c r="AR69" i="3"/>
  <c r="AE69" i="3" s="1"/>
  <c r="AR72" i="3"/>
  <c r="AR75" i="3"/>
  <c r="AE75" i="3" s="1"/>
  <c r="AR78" i="3"/>
  <c r="AR81" i="3"/>
  <c r="AR84" i="3"/>
  <c r="AE84" i="3" s="1"/>
  <c r="AR87" i="3"/>
  <c r="AE87" i="3" s="1"/>
  <c r="AR90" i="3"/>
  <c r="AE90" i="3" s="1"/>
  <c r="AR93" i="3"/>
  <c r="AR96" i="3"/>
  <c r="AR99" i="3"/>
  <c r="AR102" i="3"/>
  <c r="AR105" i="3"/>
  <c r="AR108" i="3"/>
  <c r="AR111" i="3"/>
  <c r="AE111" i="3" s="1"/>
  <c r="AR114" i="3"/>
  <c r="AR117" i="3"/>
  <c r="AR120" i="3"/>
  <c r="AR123" i="3"/>
  <c r="AE123" i="3" s="1"/>
  <c r="AR126" i="3"/>
  <c r="AR129" i="3"/>
  <c r="AR132" i="3"/>
  <c r="AR135" i="3"/>
  <c r="AR138" i="3"/>
  <c r="AE138" i="3" s="1"/>
  <c r="AR141" i="3"/>
  <c r="AR144" i="3"/>
  <c r="AR147" i="3"/>
  <c r="AR150" i="3"/>
  <c r="AR153" i="3"/>
  <c r="AR156" i="3"/>
  <c r="AR159" i="3"/>
  <c r="AR162" i="3"/>
  <c r="AR165" i="3"/>
  <c r="AE165" i="3" s="1"/>
  <c r="AR168" i="3"/>
  <c r="AE168" i="3" s="1"/>
  <c r="AR171" i="3"/>
  <c r="AR174" i="3"/>
  <c r="AR177" i="3"/>
  <c r="AR180" i="3"/>
  <c r="AE180" i="3" s="1"/>
  <c r="AR183" i="3"/>
  <c r="AR186" i="3"/>
  <c r="AE186" i="3" s="1"/>
  <c r="AR189" i="3"/>
  <c r="AR192" i="3"/>
  <c r="AR195" i="3"/>
  <c r="AR20" i="3"/>
  <c r="AE20" i="3" s="1"/>
  <c r="AR23" i="3"/>
  <c r="AE23" i="3" s="1"/>
  <c r="AR26" i="3"/>
  <c r="AR29" i="3"/>
  <c r="AR32" i="3"/>
  <c r="AR35" i="3"/>
  <c r="AR38" i="3"/>
  <c r="AR41" i="3"/>
  <c r="AR44" i="3"/>
  <c r="AR47" i="3"/>
  <c r="AR50" i="3"/>
  <c r="AR53" i="3"/>
  <c r="AR56" i="3"/>
  <c r="AR59" i="3"/>
  <c r="AR62" i="3"/>
  <c r="AR65" i="3"/>
  <c r="AR68" i="3"/>
  <c r="AR71" i="3"/>
  <c r="AR74" i="3"/>
  <c r="AR77" i="3"/>
  <c r="AR80" i="3"/>
  <c r="AR83" i="3"/>
  <c r="AR86" i="3"/>
  <c r="AR89" i="3"/>
  <c r="AR92" i="3"/>
  <c r="AR95" i="3"/>
  <c r="AR98" i="3"/>
  <c r="AR101" i="3"/>
  <c r="AR104" i="3"/>
  <c r="AR107" i="3"/>
  <c r="AR110" i="3"/>
  <c r="AR113" i="3"/>
  <c r="AR116" i="3"/>
  <c r="AR119" i="3"/>
  <c r="AR122" i="3"/>
  <c r="AR125" i="3"/>
  <c r="AR128" i="3"/>
  <c r="AR131" i="3"/>
  <c r="AR134" i="3"/>
  <c r="AR137" i="3"/>
  <c r="AR140" i="3"/>
  <c r="AR143" i="3"/>
  <c r="AR146" i="3"/>
  <c r="AR149" i="3"/>
  <c r="AR152" i="3"/>
  <c r="AR155" i="3"/>
  <c r="AR158" i="3"/>
  <c r="AR161" i="3"/>
  <c r="AR164" i="3"/>
  <c r="AR167" i="3"/>
  <c r="AR170" i="3"/>
  <c r="AR173" i="3"/>
  <c r="AR176" i="3"/>
  <c r="AR179" i="3"/>
  <c r="AR182" i="3"/>
  <c r="AR185" i="3"/>
  <c r="AR188" i="3"/>
  <c r="AR191" i="3"/>
  <c r="AR194" i="3"/>
  <c r="AR18" i="3"/>
  <c r="AR17" i="3"/>
  <c r="I10" i="5"/>
  <c r="I42" i="5"/>
  <c r="H7" i="5"/>
  <c r="H47" i="5"/>
  <c r="AN17" i="2"/>
  <c r="AG17" i="2" s="1"/>
  <c r="J27" i="4"/>
  <c r="J33" i="4"/>
  <c r="J11" i="4"/>
  <c r="G9" i="4" s="1"/>
  <c r="J17" i="4"/>
  <c r="D4" i="4"/>
  <c r="K33" i="4"/>
  <c r="K27" i="4"/>
  <c r="K17" i="4"/>
  <c r="K11" i="4"/>
  <c r="L6" i="4"/>
  <c r="D17" i="3"/>
  <c r="Z17" i="3" s="1"/>
  <c r="E17" i="2"/>
  <c r="AA17" i="2" s="1"/>
  <c r="D17" i="2"/>
  <c r="Z17" i="2" s="1"/>
  <c r="C21" i="1"/>
  <c r="L2" i="5" s="1"/>
  <c r="D22" i="1"/>
  <c r="I11" i="4"/>
  <c r="I33" i="4"/>
  <c r="H33" i="4"/>
  <c r="I27" i="4"/>
  <c r="H27" i="4"/>
  <c r="I17" i="4"/>
  <c r="H17" i="4" s="1"/>
  <c r="D20" i="3"/>
  <c r="Z20" i="3" s="1"/>
  <c r="E20" i="3"/>
  <c r="AA20" i="3" s="1"/>
  <c r="F20" i="3"/>
  <c r="AB20" i="3" s="1"/>
  <c r="F21" i="3"/>
  <c r="AC20" i="3" s="1"/>
  <c r="D23" i="3"/>
  <c r="Z23" i="3" s="1"/>
  <c r="E23" i="3"/>
  <c r="AA23" i="3" s="1"/>
  <c r="F23" i="3"/>
  <c r="AB23" i="3" s="1"/>
  <c r="F24" i="3"/>
  <c r="AC23" i="3" s="1"/>
  <c r="D26" i="3"/>
  <c r="Z26" i="3" s="1"/>
  <c r="E26" i="3"/>
  <c r="AA26" i="3" s="1"/>
  <c r="F26" i="3"/>
  <c r="AB26" i="3" s="1"/>
  <c r="F27" i="3"/>
  <c r="AC26" i="3" s="1"/>
  <c r="D29" i="3"/>
  <c r="Z29" i="3" s="1"/>
  <c r="E29" i="3"/>
  <c r="AA29" i="3" s="1"/>
  <c r="F29" i="3"/>
  <c r="AB29" i="3" s="1"/>
  <c r="F30" i="3"/>
  <c r="AC29" i="3" s="1"/>
  <c r="D32" i="3"/>
  <c r="Z32" i="3" s="1"/>
  <c r="E32" i="3"/>
  <c r="AA32" i="3" s="1"/>
  <c r="F32" i="3"/>
  <c r="AB32" i="3" s="1"/>
  <c r="F33" i="3"/>
  <c r="AC32" i="3" s="1"/>
  <c r="D35" i="3"/>
  <c r="Z35" i="3" s="1"/>
  <c r="E35" i="3"/>
  <c r="AA35" i="3" s="1"/>
  <c r="F35" i="3"/>
  <c r="AB35" i="3" s="1"/>
  <c r="F36" i="3"/>
  <c r="AC35" i="3" s="1"/>
  <c r="D38" i="3"/>
  <c r="Z38" i="3" s="1"/>
  <c r="E38" i="3"/>
  <c r="AA38" i="3" s="1"/>
  <c r="F38" i="3"/>
  <c r="AB38" i="3" s="1"/>
  <c r="F39" i="3"/>
  <c r="AC38" i="3" s="1"/>
  <c r="D41" i="3"/>
  <c r="Z41" i="3" s="1"/>
  <c r="E41" i="3"/>
  <c r="AA41" i="3" s="1"/>
  <c r="F41" i="3"/>
  <c r="AB41" i="3" s="1"/>
  <c r="F42" i="3"/>
  <c r="AC41" i="3" s="1"/>
  <c r="D44" i="3"/>
  <c r="Z44" i="3" s="1"/>
  <c r="E44" i="3"/>
  <c r="AA44" i="3" s="1"/>
  <c r="F44" i="3"/>
  <c r="AB44" i="3" s="1"/>
  <c r="F45" i="3"/>
  <c r="AC44" i="3" s="1"/>
  <c r="D47" i="3"/>
  <c r="Z47" i="3" s="1"/>
  <c r="E47" i="3"/>
  <c r="AA47" i="3" s="1"/>
  <c r="F47" i="3"/>
  <c r="AB47" i="3" s="1"/>
  <c r="F48" i="3"/>
  <c r="AC47" i="3" s="1"/>
  <c r="D50" i="3"/>
  <c r="Z50" i="3" s="1"/>
  <c r="E50" i="3"/>
  <c r="AA50" i="3" s="1"/>
  <c r="F50" i="3"/>
  <c r="AB50" i="3" s="1"/>
  <c r="F51" i="3"/>
  <c r="AC50" i="3" s="1"/>
  <c r="D53" i="3"/>
  <c r="Z53" i="3" s="1"/>
  <c r="E53" i="3"/>
  <c r="AA53" i="3" s="1"/>
  <c r="F53" i="3"/>
  <c r="AB53" i="3" s="1"/>
  <c r="F54" i="3"/>
  <c r="AC53" i="3" s="1"/>
  <c r="D56" i="3"/>
  <c r="Z56" i="3" s="1"/>
  <c r="E56" i="3"/>
  <c r="AA56" i="3" s="1"/>
  <c r="F56" i="3"/>
  <c r="AB56" i="3" s="1"/>
  <c r="F57" i="3"/>
  <c r="AC56" i="3" s="1"/>
  <c r="D59" i="3"/>
  <c r="Z59" i="3" s="1"/>
  <c r="E59" i="3"/>
  <c r="AA59" i="3" s="1"/>
  <c r="F59" i="3"/>
  <c r="AB59" i="3" s="1"/>
  <c r="F60" i="3"/>
  <c r="AC59" i="3" s="1"/>
  <c r="D62" i="3"/>
  <c r="Z62" i="3" s="1"/>
  <c r="E62" i="3"/>
  <c r="AA62" i="3" s="1"/>
  <c r="F62" i="3"/>
  <c r="AB62" i="3" s="1"/>
  <c r="F63" i="3"/>
  <c r="AC62" i="3" s="1"/>
  <c r="D65" i="3"/>
  <c r="Z65" i="3" s="1"/>
  <c r="E65" i="3"/>
  <c r="AA65" i="3" s="1"/>
  <c r="F65" i="3"/>
  <c r="AB65" i="3" s="1"/>
  <c r="F66" i="3"/>
  <c r="AC65" i="3" s="1"/>
  <c r="D68" i="3"/>
  <c r="Z68" i="3" s="1"/>
  <c r="E68" i="3"/>
  <c r="AA68" i="3" s="1"/>
  <c r="F68" i="3"/>
  <c r="AB68" i="3" s="1"/>
  <c r="F69" i="3"/>
  <c r="AC68" i="3" s="1"/>
  <c r="D71" i="3"/>
  <c r="Z71" i="3" s="1"/>
  <c r="E71" i="3"/>
  <c r="AA71" i="3" s="1"/>
  <c r="F71" i="3"/>
  <c r="AB71" i="3" s="1"/>
  <c r="F72" i="3"/>
  <c r="AC71" i="3" s="1"/>
  <c r="D74" i="3"/>
  <c r="Z74" i="3" s="1"/>
  <c r="E74" i="3"/>
  <c r="AA74" i="3" s="1"/>
  <c r="F74" i="3"/>
  <c r="AB74" i="3" s="1"/>
  <c r="F75" i="3"/>
  <c r="AC74" i="3" s="1"/>
  <c r="D77" i="3"/>
  <c r="Z77" i="3" s="1"/>
  <c r="E77" i="3"/>
  <c r="AA77" i="3" s="1"/>
  <c r="F77" i="3"/>
  <c r="AB77" i="3" s="1"/>
  <c r="F78" i="3"/>
  <c r="AC77" i="3" s="1"/>
  <c r="D80" i="3"/>
  <c r="Z80" i="3" s="1"/>
  <c r="E80" i="3"/>
  <c r="AA80" i="3" s="1"/>
  <c r="F80" i="3"/>
  <c r="AB80" i="3" s="1"/>
  <c r="F81" i="3"/>
  <c r="AC80" i="3" s="1"/>
  <c r="D83" i="3"/>
  <c r="Z83" i="3" s="1"/>
  <c r="E83" i="3"/>
  <c r="AA83" i="3" s="1"/>
  <c r="F83" i="3"/>
  <c r="AB83" i="3" s="1"/>
  <c r="F84" i="3"/>
  <c r="AC83" i="3" s="1"/>
  <c r="D86" i="3"/>
  <c r="Z86" i="3" s="1"/>
  <c r="E86" i="3"/>
  <c r="AA86" i="3" s="1"/>
  <c r="F86" i="3"/>
  <c r="AB86" i="3" s="1"/>
  <c r="F87" i="3"/>
  <c r="AC86" i="3" s="1"/>
  <c r="D89" i="3"/>
  <c r="Z89" i="3" s="1"/>
  <c r="E89" i="3"/>
  <c r="AA89" i="3" s="1"/>
  <c r="F89" i="3"/>
  <c r="AB89" i="3" s="1"/>
  <c r="F90" i="3"/>
  <c r="AC89" i="3" s="1"/>
  <c r="D92" i="3"/>
  <c r="Z92" i="3" s="1"/>
  <c r="E92" i="3"/>
  <c r="AA92" i="3" s="1"/>
  <c r="F92" i="3"/>
  <c r="AB92" i="3" s="1"/>
  <c r="F93" i="3"/>
  <c r="AC92" i="3" s="1"/>
  <c r="D95" i="3"/>
  <c r="Z95" i="3" s="1"/>
  <c r="E95" i="3"/>
  <c r="AA95" i="3" s="1"/>
  <c r="F95" i="3"/>
  <c r="AB95" i="3" s="1"/>
  <c r="F96" i="3"/>
  <c r="AC95" i="3" s="1"/>
  <c r="D98" i="3"/>
  <c r="Z98" i="3" s="1"/>
  <c r="E98" i="3"/>
  <c r="AA98" i="3" s="1"/>
  <c r="F98" i="3"/>
  <c r="AB98" i="3" s="1"/>
  <c r="F99" i="3"/>
  <c r="AC98" i="3" s="1"/>
  <c r="D101" i="3"/>
  <c r="Z101" i="3" s="1"/>
  <c r="E101" i="3"/>
  <c r="AA101" i="3" s="1"/>
  <c r="F101" i="3"/>
  <c r="AB101" i="3" s="1"/>
  <c r="F102" i="3"/>
  <c r="AC101" i="3" s="1"/>
  <c r="D104" i="3"/>
  <c r="Z104" i="3" s="1"/>
  <c r="E104" i="3"/>
  <c r="AA104" i="3" s="1"/>
  <c r="F104" i="3"/>
  <c r="AB104" i="3" s="1"/>
  <c r="F105" i="3"/>
  <c r="AC104" i="3" s="1"/>
  <c r="D107" i="3"/>
  <c r="Z107" i="3" s="1"/>
  <c r="E107" i="3"/>
  <c r="AA107" i="3" s="1"/>
  <c r="F107" i="3"/>
  <c r="AB107" i="3" s="1"/>
  <c r="F108" i="3"/>
  <c r="AC107" i="3" s="1"/>
  <c r="D110" i="3"/>
  <c r="Z110" i="3" s="1"/>
  <c r="E110" i="3"/>
  <c r="AA110" i="3" s="1"/>
  <c r="F110" i="3"/>
  <c r="AB110" i="3" s="1"/>
  <c r="F111" i="3"/>
  <c r="AC110" i="3" s="1"/>
  <c r="D113" i="3"/>
  <c r="Z113" i="3" s="1"/>
  <c r="E113" i="3"/>
  <c r="AA113" i="3" s="1"/>
  <c r="F113" i="3"/>
  <c r="AB113" i="3" s="1"/>
  <c r="F114" i="3"/>
  <c r="AC113" i="3" s="1"/>
  <c r="D116" i="3"/>
  <c r="Z116" i="3" s="1"/>
  <c r="E116" i="3"/>
  <c r="AA116" i="3" s="1"/>
  <c r="F116" i="3"/>
  <c r="AB116" i="3" s="1"/>
  <c r="F117" i="3"/>
  <c r="AC116" i="3" s="1"/>
  <c r="D119" i="3"/>
  <c r="Z119" i="3" s="1"/>
  <c r="E119" i="3"/>
  <c r="AA119" i="3" s="1"/>
  <c r="F119" i="3"/>
  <c r="AB119" i="3" s="1"/>
  <c r="F120" i="3"/>
  <c r="AC119" i="3" s="1"/>
  <c r="D122" i="3"/>
  <c r="Z122" i="3" s="1"/>
  <c r="E122" i="3"/>
  <c r="AA122" i="3" s="1"/>
  <c r="F122" i="3"/>
  <c r="AB122" i="3" s="1"/>
  <c r="F123" i="3"/>
  <c r="AC122" i="3" s="1"/>
  <c r="D125" i="3"/>
  <c r="Z125" i="3" s="1"/>
  <c r="E125" i="3"/>
  <c r="AA125" i="3" s="1"/>
  <c r="F125" i="3"/>
  <c r="AB125" i="3" s="1"/>
  <c r="F126" i="3"/>
  <c r="AC125" i="3" s="1"/>
  <c r="D128" i="3"/>
  <c r="Z128" i="3" s="1"/>
  <c r="E128" i="3"/>
  <c r="AA128" i="3" s="1"/>
  <c r="F128" i="3"/>
  <c r="AB128" i="3" s="1"/>
  <c r="F129" i="3"/>
  <c r="AC128" i="3" s="1"/>
  <c r="D131" i="3"/>
  <c r="Z131" i="3" s="1"/>
  <c r="E131" i="3"/>
  <c r="AA131" i="3" s="1"/>
  <c r="F131" i="3"/>
  <c r="AB131" i="3" s="1"/>
  <c r="F132" i="3"/>
  <c r="AC131" i="3" s="1"/>
  <c r="D134" i="3"/>
  <c r="Z134" i="3" s="1"/>
  <c r="E134" i="3"/>
  <c r="AA134" i="3" s="1"/>
  <c r="F134" i="3"/>
  <c r="AB134" i="3" s="1"/>
  <c r="F135" i="3"/>
  <c r="AC134" i="3" s="1"/>
  <c r="D137" i="3"/>
  <c r="Z137" i="3" s="1"/>
  <c r="E137" i="3"/>
  <c r="AA137" i="3" s="1"/>
  <c r="F137" i="3"/>
  <c r="AB137" i="3" s="1"/>
  <c r="F138" i="3"/>
  <c r="AC137" i="3" s="1"/>
  <c r="D140" i="3"/>
  <c r="Z140" i="3" s="1"/>
  <c r="E140" i="3"/>
  <c r="AA140" i="3" s="1"/>
  <c r="F140" i="3"/>
  <c r="AB140" i="3" s="1"/>
  <c r="F141" i="3"/>
  <c r="AC140" i="3" s="1"/>
  <c r="D143" i="3"/>
  <c r="Z143" i="3" s="1"/>
  <c r="E143" i="3"/>
  <c r="AA143" i="3" s="1"/>
  <c r="F143" i="3"/>
  <c r="AB143" i="3" s="1"/>
  <c r="F144" i="3"/>
  <c r="AC143" i="3" s="1"/>
  <c r="D146" i="3"/>
  <c r="Z146" i="3" s="1"/>
  <c r="E146" i="3"/>
  <c r="AA146" i="3" s="1"/>
  <c r="F146" i="3"/>
  <c r="AB146" i="3" s="1"/>
  <c r="F147" i="3"/>
  <c r="AC146" i="3" s="1"/>
  <c r="D149" i="3"/>
  <c r="Z149" i="3" s="1"/>
  <c r="E149" i="3"/>
  <c r="AA149" i="3" s="1"/>
  <c r="F149" i="3"/>
  <c r="AB149" i="3" s="1"/>
  <c r="F150" i="3"/>
  <c r="AC149" i="3" s="1"/>
  <c r="D152" i="3"/>
  <c r="Z152" i="3" s="1"/>
  <c r="E152" i="3"/>
  <c r="AA152" i="3" s="1"/>
  <c r="F152" i="3"/>
  <c r="AB152" i="3" s="1"/>
  <c r="F153" i="3"/>
  <c r="AC152" i="3" s="1"/>
  <c r="D155" i="3"/>
  <c r="Z155" i="3" s="1"/>
  <c r="E155" i="3"/>
  <c r="AA155" i="3" s="1"/>
  <c r="F155" i="3"/>
  <c r="AB155" i="3" s="1"/>
  <c r="F156" i="3"/>
  <c r="AC155" i="3" s="1"/>
  <c r="D158" i="3"/>
  <c r="Z158" i="3" s="1"/>
  <c r="E158" i="3"/>
  <c r="AA158" i="3" s="1"/>
  <c r="F158" i="3"/>
  <c r="AB158" i="3" s="1"/>
  <c r="F159" i="3"/>
  <c r="AC158" i="3" s="1"/>
  <c r="D161" i="3"/>
  <c r="Z161" i="3" s="1"/>
  <c r="E161" i="3"/>
  <c r="AA161" i="3" s="1"/>
  <c r="F161" i="3"/>
  <c r="AB161" i="3" s="1"/>
  <c r="F162" i="3"/>
  <c r="AC161" i="3" s="1"/>
  <c r="D164" i="3"/>
  <c r="Z164" i="3" s="1"/>
  <c r="E164" i="3"/>
  <c r="AA164" i="3" s="1"/>
  <c r="F164" i="3"/>
  <c r="AB164" i="3" s="1"/>
  <c r="F165" i="3"/>
  <c r="AC164" i="3" s="1"/>
  <c r="D167" i="3"/>
  <c r="Z167" i="3" s="1"/>
  <c r="E167" i="3"/>
  <c r="AA167" i="3" s="1"/>
  <c r="F167" i="3"/>
  <c r="AB167" i="3" s="1"/>
  <c r="F168" i="3"/>
  <c r="AC167" i="3" s="1"/>
  <c r="D170" i="3"/>
  <c r="Z170" i="3" s="1"/>
  <c r="E170" i="3"/>
  <c r="AA170" i="3" s="1"/>
  <c r="F170" i="3"/>
  <c r="AB170" i="3" s="1"/>
  <c r="F171" i="3"/>
  <c r="AC170" i="3" s="1"/>
  <c r="D173" i="3"/>
  <c r="Z173" i="3" s="1"/>
  <c r="E173" i="3"/>
  <c r="AA173" i="3" s="1"/>
  <c r="F173" i="3"/>
  <c r="AB173" i="3" s="1"/>
  <c r="F174" i="3"/>
  <c r="AC173" i="3" s="1"/>
  <c r="D176" i="3"/>
  <c r="Z176" i="3" s="1"/>
  <c r="E176" i="3"/>
  <c r="AA176" i="3" s="1"/>
  <c r="F176" i="3"/>
  <c r="AB176" i="3" s="1"/>
  <c r="F177" i="3"/>
  <c r="AC176" i="3" s="1"/>
  <c r="D179" i="3"/>
  <c r="Z179" i="3" s="1"/>
  <c r="E179" i="3"/>
  <c r="AA179" i="3" s="1"/>
  <c r="F179" i="3"/>
  <c r="AB179" i="3" s="1"/>
  <c r="F180" i="3"/>
  <c r="AC179" i="3" s="1"/>
  <c r="D182" i="3"/>
  <c r="Z182" i="3" s="1"/>
  <c r="E182" i="3"/>
  <c r="AA182" i="3" s="1"/>
  <c r="F182" i="3"/>
  <c r="AB182" i="3" s="1"/>
  <c r="F183" i="3"/>
  <c r="AC182" i="3" s="1"/>
  <c r="D185" i="3"/>
  <c r="Z185" i="3" s="1"/>
  <c r="E185" i="3"/>
  <c r="AA185" i="3" s="1"/>
  <c r="F185" i="3"/>
  <c r="AB185" i="3" s="1"/>
  <c r="F186" i="3"/>
  <c r="AC185" i="3" s="1"/>
  <c r="D188" i="3"/>
  <c r="Z188" i="3" s="1"/>
  <c r="E188" i="3"/>
  <c r="AA188" i="3" s="1"/>
  <c r="F188" i="3"/>
  <c r="AB188" i="3" s="1"/>
  <c r="F189" i="3"/>
  <c r="AC188" i="3" s="1"/>
  <c r="D191" i="3"/>
  <c r="Z191" i="3" s="1"/>
  <c r="E191" i="3"/>
  <c r="AA191" i="3" s="1"/>
  <c r="F191" i="3"/>
  <c r="AB191" i="3" s="1"/>
  <c r="F192" i="3"/>
  <c r="AC191" i="3" s="1"/>
  <c r="D194" i="3"/>
  <c r="Z194" i="3" s="1"/>
  <c r="E194" i="3"/>
  <c r="AA194" i="3" s="1"/>
  <c r="F194" i="3"/>
  <c r="AB194" i="3" s="1"/>
  <c r="F195" i="3"/>
  <c r="AC194" i="3" s="1"/>
  <c r="E17" i="3"/>
  <c r="AA17" i="3" s="1"/>
  <c r="F17" i="3"/>
  <c r="AB17" i="3" s="1"/>
  <c r="F18" i="3"/>
  <c r="AC17" i="3" s="1"/>
  <c r="Y17" i="3"/>
  <c r="D20" i="2"/>
  <c r="Z20" i="2" s="1"/>
  <c r="E20" i="2"/>
  <c r="AA20" i="2" s="1"/>
  <c r="F20" i="2"/>
  <c r="AB20" i="2" s="1"/>
  <c r="F21" i="2"/>
  <c r="AC20" i="2" s="1"/>
  <c r="D23" i="2"/>
  <c r="Z23" i="2" s="1"/>
  <c r="E23" i="2"/>
  <c r="AA23" i="2" s="1"/>
  <c r="F23" i="2"/>
  <c r="AB23" i="2" s="1"/>
  <c r="F24" i="2"/>
  <c r="AC23" i="2" s="1"/>
  <c r="D26" i="2"/>
  <c r="Z26" i="2" s="1"/>
  <c r="E26" i="2"/>
  <c r="AA26" i="2" s="1"/>
  <c r="F26" i="2"/>
  <c r="AB26" i="2" s="1"/>
  <c r="F27" i="2"/>
  <c r="AC26" i="2" s="1"/>
  <c r="D29" i="2"/>
  <c r="Z29" i="2" s="1"/>
  <c r="E29" i="2"/>
  <c r="AA29" i="2" s="1"/>
  <c r="F29" i="2"/>
  <c r="AB29" i="2" s="1"/>
  <c r="F30" i="2"/>
  <c r="AC29" i="2" s="1"/>
  <c r="D32" i="2"/>
  <c r="Z32" i="2" s="1"/>
  <c r="E32" i="2"/>
  <c r="AA32" i="2" s="1"/>
  <c r="F32" i="2"/>
  <c r="AB32" i="2" s="1"/>
  <c r="F33" i="2"/>
  <c r="AC32" i="2" s="1"/>
  <c r="D35" i="2"/>
  <c r="Z35" i="2" s="1"/>
  <c r="E35" i="2"/>
  <c r="AA35" i="2" s="1"/>
  <c r="F35" i="2"/>
  <c r="AB35" i="2" s="1"/>
  <c r="F36" i="2"/>
  <c r="AC35" i="2" s="1"/>
  <c r="D38" i="2"/>
  <c r="Z38" i="2" s="1"/>
  <c r="E38" i="2"/>
  <c r="AA38" i="2" s="1"/>
  <c r="F38" i="2"/>
  <c r="AB38" i="2" s="1"/>
  <c r="F39" i="2"/>
  <c r="AC38" i="2" s="1"/>
  <c r="D41" i="2"/>
  <c r="Z41" i="2" s="1"/>
  <c r="E41" i="2"/>
  <c r="AA41" i="2" s="1"/>
  <c r="F41" i="2"/>
  <c r="AB41" i="2" s="1"/>
  <c r="F42" i="2"/>
  <c r="AC41" i="2" s="1"/>
  <c r="D44" i="2"/>
  <c r="Z44" i="2" s="1"/>
  <c r="E44" i="2"/>
  <c r="AA44" i="2" s="1"/>
  <c r="F44" i="2"/>
  <c r="AB44" i="2" s="1"/>
  <c r="F45" i="2"/>
  <c r="AC44" i="2" s="1"/>
  <c r="D47" i="2"/>
  <c r="Z47" i="2" s="1"/>
  <c r="E47" i="2"/>
  <c r="AA47" i="2" s="1"/>
  <c r="F47" i="2"/>
  <c r="AB47" i="2" s="1"/>
  <c r="F48" i="2"/>
  <c r="AC47" i="2" s="1"/>
  <c r="D50" i="2"/>
  <c r="Z50" i="2" s="1"/>
  <c r="E50" i="2"/>
  <c r="AA50" i="2" s="1"/>
  <c r="F50" i="2"/>
  <c r="AB50" i="2" s="1"/>
  <c r="F51" i="2"/>
  <c r="AC50" i="2" s="1"/>
  <c r="D53" i="2"/>
  <c r="Z53" i="2" s="1"/>
  <c r="E53" i="2"/>
  <c r="AA53" i="2" s="1"/>
  <c r="F53" i="2"/>
  <c r="AB53" i="2" s="1"/>
  <c r="F54" i="2"/>
  <c r="AC53" i="2" s="1"/>
  <c r="D56" i="2"/>
  <c r="Z56" i="2" s="1"/>
  <c r="E56" i="2"/>
  <c r="AA56" i="2" s="1"/>
  <c r="F56" i="2"/>
  <c r="AB56" i="2" s="1"/>
  <c r="F57" i="2"/>
  <c r="AC56" i="2" s="1"/>
  <c r="D59" i="2"/>
  <c r="Z59" i="2" s="1"/>
  <c r="E59" i="2"/>
  <c r="AA59" i="2" s="1"/>
  <c r="F59" i="2"/>
  <c r="AB59" i="2" s="1"/>
  <c r="F60" i="2"/>
  <c r="AC59" i="2" s="1"/>
  <c r="D62" i="2"/>
  <c r="Z62" i="2" s="1"/>
  <c r="E62" i="2"/>
  <c r="AA62" i="2" s="1"/>
  <c r="F62" i="2"/>
  <c r="AB62" i="2" s="1"/>
  <c r="F63" i="2"/>
  <c r="AC62" i="2" s="1"/>
  <c r="D65" i="2"/>
  <c r="Z65" i="2" s="1"/>
  <c r="E65" i="2"/>
  <c r="AA65" i="2" s="1"/>
  <c r="F65" i="2"/>
  <c r="AB65" i="2" s="1"/>
  <c r="F66" i="2"/>
  <c r="AC65" i="2" s="1"/>
  <c r="D68" i="2"/>
  <c r="Z68" i="2" s="1"/>
  <c r="E68" i="2"/>
  <c r="AA68" i="2" s="1"/>
  <c r="F68" i="2"/>
  <c r="AB68" i="2" s="1"/>
  <c r="F69" i="2"/>
  <c r="AC68" i="2" s="1"/>
  <c r="D71" i="2"/>
  <c r="Z71" i="2" s="1"/>
  <c r="E71" i="2"/>
  <c r="AA71" i="2" s="1"/>
  <c r="F71" i="2"/>
  <c r="AB71" i="2" s="1"/>
  <c r="F72" i="2"/>
  <c r="AC71" i="2" s="1"/>
  <c r="D74" i="2"/>
  <c r="Z74" i="2" s="1"/>
  <c r="E74" i="2"/>
  <c r="AA74" i="2" s="1"/>
  <c r="F74" i="2"/>
  <c r="AB74" i="2" s="1"/>
  <c r="F75" i="2"/>
  <c r="AC74" i="2" s="1"/>
  <c r="D77" i="2"/>
  <c r="Z77" i="2" s="1"/>
  <c r="E77" i="2"/>
  <c r="AA77" i="2" s="1"/>
  <c r="F77" i="2"/>
  <c r="AB77" i="2" s="1"/>
  <c r="F78" i="2"/>
  <c r="AC77" i="2" s="1"/>
  <c r="D80" i="2"/>
  <c r="Z80" i="2" s="1"/>
  <c r="E80" i="2"/>
  <c r="AA80" i="2" s="1"/>
  <c r="F80" i="2"/>
  <c r="AB80" i="2" s="1"/>
  <c r="F81" i="2"/>
  <c r="AC80" i="2" s="1"/>
  <c r="D83" i="2"/>
  <c r="Z83" i="2" s="1"/>
  <c r="E83" i="2"/>
  <c r="AA83" i="2" s="1"/>
  <c r="F83" i="2"/>
  <c r="AB83" i="2" s="1"/>
  <c r="F84" i="2"/>
  <c r="AC83" i="2" s="1"/>
  <c r="D86" i="2"/>
  <c r="Z86" i="2" s="1"/>
  <c r="E86" i="2"/>
  <c r="AA86" i="2" s="1"/>
  <c r="F86" i="2"/>
  <c r="AB86" i="2" s="1"/>
  <c r="F87" i="2"/>
  <c r="AC86" i="2" s="1"/>
  <c r="D89" i="2"/>
  <c r="Z89" i="2" s="1"/>
  <c r="E89" i="2"/>
  <c r="AA89" i="2" s="1"/>
  <c r="F89" i="2"/>
  <c r="AB89" i="2" s="1"/>
  <c r="F90" i="2"/>
  <c r="AC89" i="2" s="1"/>
  <c r="D92" i="2"/>
  <c r="Z92" i="2" s="1"/>
  <c r="E92" i="2"/>
  <c r="AA92" i="2" s="1"/>
  <c r="F92" i="2"/>
  <c r="AB92" i="2" s="1"/>
  <c r="F93" i="2"/>
  <c r="AC92" i="2" s="1"/>
  <c r="D95" i="2"/>
  <c r="Z95" i="2" s="1"/>
  <c r="E95" i="2"/>
  <c r="AA95" i="2" s="1"/>
  <c r="F95" i="2"/>
  <c r="AB95" i="2" s="1"/>
  <c r="F96" i="2"/>
  <c r="AC95" i="2" s="1"/>
  <c r="D98" i="2"/>
  <c r="Z98" i="2" s="1"/>
  <c r="E98" i="2"/>
  <c r="AA98" i="2" s="1"/>
  <c r="F98" i="2"/>
  <c r="AB98" i="2" s="1"/>
  <c r="F99" i="2"/>
  <c r="AC98" i="2" s="1"/>
  <c r="D101" i="2"/>
  <c r="Z101" i="2" s="1"/>
  <c r="E101" i="2"/>
  <c r="AA101" i="2" s="1"/>
  <c r="F101" i="2"/>
  <c r="AB101" i="2" s="1"/>
  <c r="F102" i="2"/>
  <c r="AC101" i="2" s="1"/>
  <c r="D104" i="2"/>
  <c r="Z104" i="2" s="1"/>
  <c r="E104" i="2"/>
  <c r="AA104" i="2" s="1"/>
  <c r="F104" i="2"/>
  <c r="AB104" i="2" s="1"/>
  <c r="F105" i="2"/>
  <c r="AC104" i="2" s="1"/>
  <c r="D107" i="2"/>
  <c r="Z107" i="2" s="1"/>
  <c r="E107" i="2"/>
  <c r="AA107" i="2" s="1"/>
  <c r="F107" i="2"/>
  <c r="AB107" i="2" s="1"/>
  <c r="F108" i="2"/>
  <c r="AC107" i="2" s="1"/>
  <c r="D110" i="2"/>
  <c r="Z110" i="2" s="1"/>
  <c r="E110" i="2"/>
  <c r="AA110" i="2" s="1"/>
  <c r="F110" i="2"/>
  <c r="AB110" i="2" s="1"/>
  <c r="F111" i="2"/>
  <c r="AC110" i="2" s="1"/>
  <c r="D113" i="2"/>
  <c r="Z113" i="2" s="1"/>
  <c r="E113" i="2"/>
  <c r="AA113" i="2" s="1"/>
  <c r="F113" i="2"/>
  <c r="AB113" i="2" s="1"/>
  <c r="F114" i="2"/>
  <c r="AC113" i="2" s="1"/>
  <c r="D116" i="2"/>
  <c r="Z116" i="2" s="1"/>
  <c r="E116" i="2"/>
  <c r="AA116" i="2" s="1"/>
  <c r="F116" i="2"/>
  <c r="AB116" i="2" s="1"/>
  <c r="F117" i="2"/>
  <c r="AC116" i="2" s="1"/>
  <c r="D119" i="2"/>
  <c r="Z119" i="2" s="1"/>
  <c r="E119" i="2"/>
  <c r="AA119" i="2" s="1"/>
  <c r="F119" i="2"/>
  <c r="AB119" i="2" s="1"/>
  <c r="F120" i="2"/>
  <c r="AC119" i="2" s="1"/>
  <c r="D122" i="2"/>
  <c r="Z122" i="2" s="1"/>
  <c r="E122" i="2"/>
  <c r="AA122" i="2" s="1"/>
  <c r="F122" i="2"/>
  <c r="AB122" i="2" s="1"/>
  <c r="F123" i="2"/>
  <c r="AC122" i="2" s="1"/>
  <c r="D125" i="2"/>
  <c r="Z125" i="2" s="1"/>
  <c r="E125" i="2"/>
  <c r="AA125" i="2" s="1"/>
  <c r="F125" i="2"/>
  <c r="AB125" i="2" s="1"/>
  <c r="F126" i="2"/>
  <c r="AC125" i="2" s="1"/>
  <c r="D128" i="2"/>
  <c r="Z128" i="2" s="1"/>
  <c r="E128" i="2"/>
  <c r="AA128" i="2" s="1"/>
  <c r="F128" i="2"/>
  <c r="AB128" i="2" s="1"/>
  <c r="F129" i="2"/>
  <c r="AC128" i="2" s="1"/>
  <c r="D131" i="2"/>
  <c r="Z131" i="2" s="1"/>
  <c r="E131" i="2"/>
  <c r="AA131" i="2" s="1"/>
  <c r="F131" i="2"/>
  <c r="AB131" i="2" s="1"/>
  <c r="F132" i="2"/>
  <c r="AC131" i="2" s="1"/>
  <c r="D134" i="2"/>
  <c r="Z134" i="2" s="1"/>
  <c r="E134" i="2"/>
  <c r="AA134" i="2" s="1"/>
  <c r="F134" i="2"/>
  <c r="AB134" i="2" s="1"/>
  <c r="F135" i="2"/>
  <c r="AC134" i="2" s="1"/>
  <c r="D137" i="2"/>
  <c r="Z137" i="2" s="1"/>
  <c r="E137" i="2"/>
  <c r="AA137" i="2" s="1"/>
  <c r="F137" i="2"/>
  <c r="AB137" i="2" s="1"/>
  <c r="F138" i="2"/>
  <c r="AC137" i="2" s="1"/>
  <c r="D140" i="2"/>
  <c r="Z140" i="2" s="1"/>
  <c r="E140" i="2"/>
  <c r="AA140" i="2" s="1"/>
  <c r="F140" i="2"/>
  <c r="AB140" i="2" s="1"/>
  <c r="F141" i="2"/>
  <c r="AC140" i="2" s="1"/>
  <c r="D143" i="2"/>
  <c r="Z143" i="2" s="1"/>
  <c r="E143" i="2"/>
  <c r="AA143" i="2" s="1"/>
  <c r="F143" i="2"/>
  <c r="AB143" i="2" s="1"/>
  <c r="F144" i="2"/>
  <c r="AC143" i="2" s="1"/>
  <c r="D146" i="2"/>
  <c r="Z146" i="2" s="1"/>
  <c r="E146" i="2"/>
  <c r="AA146" i="2" s="1"/>
  <c r="F146" i="2"/>
  <c r="AB146" i="2" s="1"/>
  <c r="F147" i="2"/>
  <c r="AC146" i="2" s="1"/>
  <c r="D149" i="2"/>
  <c r="Z149" i="2" s="1"/>
  <c r="E149" i="2"/>
  <c r="AA149" i="2" s="1"/>
  <c r="F149" i="2"/>
  <c r="AB149" i="2" s="1"/>
  <c r="F150" i="2"/>
  <c r="AC149" i="2" s="1"/>
  <c r="D152" i="2"/>
  <c r="Z152" i="2" s="1"/>
  <c r="E152" i="2"/>
  <c r="AA152" i="2" s="1"/>
  <c r="F152" i="2"/>
  <c r="AB152" i="2" s="1"/>
  <c r="F153" i="2"/>
  <c r="AC152" i="2" s="1"/>
  <c r="D155" i="2"/>
  <c r="Z155" i="2" s="1"/>
  <c r="E155" i="2"/>
  <c r="AA155" i="2" s="1"/>
  <c r="F155" i="2"/>
  <c r="AB155" i="2" s="1"/>
  <c r="F156" i="2"/>
  <c r="AC155" i="2" s="1"/>
  <c r="D158" i="2"/>
  <c r="Z158" i="2" s="1"/>
  <c r="E158" i="2"/>
  <c r="AA158" i="2" s="1"/>
  <c r="F158" i="2"/>
  <c r="AB158" i="2" s="1"/>
  <c r="F159" i="2"/>
  <c r="AC158" i="2" s="1"/>
  <c r="D161" i="2"/>
  <c r="Z161" i="2" s="1"/>
  <c r="E161" i="2"/>
  <c r="AA161" i="2" s="1"/>
  <c r="F161" i="2"/>
  <c r="AB161" i="2" s="1"/>
  <c r="F162" i="2"/>
  <c r="AC161" i="2" s="1"/>
  <c r="D164" i="2"/>
  <c r="Z164" i="2" s="1"/>
  <c r="E164" i="2"/>
  <c r="AA164" i="2" s="1"/>
  <c r="F164" i="2"/>
  <c r="AB164" i="2" s="1"/>
  <c r="F165" i="2"/>
  <c r="AC164" i="2" s="1"/>
  <c r="D167" i="2"/>
  <c r="Z167" i="2" s="1"/>
  <c r="E167" i="2"/>
  <c r="AA167" i="2" s="1"/>
  <c r="F167" i="2"/>
  <c r="AB167" i="2" s="1"/>
  <c r="F168" i="2"/>
  <c r="AC167" i="2" s="1"/>
  <c r="D170" i="2"/>
  <c r="Z170" i="2" s="1"/>
  <c r="E170" i="2"/>
  <c r="AA170" i="2" s="1"/>
  <c r="F170" i="2"/>
  <c r="AB170" i="2" s="1"/>
  <c r="F171" i="2"/>
  <c r="AC170" i="2" s="1"/>
  <c r="D173" i="2"/>
  <c r="Z173" i="2" s="1"/>
  <c r="E173" i="2"/>
  <c r="AA173" i="2" s="1"/>
  <c r="F173" i="2"/>
  <c r="AB173" i="2" s="1"/>
  <c r="F174" i="2"/>
  <c r="AC173" i="2" s="1"/>
  <c r="D176" i="2"/>
  <c r="Z176" i="2" s="1"/>
  <c r="E176" i="2"/>
  <c r="AA176" i="2" s="1"/>
  <c r="F176" i="2"/>
  <c r="AB176" i="2" s="1"/>
  <c r="F177" i="2"/>
  <c r="AC176" i="2" s="1"/>
  <c r="D179" i="2"/>
  <c r="Z179" i="2" s="1"/>
  <c r="E179" i="2"/>
  <c r="AA179" i="2" s="1"/>
  <c r="F179" i="2"/>
  <c r="AB179" i="2" s="1"/>
  <c r="F180" i="2"/>
  <c r="AC179" i="2" s="1"/>
  <c r="D182" i="2"/>
  <c r="Z182" i="2" s="1"/>
  <c r="E182" i="2"/>
  <c r="AA182" i="2" s="1"/>
  <c r="F182" i="2"/>
  <c r="AB182" i="2" s="1"/>
  <c r="F183" i="2"/>
  <c r="AC182" i="2" s="1"/>
  <c r="D185" i="2"/>
  <c r="Z185" i="2" s="1"/>
  <c r="E185" i="2"/>
  <c r="AA185" i="2" s="1"/>
  <c r="F185" i="2"/>
  <c r="AB185" i="2" s="1"/>
  <c r="F186" i="2"/>
  <c r="AC185" i="2" s="1"/>
  <c r="D188" i="2"/>
  <c r="Z188" i="2" s="1"/>
  <c r="E188" i="2"/>
  <c r="AA188" i="2" s="1"/>
  <c r="F188" i="2"/>
  <c r="AB188" i="2" s="1"/>
  <c r="F189" i="2"/>
  <c r="AC188" i="2" s="1"/>
  <c r="D191" i="2"/>
  <c r="Z191" i="2" s="1"/>
  <c r="E191" i="2"/>
  <c r="AA191" i="2" s="1"/>
  <c r="F191" i="2"/>
  <c r="AB191" i="2" s="1"/>
  <c r="F192" i="2"/>
  <c r="AC191" i="2" s="1"/>
  <c r="D194" i="2"/>
  <c r="Z194" i="2" s="1"/>
  <c r="E194" i="2"/>
  <c r="AA194" i="2" s="1"/>
  <c r="F194" i="2"/>
  <c r="AB194" i="2" s="1"/>
  <c r="F195" i="2"/>
  <c r="AC194" i="2" s="1"/>
  <c r="Y17" i="2"/>
  <c r="F17" i="2"/>
  <c r="AB17" i="2" s="1"/>
  <c r="F18" i="2"/>
  <c r="AC17" i="2" s="1"/>
  <c r="AR22" i="3"/>
  <c r="AE22" i="3" s="1"/>
  <c r="AR25" i="3"/>
  <c r="AR28" i="3"/>
  <c r="AR31" i="3"/>
  <c r="AR34" i="3"/>
  <c r="AR37" i="3"/>
  <c r="AE37" i="3" s="1"/>
  <c r="AR40" i="3"/>
  <c r="AR43" i="3"/>
  <c r="AR46" i="3"/>
  <c r="AR49" i="3"/>
  <c r="AR52" i="3"/>
  <c r="AR55" i="3"/>
  <c r="AR58" i="3"/>
  <c r="AR61" i="3"/>
  <c r="AR64" i="3"/>
  <c r="AE64" i="3" s="1"/>
  <c r="AR67" i="3"/>
  <c r="AR70" i="3"/>
  <c r="AE70" i="3" s="1"/>
  <c r="AR73" i="3"/>
  <c r="AR76" i="3"/>
  <c r="AE76" i="3" s="1"/>
  <c r="AR79" i="3"/>
  <c r="AR82" i="3"/>
  <c r="AR85" i="3"/>
  <c r="AR88" i="3"/>
  <c r="AE88" i="3" s="1"/>
  <c r="AR91" i="3"/>
  <c r="AR94" i="3"/>
  <c r="AR97" i="3"/>
  <c r="AR100" i="3"/>
  <c r="AR103" i="3"/>
  <c r="AR106" i="3"/>
  <c r="AR109" i="3"/>
  <c r="AR112" i="3"/>
  <c r="AE112" i="3" s="1"/>
  <c r="AR115" i="3"/>
  <c r="AE115" i="3" s="1"/>
  <c r="AR118" i="3"/>
  <c r="AR121" i="3"/>
  <c r="AR124" i="3"/>
  <c r="AR127" i="3"/>
  <c r="AR130" i="3"/>
  <c r="AR133" i="3"/>
  <c r="AR136" i="3"/>
  <c r="AR139" i="3"/>
  <c r="AR142" i="3"/>
  <c r="AR145" i="3"/>
  <c r="AR148" i="3"/>
  <c r="AR151" i="3"/>
  <c r="AR154" i="3"/>
  <c r="AR157" i="3"/>
  <c r="AR160" i="3"/>
  <c r="AR163" i="3"/>
  <c r="AR166" i="3"/>
  <c r="AR169" i="3"/>
  <c r="AR172" i="3"/>
  <c r="AR175" i="3"/>
  <c r="AR178" i="3"/>
  <c r="AE178" i="3" s="1"/>
  <c r="AR181" i="3"/>
  <c r="AR184" i="3"/>
  <c r="AR187" i="3"/>
  <c r="AR190" i="3"/>
  <c r="AR193" i="3"/>
  <c r="AE193" i="3" s="1"/>
  <c r="AR196" i="3"/>
  <c r="AR19" i="3"/>
  <c r="AS19" i="3" s="1"/>
  <c r="AN18" i="3"/>
  <c r="AG18" i="3"/>
  <c r="AN17" i="3"/>
  <c r="AG17" i="3" s="1"/>
  <c r="J6" i="5"/>
  <c r="J30" i="5"/>
  <c r="J54" i="5"/>
  <c r="AN196" i="2"/>
  <c r="AG196" i="2" s="1"/>
  <c r="AN21" i="2"/>
  <c r="AG21" i="2" s="1"/>
  <c r="AO18" i="3"/>
  <c r="AP18" i="3"/>
  <c r="AQ18" i="3"/>
  <c r="AU18" i="3" s="1"/>
  <c r="AO19" i="3"/>
  <c r="AQ19" i="3" s="1"/>
  <c r="L19" i="3" s="1"/>
  <c r="AN19" i="3"/>
  <c r="AP19" i="3"/>
  <c r="AO20" i="3"/>
  <c r="AQ20" i="3" s="1"/>
  <c r="AN20" i="3"/>
  <c r="AG20" i="3" s="1"/>
  <c r="AP20" i="3"/>
  <c r="AQ21" i="3"/>
  <c r="AU21" i="3" s="1"/>
  <c r="AQ22" i="3"/>
  <c r="AQ24" i="3"/>
  <c r="AU24" i="3" s="1"/>
  <c r="AQ25" i="3"/>
  <c r="AT25" i="3" s="1"/>
  <c r="AQ26" i="3"/>
  <c r="AU26" i="3" s="1"/>
  <c r="AQ27" i="3"/>
  <c r="AQ28" i="3"/>
  <c r="AU28" i="3" s="1"/>
  <c r="AQ29" i="3"/>
  <c r="AQ30" i="3"/>
  <c r="AQ31" i="3"/>
  <c r="AQ32" i="3"/>
  <c r="AT32" i="3" s="1"/>
  <c r="AQ33" i="3"/>
  <c r="AQ34" i="3"/>
  <c r="AU34" i="3" s="1"/>
  <c r="AQ35" i="3"/>
  <c r="AQ36" i="3"/>
  <c r="AU36" i="3" s="1"/>
  <c r="AQ37" i="3"/>
  <c r="AU37" i="3" s="1"/>
  <c r="AQ38" i="3"/>
  <c r="AU38" i="3" s="1"/>
  <c r="AQ39" i="3"/>
  <c r="AT39" i="3" s="1"/>
  <c r="AQ40" i="3"/>
  <c r="AU40" i="3" s="1"/>
  <c r="AQ41" i="3"/>
  <c r="AQ42" i="3"/>
  <c r="AU42" i="3" s="1"/>
  <c r="AQ43" i="3"/>
  <c r="AU43" i="3" s="1"/>
  <c r="AQ44" i="3"/>
  <c r="AT44" i="3" s="1"/>
  <c r="AQ45" i="3"/>
  <c r="AQ46" i="3"/>
  <c r="AU46" i="3" s="1"/>
  <c r="AQ47" i="3"/>
  <c r="AQ48" i="3"/>
  <c r="AQ49" i="3"/>
  <c r="AU49" i="3" s="1"/>
  <c r="AQ50" i="3"/>
  <c r="AQ51" i="3"/>
  <c r="AT51" i="3" s="1"/>
  <c r="AQ52" i="3"/>
  <c r="AQ53" i="3"/>
  <c r="AQ54" i="3"/>
  <c r="AQ55" i="3"/>
  <c r="AU55" i="3" s="1"/>
  <c r="AQ56" i="3"/>
  <c r="AT56" i="3" s="1"/>
  <c r="AQ57" i="3"/>
  <c r="AQ58" i="3"/>
  <c r="AU58" i="3" s="1"/>
  <c r="AQ59" i="3"/>
  <c r="AQ60" i="3"/>
  <c r="AQ61" i="3"/>
  <c r="AQ62" i="3"/>
  <c r="AQ63" i="3"/>
  <c r="AQ64" i="3"/>
  <c r="AU64" i="3" s="1"/>
  <c r="AQ65" i="3"/>
  <c r="AQ66" i="3"/>
  <c r="AQ67" i="3"/>
  <c r="AU67" i="3" s="1"/>
  <c r="AQ68" i="3"/>
  <c r="AT68" i="3" s="1"/>
  <c r="AQ69" i="3"/>
  <c r="AQ70" i="3"/>
  <c r="AU70" i="3" s="1"/>
  <c r="AQ71" i="3"/>
  <c r="AQ72" i="3"/>
  <c r="AU72" i="3" s="1"/>
  <c r="AQ73" i="3"/>
  <c r="AU73" i="3" s="1"/>
  <c r="AQ74" i="3"/>
  <c r="AQ75" i="3"/>
  <c r="AQ76" i="3"/>
  <c r="AQ77" i="3"/>
  <c r="AT77" i="3" s="1"/>
  <c r="AQ78" i="3"/>
  <c r="AQ79" i="3"/>
  <c r="AU79" i="3" s="1"/>
  <c r="AQ80" i="3"/>
  <c r="AU80" i="3" s="1"/>
  <c r="AQ81" i="3"/>
  <c r="AQ82" i="3"/>
  <c r="AU82" i="3" s="1"/>
  <c r="AQ83" i="3"/>
  <c r="AQ84" i="3"/>
  <c r="AQ85" i="3"/>
  <c r="AU85" i="3" s="1"/>
  <c r="AQ86" i="3"/>
  <c r="AU86" i="3" s="1"/>
  <c r="AQ87" i="3"/>
  <c r="AQ88" i="3"/>
  <c r="AU88" i="3" s="1"/>
  <c r="AQ89" i="3"/>
  <c r="AQ90" i="3"/>
  <c r="AU90" i="3" s="1"/>
  <c r="AQ91" i="3"/>
  <c r="AU91" i="3" s="1"/>
  <c r="AQ92" i="3"/>
  <c r="AU92" i="3" s="1"/>
  <c r="AQ93" i="3"/>
  <c r="AQ94" i="3"/>
  <c r="AU94" i="3" s="1"/>
  <c r="AQ95" i="3"/>
  <c r="AQ96" i="3"/>
  <c r="AQ97" i="3"/>
  <c r="AU97" i="3" s="1"/>
  <c r="AQ98" i="3"/>
  <c r="AU98" i="3" s="1"/>
  <c r="AQ99" i="3"/>
  <c r="AQ100" i="3"/>
  <c r="AU100" i="3" s="1"/>
  <c r="AQ101" i="3"/>
  <c r="AQ102" i="3"/>
  <c r="AU102" i="3" s="1"/>
  <c r="AQ103" i="3"/>
  <c r="AU103" i="3" s="1"/>
  <c r="AQ104" i="3"/>
  <c r="AU104" i="3" s="1"/>
  <c r="AQ105" i="3"/>
  <c r="AQ106" i="3"/>
  <c r="AU106" i="3" s="1"/>
  <c r="AQ107" i="3"/>
  <c r="AQ108" i="3"/>
  <c r="AU108" i="3" s="1"/>
  <c r="AQ109" i="3"/>
  <c r="AU109" i="3" s="1"/>
  <c r="AQ110" i="3"/>
  <c r="AQ111" i="3"/>
  <c r="AQ112" i="3"/>
  <c r="AQ113" i="3"/>
  <c r="AQ114" i="3"/>
  <c r="AQ115" i="3"/>
  <c r="AQ116" i="3"/>
  <c r="AU116" i="3" s="1"/>
  <c r="AQ117" i="3"/>
  <c r="AQ118" i="3"/>
  <c r="AU118" i="3" s="1"/>
  <c r="AQ119" i="3"/>
  <c r="AQ120" i="3"/>
  <c r="AU120" i="3" s="1"/>
  <c r="AQ121" i="3"/>
  <c r="AU121" i="3" s="1"/>
  <c r="AQ122" i="3"/>
  <c r="AQ123" i="3"/>
  <c r="AQ124" i="3"/>
  <c r="AU124" i="3" s="1"/>
  <c r="AQ125" i="3"/>
  <c r="AQ126" i="3"/>
  <c r="AQ127" i="3"/>
  <c r="AU127" i="3" s="1"/>
  <c r="AQ128" i="3"/>
  <c r="AT128" i="3" s="1"/>
  <c r="AQ129" i="3"/>
  <c r="AQ130" i="3"/>
  <c r="AU130" i="3" s="1"/>
  <c r="AQ131" i="3"/>
  <c r="AQ132" i="3"/>
  <c r="AQ133" i="3"/>
  <c r="AU133" i="3" s="1"/>
  <c r="AQ134" i="3"/>
  <c r="AQ135" i="3"/>
  <c r="AQ136" i="3"/>
  <c r="AU136" i="3" s="1"/>
  <c r="AQ137" i="3"/>
  <c r="AQ138" i="3"/>
  <c r="AQ139" i="3"/>
  <c r="AU139" i="3" s="1"/>
  <c r="AQ140" i="3"/>
  <c r="AQ141" i="3"/>
  <c r="AQ142" i="3"/>
  <c r="AU142" i="3" s="1"/>
  <c r="AQ143" i="3"/>
  <c r="AQ144" i="3"/>
  <c r="AQ145" i="3"/>
  <c r="AU145" i="3" s="1"/>
  <c r="AQ146" i="3"/>
  <c r="AU146" i="3" s="1"/>
  <c r="AQ147" i="3"/>
  <c r="AQ148" i="3"/>
  <c r="AU148" i="3" s="1"/>
  <c r="AQ149" i="3"/>
  <c r="AT149" i="3" s="1"/>
  <c r="AQ150" i="3"/>
  <c r="AQ151" i="3"/>
  <c r="AU151" i="3" s="1"/>
  <c r="AQ152" i="3"/>
  <c r="AU152" i="3" s="1"/>
  <c r="AQ153" i="3"/>
  <c r="AT153" i="3" s="1"/>
  <c r="AQ154" i="3"/>
  <c r="AU154" i="3" s="1"/>
  <c r="AQ155" i="3"/>
  <c r="AQ156" i="3"/>
  <c r="AU156" i="3" s="1"/>
  <c r="AQ157" i="3"/>
  <c r="AU157" i="3" s="1"/>
  <c r="AQ158" i="3"/>
  <c r="AQ159" i="3"/>
  <c r="AQ160" i="3"/>
  <c r="AU160" i="3" s="1"/>
  <c r="AQ161" i="3"/>
  <c r="AQ162" i="3"/>
  <c r="AQ163" i="3"/>
  <c r="AU163" i="3" s="1"/>
  <c r="AQ164" i="3"/>
  <c r="AU164" i="3" s="1"/>
  <c r="AQ165" i="3"/>
  <c r="AT165" i="3" s="1"/>
  <c r="AQ166" i="3"/>
  <c r="AQ167" i="3"/>
  <c r="AQ168" i="3"/>
  <c r="AU168" i="3" s="1"/>
  <c r="AQ169" i="3"/>
  <c r="AU169" i="3" s="1"/>
  <c r="AQ170" i="3"/>
  <c r="AU170" i="3" s="1"/>
  <c r="AQ171" i="3"/>
  <c r="AQ172" i="3"/>
  <c r="AU172" i="3" s="1"/>
  <c r="AQ173" i="3"/>
  <c r="AT173" i="3" s="1"/>
  <c r="AQ174" i="3"/>
  <c r="AQ175" i="3"/>
  <c r="AU175" i="3" s="1"/>
  <c r="AQ176" i="3"/>
  <c r="AQ177" i="3"/>
  <c r="AQ178" i="3"/>
  <c r="AQ179" i="3"/>
  <c r="AQ180" i="3"/>
  <c r="AU180" i="3" s="1"/>
  <c r="AQ181" i="3"/>
  <c r="AU181" i="3" s="1"/>
  <c r="AQ182" i="3"/>
  <c r="AQ183" i="3"/>
  <c r="AQ184" i="3"/>
  <c r="AU184" i="3" s="1"/>
  <c r="AQ185" i="3"/>
  <c r="AT185" i="3" s="1"/>
  <c r="AQ186" i="3"/>
  <c r="AU186" i="3" s="1"/>
  <c r="AQ187" i="3"/>
  <c r="AU187" i="3" s="1"/>
  <c r="AQ188" i="3"/>
  <c r="AQ189" i="3"/>
  <c r="AT189" i="3" s="1"/>
  <c r="AQ190" i="3"/>
  <c r="AU190" i="3" s="1"/>
  <c r="AQ191" i="3"/>
  <c r="AQ192" i="3"/>
  <c r="AU192" i="3" s="1"/>
  <c r="AQ193" i="3"/>
  <c r="AU193" i="3" s="1"/>
  <c r="AQ194" i="3"/>
  <c r="AQ195" i="3"/>
  <c r="AU195" i="3" s="1"/>
  <c r="AQ196" i="3"/>
  <c r="AU196" i="3" s="1"/>
  <c r="AO17" i="3"/>
  <c r="AP17" i="3"/>
  <c r="AQ17" i="3"/>
  <c r="AU17" i="3" s="1"/>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22" i="3"/>
  <c r="K21" i="3"/>
  <c r="AI20" i="3"/>
  <c r="AJ20" i="3"/>
  <c r="AK20" i="3"/>
  <c r="AI19" i="3"/>
  <c r="AJ19" i="3"/>
  <c r="AK19" i="3"/>
  <c r="AI18" i="3"/>
  <c r="AJ18" i="3"/>
  <c r="AK18" i="3"/>
  <c r="K18" i="3"/>
  <c r="AI17" i="3"/>
  <c r="AJ17" i="3"/>
  <c r="AK17" i="3"/>
  <c r="K17" i="3"/>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AL196" i="2"/>
  <c r="K196" i="2"/>
  <c r="AL20" i="2"/>
  <c r="AI20" i="2"/>
  <c r="AJ20" i="2"/>
  <c r="AF20" i="2" s="1"/>
  <c r="AK20" i="2"/>
  <c r="K25" i="2"/>
  <c r="AI21" i="2"/>
  <c r="AJ21" i="2"/>
  <c r="AK21" i="2"/>
  <c r="AL18" i="2"/>
  <c r="AI17" i="2"/>
  <c r="AJ17" i="2"/>
  <c r="AF17" i="2" s="1"/>
  <c r="AK17" i="2"/>
  <c r="AM17" i="2"/>
  <c r="AN18" i="2"/>
  <c r="AG18" i="2" s="1"/>
  <c r="I2" i="5" s="1"/>
  <c r="AN20" i="2"/>
  <c r="AQ20" i="2" s="1"/>
  <c r="AN22" i="2"/>
  <c r="AG22" i="2" s="1"/>
  <c r="AN19" i="2"/>
  <c r="AG19" i="2" s="1"/>
  <c r="AN23" i="2"/>
  <c r="AG23" i="2" s="1"/>
  <c r="AN24" i="2"/>
  <c r="AG24" i="2" s="1"/>
  <c r="AN25" i="2"/>
  <c r="AG25" i="2" s="1"/>
  <c r="AN26" i="2"/>
  <c r="AG26" i="2" s="1"/>
  <c r="AN27" i="2"/>
  <c r="AG27" i="2" s="1"/>
  <c r="AN28" i="2"/>
  <c r="AG28" i="2" s="1"/>
  <c r="AN29" i="2"/>
  <c r="AG29" i="2" s="1"/>
  <c r="AN30" i="2"/>
  <c r="AG30" i="2" s="1"/>
  <c r="AN31" i="2"/>
  <c r="AG31" i="2" s="1"/>
  <c r="AN32" i="2"/>
  <c r="AG32" i="2" s="1"/>
  <c r="AN33" i="2"/>
  <c r="AG33" i="2" s="1"/>
  <c r="AN34" i="2"/>
  <c r="AG34" i="2" s="1"/>
  <c r="AN35" i="2"/>
  <c r="AG35" i="2" s="1"/>
  <c r="AN36" i="2"/>
  <c r="AG36" i="2" s="1"/>
  <c r="AN37" i="2"/>
  <c r="AG37" i="2" s="1"/>
  <c r="AN38" i="2"/>
  <c r="AG38" i="2" s="1"/>
  <c r="AN39" i="2"/>
  <c r="AG39" i="2" s="1"/>
  <c r="AN40" i="2"/>
  <c r="AG40" i="2" s="1"/>
  <c r="AN41" i="2"/>
  <c r="AG41" i="2" s="1"/>
  <c r="AN42" i="2"/>
  <c r="AG42" i="2" s="1"/>
  <c r="AN43" i="2"/>
  <c r="AG43" i="2" s="1"/>
  <c r="AN44" i="2"/>
  <c r="AG44" i="2" s="1"/>
  <c r="AN45" i="2"/>
  <c r="AG45" i="2" s="1"/>
  <c r="AN46" i="2"/>
  <c r="AG46" i="2" s="1"/>
  <c r="AN47" i="2"/>
  <c r="AG47" i="2" s="1"/>
  <c r="AN48" i="2"/>
  <c r="AG48" i="2" s="1"/>
  <c r="AN49" i="2"/>
  <c r="AG49" i="2" s="1"/>
  <c r="AN50" i="2"/>
  <c r="AG50" i="2" s="1"/>
  <c r="AN51" i="2"/>
  <c r="AG51" i="2" s="1"/>
  <c r="AN52" i="2"/>
  <c r="AG52" i="2" s="1"/>
  <c r="AN53" i="2"/>
  <c r="AG53" i="2" s="1"/>
  <c r="AN54" i="2"/>
  <c r="AG54" i="2" s="1"/>
  <c r="AN55" i="2"/>
  <c r="AG55" i="2" s="1"/>
  <c r="AN56" i="2"/>
  <c r="AG56" i="2" s="1"/>
  <c r="AN57" i="2"/>
  <c r="AG57" i="2" s="1"/>
  <c r="AN58" i="2"/>
  <c r="AG58" i="2" s="1"/>
  <c r="AN59" i="2"/>
  <c r="AG59" i="2" s="1"/>
  <c r="AN60" i="2"/>
  <c r="AG60" i="2" s="1"/>
  <c r="AN61" i="2"/>
  <c r="AG61" i="2" s="1"/>
  <c r="AN62" i="2"/>
  <c r="AG62" i="2" s="1"/>
  <c r="AN63" i="2"/>
  <c r="AG63" i="2" s="1"/>
  <c r="AN64" i="2"/>
  <c r="AG64" i="2" s="1"/>
  <c r="AN65" i="2"/>
  <c r="AG65" i="2" s="1"/>
  <c r="AN66" i="2"/>
  <c r="AG66" i="2" s="1"/>
  <c r="AN67" i="2"/>
  <c r="AG67" i="2" s="1"/>
  <c r="AN68" i="2"/>
  <c r="AG68" i="2" s="1"/>
  <c r="AN69" i="2"/>
  <c r="AG69" i="2" s="1"/>
  <c r="AN70" i="2"/>
  <c r="AG70" i="2" s="1"/>
  <c r="AN71" i="2"/>
  <c r="AG71" i="2" s="1"/>
  <c r="AN72" i="2"/>
  <c r="AG72" i="2" s="1"/>
  <c r="AN73" i="2"/>
  <c r="AG73" i="2" s="1"/>
  <c r="AN74" i="2"/>
  <c r="AG74" i="2" s="1"/>
  <c r="AN75" i="2"/>
  <c r="AG75" i="2" s="1"/>
  <c r="AN76" i="2"/>
  <c r="AG76" i="2" s="1"/>
  <c r="AN77" i="2"/>
  <c r="AG77" i="2" s="1"/>
  <c r="AN78" i="2"/>
  <c r="AG78" i="2" s="1"/>
  <c r="AN79" i="2"/>
  <c r="AG79" i="2" s="1"/>
  <c r="AN80" i="2"/>
  <c r="AG80" i="2" s="1"/>
  <c r="AN81" i="2"/>
  <c r="AG81" i="2" s="1"/>
  <c r="AN82" i="2"/>
  <c r="AG82" i="2" s="1"/>
  <c r="AN83" i="2"/>
  <c r="AG83" i="2" s="1"/>
  <c r="AN84" i="2"/>
  <c r="AG84" i="2" s="1"/>
  <c r="AN85" i="2"/>
  <c r="AG85" i="2" s="1"/>
  <c r="AN86" i="2"/>
  <c r="AG86" i="2" s="1"/>
  <c r="AN87" i="2"/>
  <c r="AG87" i="2" s="1"/>
  <c r="AN88" i="2"/>
  <c r="AG88" i="2" s="1"/>
  <c r="AN89" i="2"/>
  <c r="AG89" i="2" s="1"/>
  <c r="AN90" i="2"/>
  <c r="AG90" i="2" s="1"/>
  <c r="AN91" i="2"/>
  <c r="AG91" i="2" s="1"/>
  <c r="AN92" i="2"/>
  <c r="AG92" i="2" s="1"/>
  <c r="AN93" i="2"/>
  <c r="AG93" i="2" s="1"/>
  <c r="AN94" i="2"/>
  <c r="AG94" i="2" s="1"/>
  <c r="AN95" i="2"/>
  <c r="AG95" i="2" s="1"/>
  <c r="AN96" i="2"/>
  <c r="AG96" i="2" s="1"/>
  <c r="AN97" i="2"/>
  <c r="AG97" i="2" s="1"/>
  <c r="AN98" i="2"/>
  <c r="AG98" i="2" s="1"/>
  <c r="AN99" i="2"/>
  <c r="AG99" i="2" s="1"/>
  <c r="AN100" i="2"/>
  <c r="AG100" i="2" s="1"/>
  <c r="AN101" i="2"/>
  <c r="AG101" i="2" s="1"/>
  <c r="AN102" i="2"/>
  <c r="AG102" i="2" s="1"/>
  <c r="AN103" i="2"/>
  <c r="AG103" i="2" s="1"/>
  <c r="AN104" i="2"/>
  <c r="AG104" i="2" s="1"/>
  <c r="AN105" i="2"/>
  <c r="AG105" i="2" s="1"/>
  <c r="AN106" i="2"/>
  <c r="AG106" i="2" s="1"/>
  <c r="AN107" i="2"/>
  <c r="AG107" i="2" s="1"/>
  <c r="AN108" i="2"/>
  <c r="AG108" i="2" s="1"/>
  <c r="AN109" i="2"/>
  <c r="AG109" i="2" s="1"/>
  <c r="AN110" i="2"/>
  <c r="AG110" i="2" s="1"/>
  <c r="AN111" i="2"/>
  <c r="AG111" i="2" s="1"/>
  <c r="AN112" i="2"/>
  <c r="AG112" i="2" s="1"/>
  <c r="AN113" i="2"/>
  <c r="AG113" i="2" s="1"/>
  <c r="AN114" i="2"/>
  <c r="AG114" i="2" s="1"/>
  <c r="AN115" i="2"/>
  <c r="AG115" i="2" s="1"/>
  <c r="AN116" i="2"/>
  <c r="AG116" i="2" s="1"/>
  <c r="AN117" i="2"/>
  <c r="AG117" i="2" s="1"/>
  <c r="AN118" i="2"/>
  <c r="AG118" i="2" s="1"/>
  <c r="AN119" i="2"/>
  <c r="AG119" i="2" s="1"/>
  <c r="AN120" i="2"/>
  <c r="AG120" i="2" s="1"/>
  <c r="AN121" i="2"/>
  <c r="AG121" i="2" s="1"/>
  <c r="AN122" i="2"/>
  <c r="AG122" i="2" s="1"/>
  <c r="AN123" i="2"/>
  <c r="AG123" i="2" s="1"/>
  <c r="AN124" i="2"/>
  <c r="AG124" i="2" s="1"/>
  <c r="AN125" i="2"/>
  <c r="AG125" i="2" s="1"/>
  <c r="AN126" i="2"/>
  <c r="AG126" i="2" s="1"/>
  <c r="AN127" i="2"/>
  <c r="AG127" i="2" s="1"/>
  <c r="AN128" i="2"/>
  <c r="AG128" i="2" s="1"/>
  <c r="AN129" i="2"/>
  <c r="AG129" i="2" s="1"/>
  <c r="AN130" i="2"/>
  <c r="AG130" i="2" s="1"/>
  <c r="AN131" i="2"/>
  <c r="AG131" i="2" s="1"/>
  <c r="AN132" i="2"/>
  <c r="AG132" i="2" s="1"/>
  <c r="AN133" i="2"/>
  <c r="AG133" i="2" s="1"/>
  <c r="AN134" i="2"/>
  <c r="AG134" i="2" s="1"/>
  <c r="AN135" i="2"/>
  <c r="AG135" i="2" s="1"/>
  <c r="AN136" i="2"/>
  <c r="AG136" i="2" s="1"/>
  <c r="AN137" i="2"/>
  <c r="AG137" i="2" s="1"/>
  <c r="AN138" i="2"/>
  <c r="AG138" i="2" s="1"/>
  <c r="AN139" i="2"/>
  <c r="AG139" i="2" s="1"/>
  <c r="AN140" i="2"/>
  <c r="AG140" i="2" s="1"/>
  <c r="AN141" i="2"/>
  <c r="AG141" i="2" s="1"/>
  <c r="AN142" i="2"/>
  <c r="AG142" i="2" s="1"/>
  <c r="AN143" i="2"/>
  <c r="AG143" i="2" s="1"/>
  <c r="AN144" i="2"/>
  <c r="AG144" i="2" s="1"/>
  <c r="AN145" i="2"/>
  <c r="AG145" i="2" s="1"/>
  <c r="AN146" i="2"/>
  <c r="AG146" i="2" s="1"/>
  <c r="AN147" i="2"/>
  <c r="AG147" i="2" s="1"/>
  <c r="AN148" i="2"/>
  <c r="AG148" i="2" s="1"/>
  <c r="AN149" i="2"/>
  <c r="AG149" i="2" s="1"/>
  <c r="AN150" i="2"/>
  <c r="AG150" i="2" s="1"/>
  <c r="AN151" i="2"/>
  <c r="AG151" i="2" s="1"/>
  <c r="AN152" i="2"/>
  <c r="AG152" i="2" s="1"/>
  <c r="AN153" i="2"/>
  <c r="AG153" i="2" s="1"/>
  <c r="AN154" i="2"/>
  <c r="AG154" i="2" s="1"/>
  <c r="AN155" i="2"/>
  <c r="AG155" i="2" s="1"/>
  <c r="AN156" i="2"/>
  <c r="AG156" i="2" s="1"/>
  <c r="AN157" i="2"/>
  <c r="AG157" i="2" s="1"/>
  <c r="AN158" i="2"/>
  <c r="AG158" i="2" s="1"/>
  <c r="AN159" i="2"/>
  <c r="AG159" i="2" s="1"/>
  <c r="AN160" i="2"/>
  <c r="AG160" i="2" s="1"/>
  <c r="AN161" i="2"/>
  <c r="AG161" i="2" s="1"/>
  <c r="AN162" i="2"/>
  <c r="AG162" i="2" s="1"/>
  <c r="AN163" i="2"/>
  <c r="AG163" i="2" s="1"/>
  <c r="AN164" i="2"/>
  <c r="AG164" i="2" s="1"/>
  <c r="AN165" i="2"/>
  <c r="AG165" i="2" s="1"/>
  <c r="AN166" i="2"/>
  <c r="AG166" i="2" s="1"/>
  <c r="AN167" i="2"/>
  <c r="AG167" i="2" s="1"/>
  <c r="AN168" i="2"/>
  <c r="AG168" i="2" s="1"/>
  <c r="AN169" i="2"/>
  <c r="AG169" i="2" s="1"/>
  <c r="AN170" i="2"/>
  <c r="AG170" i="2" s="1"/>
  <c r="AN171" i="2"/>
  <c r="AG171" i="2" s="1"/>
  <c r="AN172" i="2"/>
  <c r="AG172" i="2" s="1"/>
  <c r="AN173" i="2"/>
  <c r="AG173" i="2" s="1"/>
  <c r="AN174" i="2"/>
  <c r="AG174" i="2" s="1"/>
  <c r="AN175" i="2"/>
  <c r="AG175" i="2" s="1"/>
  <c r="AN176" i="2"/>
  <c r="AG176" i="2" s="1"/>
  <c r="AN177" i="2"/>
  <c r="AG177" i="2" s="1"/>
  <c r="AN178" i="2"/>
  <c r="AG178" i="2" s="1"/>
  <c r="AN179" i="2"/>
  <c r="AG179" i="2" s="1"/>
  <c r="AN180" i="2"/>
  <c r="AG180" i="2" s="1"/>
  <c r="AN181" i="2"/>
  <c r="AG181" i="2" s="1"/>
  <c r="AN182" i="2"/>
  <c r="AG182" i="2" s="1"/>
  <c r="AN183" i="2"/>
  <c r="AG183" i="2" s="1"/>
  <c r="AN184" i="2"/>
  <c r="AG184" i="2" s="1"/>
  <c r="AN185" i="2"/>
  <c r="AG185" i="2" s="1"/>
  <c r="AN186" i="2"/>
  <c r="AG186" i="2" s="1"/>
  <c r="AN187" i="2"/>
  <c r="AG187" i="2" s="1"/>
  <c r="AN188" i="2"/>
  <c r="AG188" i="2" s="1"/>
  <c r="AN189" i="2"/>
  <c r="AG189" i="2" s="1"/>
  <c r="AN190" i="2"/>
  <c r="AG190" i="2" s="1"/>
  <c r="AN191" i="2"/>
  <c r="AG191" i="2" s="1"/>
  <c r="AN192" i="2"/>
  <c r="AG192" i="2" s="1"/>
  <c r="AN193" i="2"/>
  <c r="AG193" i="2" s="1"/>
  <c r="AN194" i="2"/>
  <c r="AG194" i="2" s="1"/>
  <c r="AN195" i="2"/>
  <c r="AG195" i="2" s="1"/>
  <c r="AG19" i="3"/>
  <c r="AN21" i="3"/>
  <c r="AG21" i="3" s="1"/>
  <c r="AN22" i="3"/>
  <c r="AG22" i="3"/>
  <c r="AN23" i="3"/>
  <c r="AG23" i="3" s="1"/>
  <c r="AN24" i="3"/>
  <c r="AG24" i="3" s="1"/>
  <c r="AN25" i="3"/>
  <c r="AG25" i="3" s="1"/>
  <c r="AN26" i="3"/>
  <c r="AG26" i="3" s="1"/>
  <c r="AN27" i="3"/>
  <c r="AG27" i="3" s="1"/>
  <c r="AN28" i="3"/>
  <c r="AG28" i="3" s="1"/>
  <c r="AN29" i="3"/>
  <c r="AG29" i="3" s="1"/>
  <c r="AN30" i="3"/>
  <c r="AG30" i="3" s="1"/>
  <c r="AN31" i="3"/>
  <c r="AG31" i="3" s="1"/>
  <c r="AN32" i="3"/>
  <c r="AG32" i="3" s="1"/>
  <c r="AN33" i="3"/>
  <c r="AG33" i="3" s="1"/>
  <c r="AN34" i="3"/>
  <c r="AG34" i="3" s="1"/>
  <c r="AN35" i="3"/>
  <c r="AG35" i="3" s="1"/>
  <c r="AN36" i="3"/>
  <c r="AG36" i="3" s="1"/>
  <c r="AN37" i="3"/>
  <c r="AG37" i="3" s="1"/>
  <c r="AN38" i="3"/>
  <c r="AG38" i="3" s="1"/>
  <c r="AN39" i="3"/>
  <c r="AG39" i="3" s="1"/>
  <c r="AN40" i="3"/>
  <c r="AG40" i="3" s="1"/>
  <c r="AN41" i="3"/>
  <c r="AG41" i="3" s="1"/>
  <c r="AN42" i="3"/>
  <c r="AG42" i="3" s="1"/>
  <c r="AN43" i="3"/>
  <c r="AG43" i="3" s="1"/>
  <c r="AN44" i="3"/>
  <c r="AG44" i="3" s="1"/>
  <c r="AN45" i="3"/>
  <c r="AG45" i="3" s="1"/>
  <c r="AN46" i="3"/>
  <c r="AG46" i="3" s="1"/>
  <c r="AN47" i="3"/>
  <c r="AG47" i="3" s="1"/>
  <c r="AN48" i="3"/>
  <c r="AG48" i="3" s="1"/>
  <c r="AN49" i="3"/>
  <c r="AG49" i="3" s="1"/>
  <c r="AN50" i="3"/>
  <c r="AG50" i="3" s="1"/>
  <c r="AN51" i="3"/>
  <c r="AG51" i="3" s="1"/>
  <c r="AN52" i="3"/>
  <c r="AG52" i="3" s="1"/>
  <c r="AN53" i="3"/>
  <c r="AG53" i="3" s="1"/>
  <c r="AN54" i="3"/>
  <c r="AG54" i="3"/>
  <c r="AN55" i="3"/>
  <c r="AG55" i="3" s="1"/>
  <c r="AN56" i="3"/>
  <c r="AG56" i="3" s="1"/>
  <c r="AN57" i="3"/>
  <c r="AG57" i="3" s="1"/>
  <c r="AN58" i="3"/>
  <c r="AG58" i="3" s="1"/>
  <c r="AN59" i="3"/>
  <c r="AG59" i="3" s="1"/>
  <c r="AN60" i="3"/>
  <c r="AG60" i="3" s="1"/>
  <c r="AN61" i="3"/>
  <c r="AG61" i="3" s="1"/>
  <c r="AN62" i="3"/>
  <c r="AG62" i="3" s="1"/>
  <c r="AN63" i="3"/>
  <c r="AG63" i="3" s="1"/>
  <c r="AN64" i="3"/>
  <c r="AG64" i="3" s="1"/>
  <c r="AN65" i="3"/>
  <c r="AG65" i="3" s="1"/>
  <c r="AN66" i="3"/>
  <c r="AG66" i="3" s="1"/>
  <c r="AN67" i="3"/>
  <c r="AG67" i="3" s="1"/>
  <c r="AN68" i="3"/>
  <c r="AG68" i="3" s="1"/>
  <c r="AN69" i="3"/>
  <c r="AG69" i="3" s="1"/>
  <c r="AN70" i="3"/>
  <c r="AG70" i="3" s="1"/>
  <c r="AN71" i="3"/>
  <c r="AG71" i="3" s="1"/>
  <c r="AN72" i="3"/>
  <c r="AG72" i="3" s="1"/>
  <c r="AN73" i="3"/>
  <c r="AG73" i="3" s="1"/>
  <c r="AN74" i="3"/>
  <c r="AG74" i="3" s="1"/>
  <c r="AN75" i="3"/>
  <c r="AG75" i="3" s="1"/>
  <c r="AN76" i="3"/>
  <c r="AG76" i="3" s="1"/>
  <c r="AN77" i="3"/>
  <c r="AG77" i="3" s="1"/>
  <c r="AN78" i="3"/>
  <c r="AG78" i="3" s="1"/>
  <c r="AN79" i="3"/>
  <c r="AG79" i="3" s="1"/>
  <c r="AN80" i="3"/>
  <c r="AG80" i="3" s="1"/>
  <c r="AN81" i="3"/>
  <c r="AG81" i="3" s="1"/>
  <c r="AN82" i="3"/>
  <c r="AG82" i="3" s="1"/>
  <c r="AN83" i="3"/>
  <c r="AG83" i="3" s="1"/>
  <c r="AN84" i="3"/>
  <c r="AG84" i="3" s="1"/>
  <c r="AN85" i="3"/>
  <c r="AG85" i="3" s="1"/>
  <c r="AN86" i="3"/>
  <c r="AG86" i="3" s="1"/>
  <c r="AN87" i="3"/>
  <c r="AG87" i="3" s="1"/>
  <c r="AN88" i="3"/>
  <c r="AG88" i="3" s="1"/>
  <c r="AN89" i="3"/>
  <c r="AG89" i="3" s="1"/>
  <c r="AN90" i="3"/>
  <c r="AG90" i="3" s="1"/>
  <c r="AN91" i="3"/>
  <c r="AG91" i="3" s="1"/>
  <c r="AN92" i="3"/>
  <c r="AG92" i="3" s="1"/>
  <c r="AN93" i="3"/>
  <c r="AG93" i="3" s="1"/>
  <c r="AN94" i="3"/>
  <c r="AG94" i="3" s="1"/>
  <c r="AN95" i="3"/>
  <c r="AG95" i="3" s="1"/>
  <c r="AN96" i="3"/>
  <c r="AG96" i="3" s="1"/>
  <c r="AN97" i="3"/>
  <c r="AG97" i="3" s="1"/>
  <c r="AN98" i="3"/>
  <c r="AG98" i="3" s="1"/>
  <c r="AN99" i="3"/>
  <c r="AG99" i="3" s="1"/>
  <c r="AN100" i="3"/>
  <c r="AG100" i="3"/>
  <c r="AN101" i="3"/>
  <c r="AG101" i="3" s="1"/>
  <c r="AN102" i="3"/>
  <c r="AG102" i="3" s="1"/>
  <c r="AN103" i="3"/>
  <c r="AG103" i="3" s="1"/>
  <c r="AN104" i="3"/>
  <c r="AG104" i="3" s="1"/>
  <c r="AN105" i="3"/>
  <c r="AG105" i="3" s="1"/>
  <c r="AN106" i="3"/>
  <c r="AG106" i="3" s="1"/>
  <c r="AN107" i="3"/>
  <c r="AG107" i="3" s="1"/>
  <c r="AN108" i="3"/>
  <c r="AG108" i="3" s="1"/>
  <c r="AN109" i="3"/>
  <c r="AG109" i="3" s="1"/>
  <c r="AN110" i="3"/>
  <c r="AG110" i="3" s="1"/>
  <c r="AN111" i="3"/>
  <c r="AG111" i="3" s="1"/>
  <c r="AN112" i="3"/>
  <c r="AG112" i="3" s="1"/>
  <c r="AN113" i="3"/>
  <c r="AG113" i="3" s="1"/>
  <c r="AN114" i="3"/>
  <c r="AG114" i="3" s="1"/>
  <c r="AN115" i="3"/>
  <c r="AG115" i="3" s="1"/>
  <c r="AN116" i="3"/>
  <c r="AG116" i="3" s="1"/>
  <c r="AN117" i="3"/>
  <c r="AG117" i="3" s="1"/>
  <c r="AN118" i="3"/>
  <c r="AG118" i="3" s="1"/>
  <c r="AN119" i="3"/>
  <c r="AG119" i="3" s="1"/>
  <c r="AN120" i="3"/>
  <c r="AG120" i="3" s="1"/>
  <c r="AN121" i="3"/>
  <c r="AG121" i="3" s="1"/>
  <c r="AN122" i="3"/>
  <c r="AG122" i="3" s="1"/>
  <c r="AN123" i="3"/>
  <c r="AG123" i="3" s="1"/>
  <c r="AN124" i="3"/>
  <c r="AG124" i="3" s="1"/>
  <c r="AN125" i="3"/>
  <c r="AG125" i="3" s="1"/>
  <c r="AN126" i="3"/>
  <c r="AG126" i="3" s="1"/>
  <c r="AN127" i="3"/>
  <c r="AG127" i="3" s="1"/>
  <c r="AN128" i="3"/>
  <c r="AG128" i="3" s="1"/>
  <c r="AN129" i="3"/>
  <c r="AG129" i="3" s="1"/>
  <c r="AN130" i="3"/>
  <c r="AG130" i="3" s="1"/>
  <c r="AN131" i="3"/>
  <c r="AG131" i="3" s="1"/>
  <c r="AN132" i="3"/>
  <c r="AG132" i="3" s="1"/>
  <c r="AN133" i="3"/>
  <c r="AG133" i="3" s="1"/>
  <c r="AN134" i="3"/>
  <c r="AG134" i="3" s="1"/>
  <c r="AN135" i="3"/>
  <c r="AG135" i="3" s="1"/>
  <c r="AN136" i="3"/>
  <c r="AG136" i="3" s="1"/>
  <c r="AN137" i="3"/>
  <c r="AG137" i="3" s="1"/>
  <c r="AN138" i="3"/>
  <c r="AG138" i="3" s="1"/>
  <c r="AN139" i="3"/>
  <c r="AG139" i="3" s="1"/>
  <c r="AN140" i="3"/>
  <c r="AG140" i="3" s="1"/>
  <c r="AN141" i="3"/>
  <c r="AG141" i="3" s="1"/>
  <c r="AN142" i="3"/>
  <c r="AG142" i="3" s="1"/>
  <c r="AN143" i="3"/>
  <c r="AG143" i="3" s="1"/>
  <c r="AN144" i="3"/>
  <c r="AG144" i="3" s="1"/>
  <c r="AN145" i="3"/>
  <c r="AG145" i="3" s="1"/>
  <c r="AN146" i="3"/>
  <c r="AG146" i="3" s="1"/>
  <c r="AN147" i="3"/>
  <c r="AG147" i="3" s="1"/>
  <c r="AN148" i="3"/>
  <c r="AG148" i="3" s="1"/>
  <c r="AN149" i="3"/>
  <c r="AG149" i="3" s="1"/>
  <c r="AN150" i="3"/>
  <c r="AG150" i="3" s="1"/>
  <c r="AN151" i="3"/>
  <c r="AG151" i="3" s="1"/>
  <c r="AN152" i="3"/>
  <c r="AG152" i="3" s="1"/>
  <c r="AN153" i="3"/>
  <c r="AG153" i="3"/>
  <c r="AN154" i="3"/>
  <c r="AG154" i="3" s="1"/>
  <c r="AN155" i="3"/>
  <c r="AG155" i="3"/>
  <c r="AN156" i="3"/>
  <c r="AG156" i="3" s="1"/>
  <c r="AN157" i="3"/>
  <c r="AG157" i="3"/>
  <c r="AN158" i="3"/>
  <c r="AG158" i="3" s="1"/>
  <c r="AN159" i="3"/>
  <c r="AG159" i="3"/>
  <c r="AN160" i="3"/>
  <c r="AG160" i="3" s="1"/>
  <c r="AN161" i="3"/>
  <c r="AG161" i="3"/>
  <c r="AN162" i="3"/>
  <c r="AG162" i="3"/>
  <c r="AN163" i="3"/>
  <c r="AG163" i="3"/>
  <c r="AN164" i="3"/>
  <c r="AG164" i="3"/>
  <c r="AN165" i="3"/>
  <c r="AG165" i="3"/>
  <c r="AN166" i="3"/>
  <c r="AG166" i="3"/>
  <c r="AN167" i="3"/>
  <c r="AG167" i="3"/>
  <c r="AN168" i="3"/>
  <c r="AG168" i="3"/>
  <c r="AN169" i="3"/>
  <c r="AG169" i="3"/>
  <c r="AN170" i="3"/>
  <c r="AG170" i="3"/>
  <c r="AN171" i="3"/>
  <c r="AG171" i="3"/>
  <c r="AN172" i="3"/>
  <c r="AG172" i="3"/>
  <c r="AN173" i="3"/>
  <c r="AG173" i="3"/>
  <c r="AN174" i="3"/>
  <c r="AG174" i="3"/>
  <c r="AN175" i="3"/>
  <c r="AG175" i="3"/>
  <c r="AN176" i="3"/>
  <c r="AG176" i="3"/>
  <c r="AN177" i="3"/>
  <c r="AG177" i="3"/>
  <c r="AN178" i="3"/>
  <c r="AG178" i="3"/>
  <c r="AN179" i="3"/>
  <c r="AG179" i="3"/>
  <c r="AN180" i="3"/>
  <c r="AG180" i="3"/>
  <c r="AN181" i="3"/>
  <c r="AG181" i="3"/>
  <c r="AN182" i="3"/>
  <c r="AG182" i="3"/>
  <c r="AN183" i="3"/>
  <c r="AG183" i="3"/>
  <c r="AN184" i="3"/>
  <c r="AG184" i="3"/>
  <c r="AN185" i="3"/>
  <c r="AG185" i="3"/>
  <c r="AN186" i="3"/>
  <c r="AG186" i="3"/>
  <c r="AN187" i="3"/>
  <c r="AG187" i="3"/>
  <c r="AN188" i="3"/>
  <c r="AG188" i="3"/>
  <c r="AN189" i="3"/>
  <c r="AG189" i="3"/>
  <c r="AN190" i="3"/>
  <c r="AG190" i="3"/>
  <c r="AN191" i="3"/>
  <c r="AG191" i="3"/>
  <c r="AN192" i="3"/>
  <c r="AG192" i="3"/>
  <c r="AN193" i="3"/>
  <c r="AG193" i="3"/>
  <c r="AN194" i="3"/>
  <c r="AG194" i="3"/>
  <c r="AN195" i="3"/>
  <c r="AG195" i="3"/>
  <c r="AN196" i="3"/>
  <c r="AG196" i="3"/>
  <c r="AF20" i="3"/>
  <c r="AL20" i="3"/>
  <c r="AM20" i="3"/>
  <c r="K20" i="3" s="1"/>
  <c r="AV20" i="3"/>
  <c r="AF21" i="3"/>
  <c r="AI21" i="3"/>
  <c r="AJ21" i="3"/>
  <c r="AK21" i="3"/>
  <c r="AL21" i="3"/>
  <c r="AM21" i="3"/>
  <c r="AO21" i="3"/>
  <c r="AP21" i="3"/>
  <c r="AV21" i="3"/>
  <c r="AF22" i="3"/>
  <c r="AI22" i="3"/>
  <c r="AJ22" i="3"/>
  <c r="AH22" i="3" s="1"/>
  <c r="AK22" i="3"/>
  <c r="AL22" i="3"/>
  <c r="AM22" i="3"/>
  <c r="AO22" i="3"/>
  <c r="AP22" i="3"/>
  <c r="AV22" i="3"/>
  <c r="AF23" i="3"/>
  <c r="AI23" i="3"/>
  <c r="AJ23" i="3"/>
  <c r="AK23" i="3"/>
  <c r="AL23" i="3"/>
  <c r="AM23" i="3"/>
  <c r="K23" i="3" s="1"/>
  <c r="AO23" i="3"/>
  <c r="AQ23" i="3" s="1"/>
  <c r="L23" i="3" s="1"/>
  <c r="AP23" i="3"/>
  <c r="AS23" i="3"/>
  <c r="AV23" i="3"/>
  <c r="AF24" i="3"/>
  <c r="AI24" i="3"/>
  <c r="AJ24" i="3"/>
  <c r="AK24" i="3"/>
  <c r="AL24" i="3"/>
  <c r="AM24" i="3"/>
  <c r="AO24" i="3"/>
  <c r="AP24" i="3"/>
  <c r="AV24" i="3"/>
  <c r="AF25" i="3"/>
  <c r="AI25" i="3"/>
  <c r="AJ25" i="3"/>
  <c r="AH25" i="3" s="1"/>
  <c r="AK25" i="3"/>
  <c r="AL25" i="3"/>
  <c r="AM25" i="3"/>
  <c r="AO25" i="3"/>
  <c r="AP25" i="3"/>
  <c r="AS25" i="3"/>
  <c r="AV25" i="3"/>
  <c r="AF26" i="3"/>
  <c r="AI26" i="3"/>
  <c r="AJ26" i="3"/>
  <c r="AH26" i="3" s="1"/>
  <c r="AK26" i="3"/>
  <c r="AL26" i="3"/>
  <c r="AM26" i="3"/>
  <c r="AO26" i="3"/>
  <c r="AP26" i="3"/>
  <c r="AV26" i="3"/>
  <c r="AF27" i="3"/>
  <c r="AI27" i="3"/>
  <c r="AJ27" i="3"/>
  <c r="AK27" i="3"/>
  <c r="AL27" i="3"/>
  <c r="AM27" i="3"/>
  <c r="AO27" i="3"/>
  <c r="AP27" i="3"/>
  <c r="AV27" i="3"/>
  <c r="AF28" i="3"/>
  <c r="AI28" i="3"/>
  <c r="AJ28" i="3"/>
  <c r="AK28" i="3"/>
  <c r="AL28" i="3"/>
  <c r="AM28" i="3"/>
  <c r="AO28" i="3"/>
  <c r="AP28" i="3"/>
  <c r="AV28" i="3"/>
  <c r="AF29" i="3"/>
  <c r="AI29" i="3"/>
  <c r="AJ29" i="3"/>
  <c r="AK29" i="3"/>
  <c r="AL29" i="3"/>
  <c r="AM29" i="3"/>
  <c r="AO29" i="3"/>
  <c r="AP29" i="3"/>
  <c r="AS29" i="3"/>
  <c r="AV29" i="3"/>
  <c r="AF30" i="3"/>
  <c r="AI30" i="3"/>
  <c r="AJ30" i="3"/>
  <c r="AK30" i="3"/>
  <c r="AL30" i="3"/>
  <c r="AM30" i="3"/>
  <c r="AO30" i="3"/>
  <c r="AP30" i="3"/>
  <c r="AU30" i="3"/>
  <c r="AV30" i="3"/>
  <c r="AF31" i="3"/>
  <c r="AI31" i="3"/>
  <c r="AJ31" i="3"/>
  <c r="AK31" i="3"/>
  <c r="AL31" i="3"/>
  <c r="AM31" i="3"/>
  <c r="AO31" i="3"/>
  <c r="AP31" i="3"/>
  <c r="AV31" i="3"/>
  <c r="AF32" i="3"/>
  <c r="AI32" i="3"/>
  <c r="AJ32" i="3"/>
  <c r="AK32" i="3"/>
  <c r="AL32" i="3"/>
  <c r="AM32" i="3"/>
  <c r="AO32" i="3"/>
  <c r="AP32" i="3"/>
  <c r="AV32" i="3"/>
  <c r="AF33" i="3"/>
  <c r="AI33" i="3"/>
  <c r="AJ33" i="3"/>
  <c r="AK33" i="3"/>
  <c r="AL33" i="3"/>
  <c r="AM33" i="3"/>
  <c r="AO33" i="3"/>
  <c r="AP33" i="3"/>
  <c r="AV33" i="3"/>
  <c r="AF34" i="3"/>
  <c r="AI34" i="3"/>
  <c r="AJ34" i="3"/>
  <c r="AK34" i="3"/>
  <c r="AL34" i="3"/>
  <c r="AM34" i="3"/>
  <c r="AO34" i="3"/>
  <c r="AP34" i="3"/>
  <c r="AS34" i="3"/>
  <c r="AV34" i="3"/>
  <c r="AF35" i="3"/>
  <c r="AI35" i="3"/>
  <c r="AJ35" i="3"/>
  <c r="AK35" i="3"/>
  <c r="AL35" i="3"/>
  <c r="AM35" i="3"/>
  <c r="AO35" i="3"/>
  <c r="AP35" i="3"/>
  <c r="AS35" i="3"/>
  <c r="AV35" i="3"/>
  <c r="AF36" i="3"/>
  <c r="AI36" i="3"/>
  <c r="AJ36" i="3"/>
  <c r="AK36" i="3"/>
  <c r="AL36" i="3"/>
  <c r="AM36" i="3"/>
  <c r="AO36" i="3"/>
  <c r="AP36" i="3"/>
  <c r="AV36" i="3"/>
  <c r="AF37" i="3"/>
  <c r="AI37" i="3"/>
  <c r="AJ37" i="3"/>
  <c r="AK37" i="3"/>
  <c r="AL37" i="3"/>
  <c r="AM37" i="3"/>
  <c r="AO37" i="3"/>
  <c r="AP37" i="3"/>
  <c r="AV37" i="3"/>
  <c r="AF38" i="3"/>
  <c r="AI38" i="3"/>
  <c r="AJ38" i="3"/>
  <c r="AK38" i="3"/>
  <c r="AL38" i="3"/>
  <c r="AM38" i="3"/>
  <c r="AO38" i="3"/>
  <c r="AP38" i="3"/>
  <c r="AV38" i="3"/>
  <c r="AF39" i="3"/>
  <c r="AI39" i="3"/>
  <c r="AJ39" i="3"/>
  <c r="AK39" i="3"/>
  <c r="AL39" i="3"/>
  <c r="AM39" i="3"/>
  <c r="AO39" i="3"/>
  <c r="AP39" i="3"/>
  <c r="AS39" i="3"/>
  <c r="AV39" i="3"/>
  <c r="AF40" i="3"/>
  <c r="AI40" i="3"/>
  <c r="AJ40" i="3"/>
  <c r="AK40" i="3"/>
  <c r="AL40" i="3"/>
  <c r="AM40" i="3"/>
  <c r="AO40" i="3"/>
  <c r="AP40" i="3"/>
  <c r="AV40" i="3"/>
  <c r="AF41" i="3"/>
  <c r="AI41" i="3"/>
  <c r="AJ41" i="3"/>
  <c r="AK41" i="3"/>
  <c r="AL41" i="3"/>
  <c r="AM41" i="3"/>
  <c r="AO41" i="3"/>
  <c r="AP41" i="3"/>
  <c r="AV41" i="3"/>
  <c r="AF42" i="3"/>
  <c r="AI42" i="3"/>
  <c r="AJ42" i="3"/>
  <c r="AK42" i="3"/>
  <c r="AL42" i="3"/>
  <c r="AM42" i="3"/>
  <c r="AO42" i="3"/>
  <c r="AP42" i="3"/>
  <c r="AV42" i="3"/>
  <c r="AF43" i="3"/>
  <c r="AI43" i="3"/>
  <c r="AJ43" i="3"/>
  <c r="AK43" i="3"/>
  <c r="AL43" i="3"/>
  <c r="AM43" i="3"/>
  <c r="AO43" i="3"/>
  <c r="AP43" i="3"/>
  <c r="AV43" i="3"/>
  <c r="AF44" i="3"/>
  <c r="AI44" i="3"/>
  <c r="AJ44" i="3"/>
  <c r="AK44" i="3"/>
  <c r="AL44" i="3"/>
  <c r="AM44" i="3"/>
  <c r="AO44" i="3"/>
  <c r="AP44" i="3"/>
  <c r="AV44" i="3"/>
  <c r="AF45" i="3"/>
  <c r="AI45" i="3"/>
  <c r="AJ45" i="3"/>
  <c r="AK45" i="3"/>
  <c r="AL45" i="3"/>
  <c r="AM45" i="3"/>
  <c r="AO45" i="3"/>
  <c r="AP45" i="3"/>
  <c r="AV45" i="3"/>
  <c r="AF46" i="3"/>
  <c r="AI46" i="3"/>
  <c r="AJ46" i="3"/>
  <c r="AK46" i="3"/>
  <c r="AL46" i="3"/>
  <c r="AM46" i="3"/>
  <c r="AO46" i="3"/>
  <c r="AP46" i="3"/>
  <c r="AV46" i="3"/>
  <c r="AF47" i="3"/>
  <c r="AI47" i="3"/>
  <c r="AJ47" i="3"/>
  <c r="AK47" i="3"/>
  <c r="AL47" i="3"/>
  <c r="AM47" i="3"/>
  <c r="AO47" i="3"/>
  <c r="AP47" i="3"/>
  <c r="AV47" i="3"/>
  <c r="AF48" i="3"/>
  <c r="AI48" i="3"/>
  <c r="AJ48" i="3"/>
  <c r="AK48" i="3"/>
  <c r="AL48" i="3"/>
  <c r="AM48" i="3"/>
  <c r="AO48" i="3"/>
  <c r="AP48" i="3"/>
  <c r="AV48" i="3"/>
  <c r="AF49" i="3"/>
  <c r="AI49" i="3"/>
  <c r="AJ49" i="3"/>
  <c r="AH49" i="3" s="1"/>
  <c r="AK49" i="3"/>
  <c r="AL49" i="3"/>
  <c r="AM49" i="3"/>
  <c r="AO49" i="3"/>
  <c r="AP49" i="3"/>
  <c r="AS49" i="3"/>
  <c r="AV49" i="3"/>
  <c r="AF50" i="3"/>
  <c r="AI50" i="3"/>
  <c r="AJ50" i="3"/>
  <c r="AH50" i="3" s="1"/>
  <c r="AK50" i="3"/>
  <c r="AL50" i="3"/>
  <c r="AM50" i="3"/>
  <c r="AO50" i="3"/>
  <c r="AP50" i="3"/>
  <c r="AU50" i="3"/>
  <c r="AV50" i="3"/>
  <c r="AF51" i="3"/>
  <c r="AI51" i="3"/>
  <c r="AJ51" i="3"/>
  <c r="AK51" i="3"/>
  <c r="AL51" i="3"/>
  <c r="AM51" i="3"/>
  <c r="AO51" i="3"/>
  <c r="AP51" i="3"/>
  <c r="AS51" i="3"/>
  <c r="AV51" i="3"/>
  <c r="AF52" i="3"/>
  <c r="AI52" i="3"/>
  <c r="AJ52" i="3"/>
  <c r="AK52" i="3"/>
  <c r="AL52" i="3"/>
  <c r="AM52" i="3"/>
  <c r="AO52" i="3"/>
  <c r="AP52" i="3"/>
  <c r="AV52" i="3"/>
  <c r="AF53" i="3"/>
  <c r="AI53" i="3"/>
  <c r="AJ53" i="3"/>
  <c r="AK53" i="3"/>
  <c r="AL53" i="3"/>
  <c r="AM53" i="3"/>
  <c r="AO53" i="3"/>
  <c r="AP53" i="3"/>
  <c r="AV53" i="3"/>
  <c r="AF54" i="3"/>
  <c r="AI54" i="3"/>
  <c r="AJ54" i="3"/>
  <c r="AK54" i="3"/>
  <c r="AL54" i="3"/>
  <c r="AM54" i="3"/>
  <c r="AO54" i="3"/>
  <c r="AP54" i="3"/>
  <c r="AV54" i="3"/>
  <c r="AF55" i="3"/>
  <c r="AI55" i="3"/>
  <c r="AJ55" i="3"/>
  <c r="AK55" i="3"/>
  <c r="AL55" i="3"/>
  <c r="AM55" i="3"/>
  <c r="AO55" i="3"/>
  <c r="AP55" i="3"/>
  <c r="AV55" i="3"/>
  <c r="AF56" i="3"/>
  <c r="AI56" i="3"/>
  <c r="AJ56" i="3"/>
  <c r="AK56" i="3"/>
  <c r="AL56" i="3"/>
  <c r="AM56" i="3"/>
  <c r="AO56" i="3"/>
  <c r="AP56" i="3"/>
  <c r="AV56" i="3"/>
  <c r="AF57" i="3"/>
  <c r="AI57" i="3"/>
  <c r="AJ57" i="3"/>
  <c r="AK57" i="3"/>
  <c r="AL57" i="3"/>
  <c r="AM57" i="3"/>
  <c r="AO57" i="3"/>
  <c r="AP57" i="3"/>
  <c r="AS57" i="3"/>
  <c r="AV57" i="3"/>
  <c r="AF58" i="3"/>
  <c r="AI58" i="3"/>
  <c r="AJ58" i="3"/>
  <c r="AK58" i="3"/>
  <c r="AL58" i="3"/>
  <c r="AM58" i="3"/>
  <c r="AO58" i="3"/>
  <c r="AP58" i="3"/>
  <c r="AV58" i="3"/>
  <c r="AF59" i="3"/>
  <c r="AI59" i="3"/>
  <c r="AJ59" i="3"/>
  <c r="AH59" i="3" s="1"/>
  <c r="AK59" i="3"/>
  <c r="AL59" i="3"/>
  <c r="AM59" i="3"/>
  <c r="AO59" i="3"/>
  <c r="AP59" i="3"/>
  <c r="AV59" i="3"/>
  <c r="AF60" i="3"/>
  <c r="AI60" i="3"/>
  <c r="AJ60" i="3"/>
  <c r="AK60" i="3"/>
  <c r="AL60" i="3"/>
  <c r="AM60" i="3"/>
  <c r="AO60" i="3"/>
  <c r="AP60" i="3"/>
  <c r="AV60" i="3"/>
  <c r="AF61" i="3"/>
  <c r="AI61" i="3"/>
  <c r="AJ61" i="3"/>
  <c r="AK61" i="3"/>
  <c r="AL61" i="3"/>
  <c r="AM61" i="3"/>
  <c r="AO61" i="3"/>
  <c r="AP61" i="3"/>
  <c r="AV61" i="3"/>
  <c r="AF62" i="3"/>
  <c r="AI62" i="3"/>
  <c r="AJ62" i="3"/>
  <c r="AK62" i="3"/>
  <c r="AL62" i="3"/>
  <c r="AM62" i="3"/>
  <c r="AO62" i="3"/>
  <c r="AP62" i="3"/>
  <c r="AV62" i="3"/>
  <c r="AF63" i="3"/>
  <c r="AI63" i="3"/>
  <c r="AJ63" i="3"/>
  <c r="AH63" i="3" s="1"/>
  <c r="AK63" i="3"/>
  <c r="AL63" i="3"/>
  <c r="AM63" i="3"/>
  <c r="AO63" i="3"/>
  <c r="AP63" i="3"/>
  <c r="AV63" i="3"/>
  <c r="AF64" i="3"/>
  <c r="AI64" i="3"/>
  <c r="AJ64" i="3"/>
  <c r="AK64" i="3"/>
  <c r="AL64" i="3"/>
  <c r="AM64" i="3"/>
  <c r="AO64" i="3"/>
  <c r="AP64" i="3"/>
  <c r="AV64" i="3"/>
  <c r="AF65" i="3"/>
  <c r="AI65" i="3"/>
  <c r="AJ65" i="3"/>
  <c r="AH65" i="3" s="1"/>
  <c r="AK65" i="3"/>
  <c r="AL65" i="3"/>
  <c r="AM65" i="3"/>
  <c r="AO65" i="3"/>
  <c r="AP65" i="3"/>
  <c r="AV65" i="3"/>
  <c r="AF66" i="3"/>
  <c r="AI66" i="3"/>
  <c r="AJ66" i="3"/>
  <c r="AK66" i="3"/>
  <c r="AL66" i="3"/>
  <c r="AM66" i="3"/>
  <c r="AO66" i="3"/>
  <c r="AP66" i="3"/>
  <c r="AV66" i="3"/>
  <c r="AF67" i="3"/>
  <c r="AI67" i="3"/>
  <c r="AJ67" i="3"/>
  <c r="AK67" i="3"/>
  <c r="AL67" i="3"/>
  <c r="AM67" i="3"/>
  <c r="AO67" i="3"/>
  <c r="AP67" i="3"/>
  <c r="AV67" i="3"/>
  <c r="AF68" i="3"/>
  <c r="AI68" i="3"/>
  <c r="AJ68" i="3"/>
  <c r="AK68" i="3"/>
  <c r="AL68" i="3"/>
  <c r="AM68" i="3"/>
  <c r="AO68" i="3"/>
  <c r="AP68" i="3"/>
  <c r="AS68" i="3"/>
  <c r="AV68" i="3"/>
  <c r="AF69" i="3"/>
  <c r="AI69" i="3"/>
  <c r="AJ69" i="3"/>
  <c r="AK69" i="3"/>
  <c r="AL69" i="3"/>
  <c r="AM69" i="3"/>
  <c r="AO69" i="3"/>
  <c r="AP69" i="3"/>
  <c r="AV69" i="3"/>
  <c r="AF70" i="3"/>
  <c r="AI70" i="3"/>
  <c r="AJ70" i="3"/>
  <c r="AH70" i="3" s="1"/>
  <c r="AK70" i="3"/>
  <c r="AL70" i="3"/>
  <c r="AM70" i="3"/>
  <c r="AO70" i="3"/>
  <c r="AP70" i="3"/>
  <c r="AV70" i="3"/>
  <c r="AF71" i="3"/>
  <c r="AI71" i="3"/>
  <c r="AJ71" i="3"/>
  <c r="AK71" i="3"/>
  <c r="AL71" i="3"/>
  <c r="AM71" i="3"/>
  <c r="AO71" i="3"/>
  <c r="AP71" i="3"/>
  <c r="AS71" i="3"/>
  <c r="AV71" i="3"/>
  <c r="AF72" i="3"/>
  <c r="AI72" i="3"/>
  <c r="AJ72" i="3"/>
  <c r="AK72" i="3"/>
  <c r="AL72" i="3"/>
  <c r="AM72" i="3"/>
  <c r="AO72" i="3"/>
  <c r="AP72" i="3"/>
  <c r="AS72" i="3"/>
  <c r="AV72" i="3"/>
  <c r="AF73" i="3"/>
  <c r="AI73" i="3"/>
  <c r="AJ73" i="3"/>
  <c r="AK73" i="3"/>
  <c r="AL73" i="3"/>
  <c r="AM73" i="3"/>
  <c r="AO73" i="3"/>
  <c r="AP73" i="3"/>
  <c r="AV73" i="3"/>
  <c r="AF74" i="3"/>
  <c r="AI74" i="3"/>
  <c r="AJ74" i="3"/>
  <c r="AK74" i="3"/>
  <c r="AL74" i="3"/>
  <c r="AM74" i="3"/>
  <c r="AO74" i="3"/>
  <c r="AP74" i="3"/>
  <c r="AV74" i="3"/>
  <c r="AF75" i="3"/>
  <c r="AI75" i="3"/>
  <c r="AJ75" i="3"/>
  <c r="AK75" i="3"/>
  <c r="AL75" i="3"/>
  <c r="AM75" i="3"/>
  <c r="AO75" i="3"/>
  <c r="AP75" i="3"/>
  <c r="AV75" i="3"/>
  <c r="AF76" i="3"/>
  <c r="AI76" i="3"/>
  <c r="AJ76" i="3"/>
  <c r="AH76" i="3" s="1"/>
  <c r="AK76" i="3"/>
  <c r="AL76" i="3"/>
  <c r="AM76" i="3"/>
  <c r="AO76" i="3"/>
  <c r="AP76" i="3"/>
  <c r="AV76" i="3"/>
  <c r="AF77" i="3"/>
  <c r="AI77" i="3"/>
  <c r="AJ77" i="3"/>
  <c r="AK77" i="3"/>
  <c r="AL77" i="3"/>
  <c r="AM77" i="3"/>
  <c r="AO77" i="3"/>
  <c r="AP77" i="3"/>
  <c r="AV77" i="3"/>
  <c r="AF78" i="3"/>
  <c r="AI78" i="3"/>
  <c r="AJ78" i="3"/>
  <c r="AH78" i="3" s="1"/>
  <c r="AK78" i="3"/>
  <c r="AL78" i="3"/>
  <c r="AM78" i="3"/>
  <c r="AO78" i="3"/>
  <c r="AP78" i="3"/>
  <c r="AV78" i="3"/>
  <c r="AF79" i="3"/>
  <c r="AI79" i="3"/>
  <c r="AJ79" i="3"/>
  <c r="AK79" i="3"/>
  <c r="AL79" i="3"/>
  <c r="AM79" i="3"/>
  <c r="AO79" i="3"/>
  <c r="AP79" i="3"/>
  <c r="AV79" i="3"/>
  <c r="AF80" i="3"/>
  <c r="AI80" i="3"/>
  <c r="AJ80" i="3"/>
  <c r="AK80" i="3"/>
  <c r="AL80" i="3"/>
  <c r="AM80" i="3"/>
  <c r="AO80" i="3"/>
  <c r="AP80" i="3"/>
  <c r="AV80" i="3"/>
  <c r="AF81" i="3"/>
  <c r="AI81" i="3"/>
  <c r="AJ81" i="3"/>
  <c r="AK81" i="3"/>
  <c r="AL81" i="3"/>
  <c r="AM81" i="3"/>
  <c r="AO81" i="3"/>
  <c r="AP81" i="3"/>
  <c r="AV81" i="3"/>
  <c r="AF82" i="3"/>
  <c r="AI82" i="3"/>
  <c r="AJ82" i="3"/>
  <c r="AK82" i="3"/>
  <c r="AL82" i="3"/>
  <c r="AM82" i="3"/>
  <c r="AO82" i="3"/>
  <c r="AP82" i="3"/>
  <c r="AV82" i="3"/>
  <c r="AF83" i="3"/>
  <c r="AI83" i="3"/>
  <c r="AJ83" i="3"/>
  <c r="AK83" i="3"/>
  <c r="AL83" i="3"/>
  <c r="AM83" i="3"/>
  <c r="AO83" i="3"/>
  <c r="AP83" i="3"/>
  <c r="AV83" i="3"/>
  <c r="AF84" i="3"/>
  <c r="AI84" i="3"/>
  <c r="AJ84" i="3"/>
  <c r="AK84" i="3"/>
  <c r="AL84" i="3"/>
  <c r="AM84" i="3"/>
  <c r="AO84" i="3"/>
  <c r="AP84" i="3"/>
  <c r="AV84" i="3"/>
  <c r="AF85" i="3"/>
  <c r="AI85" i="3"/>
  <c r="AJ85" i="3"/>
  <c r="AK85" i="3"/>
  <c r="AL85" i="3"/>
  <c r="AM85" i="3"/>
  <c r="AO85" i="3"/>
  <c r="AP85" i="3"/>
  <c r="AV85" i="3"/>
  <c r="AF86" i="3"/>
  <c r="AI86" i="3"/>
  <c r="AJ86" i="3"/>
  <c r="AK86" i="3"/>
  <c r="AL86" i="3"/>
  <c r="AM86" i="3"/>
  <c r="AO86" i="3"/>
  <c r="AP86" i="3"/>
  <c r="AS86" i="3"/>
  <c r="AV86" i="3"/>
  <c r="AF87" i="3"/>
  <c r="AI87" i="3"/>
  <c r="AJ87" i="3"/>
  <c r="AK87" i="3"/>
  <c r="AL87" i="3"/>
  <c r="AM87" i="3"/>
  <c r="AO87" i="3"/>
  <c r="AP87" i="3"/>
  <c r="AV87" i="3"/>
  <c r="AF88" i="3"/>
  <c r="AI88" i="3"/>
  <c r="AJ88" i="3"/>
  <c r="AK88" i="3"/>
  <c r="AL88" i="3"/>
  <c r="AM88" i="3"/>
  <c r="AO88" i="3"/>
  <c r="AP88" i="3"/>
  <c r="AV88" i="3"/>
  <c r="AF89" i="3"/>
  <c r="AI89" i="3"/>
  <c r="AJ89" i="3"/>
  <c r="AK89" i="3"/>
  <c r="AL89" i="3"/>
  <c r="AM89" i="3"/>
  <c r="AO89" i="3"/>
  <c r="AP89" i="3"/>
  <c r="AV89" i="3"/>
  <c r="AF90" i="3"/>
  <c r="AI90" i="3"/>
  <c r="AJ90" i="3"/>
  <c r="AK90" i="3"/>
  <c r="AL90" i="3"/>
  <c r="AM90" i="3"/>
  <c r="AO90" i="3"/>
  <c r="AP90" i="3"/>
  <c r="AV90" i="3"/>
  <c r="AF91" i="3"/>
  <c r="AI91" i="3"/>
  <c r="AJ91" i="3"/>
  <c r="AH91" i="3" s="1"/>
  <c r="AK91" i="3"/>
  <c r="AL91" i="3"/>
  <c r="AM91" i="3"/>
  <c r="AO91" i="3"/>
  <c r="AP91" i="3"/>
  <c r="AV91" i="3"/>
  <c r="AF92" i="3"/>
  <c r="AI92" i="3"/>
  <c r="AJ92" i="3"/>
  <c r="AK92" i="3"/>
  <c r="AL92" i="3"/>
  <c r="AM92" i="3"/>
  <c r="AO92" i="3"/>
  <c r="AP92" i="3"/>
  <c r="AV92" i="3"/>
  <c r="AF93" i="3"/>
  <c r="AI93" i="3"/>
  <c r="AJ93" i="3"/>
  <c r="AK93" i="3"/>
  <c r="AH93" i="3"/>
  <c r="AL93" i="3"/>
  <c r="AM93" i="3"/>
  <c r="AO93" i="3"/>
  <c r="AP93" i="3"/>
  <c r="AS93" i="3"/>
  <c r="AV93" i="3"/>
  <c r="AF94" i="3"/>
  <c r="AI94" i="3"/>
  <c r="AJ94" i="3"/>
  <c r="AK94" i="3"/>
  <c r="AL94" i="3"/>
  <c r="AM94" i="3"/>
  <c r="AO94" i="3"/>
  <c r="AP94" i="3"/>
  <c r="AS94" i="3"/>
  <c r="AV94" i="3"/>
  <c r="AF95" i="3"/>
  <c r="AI95" i="3"/>
  <c r="AJ95" i="3"/>
  <c r="AK95" i="3"/>
  <c r="AL95" i="3"/>
  <c r="AM95" i="3"/>
  <c r="AO95" i="3"/>
  <c r="AP95" i="3"/>
  <c r="AS95" i="3"/>
  <c r="AV95" i="3"/>
  <c r="AF96" i="3"/>
  <c r="AI96" i="3"/>
  <c r="AH96" i="3" s="1"/>
  <c r="AJ96" i="3"/>
  <c r="AK96" i="3"/>
  <c r="AL96" i="3"/>
  <c r="AM96" i="3"/>
  <c r="AO96" i="3"/>
  <c r="AP96" i="3"/>
  <c r="AV96" i="3"/>
  <c r="AF97" i="3"/>
  <c r="AI97" i="3"/>
  <c r="AJ97" i="3"/>
  <c r="AK97" i="3"/>
  <c r="AL97" i="3"/>
  <c r="AM97" i="3"/>
  <c r="AO97" i="3"/>
  <c r="AP97" i="3"/>
  <c r="AV97" i="3"/>
  <c r="AF98" i="3"/>
  <c r="AI98" i="3"/>
  <c r="AJ98" i="3"/>
  <c r="AK98" i="3"/>
  <c r="AL98" i="3"/>
  <c r="AM98" i="3"/>
  <c r="AO98" i="3"/>
  <c r="AP98" i="3"/>
  <c r="AV98" i="3"/>
  <c r="AF99" i="3"/>
  <c r="AI99" i="3"/>
  <c r="AJ99" i="3"/>
  <c r="AK99" i="3"/>
  <c r="AL99" i="3"/>
  <c r="AM99" i="3"/>
  <c r="AO99" i="3"/>
  <c r="AP99" i="3"/>
  <c r="AV99" i="3"/>
  <c r="AF100" i="3"/>
  <c r="AI100" i="3"/>
  <c r="AJ100" i="3"/>
  <c r="AK100" i="3"/>
  <c r="AL100" i="3"/>
  <c r="AM100" i="3"/>
  <c r="AO100" i="3"/>
  <c r="AP100" i="3"/>
  <c r="AV100" i="3"/>
  <c r="AF101" i="3"/>
  <c r="AI101" i="3"/>
  <c r="AJ101" i="3"/>
  <c r="AK101" i="3"/>
  <c r="AL101" i="3"/>
  <c r="AM101" i="3"/>
  <c r="AO101" i="3"/>
  <c r="AP101" i="3"/>
  <c r="AV101" i="3"/>
  <c r="AF102" i="3"/>
  <c r="AI102" i="3"/>
  <c r="AJ102" i="3"/>
  <c r="AK102" i="3"/>
  <c r="AL102" i="3"/>
  <c r="AM102" i="3"/>
  <c r="AO102" i="3"/>
  <c r="AP102" i="3"/>
  <c r="AV102" i="3"/>
  <c r="AF103" i="3"/>
  <c r="AI103" i="3"/>
  <c r="AJ103" i="3"/>
  <c r="AK103" i="3"/>
  <c r="AL103" i="3"/>
  <c r="AM103" i="3"/>
  <c r="AO103" i="3"/>
  <c r="AP103" i="3"/>
  <c r="AV103" i="3"/>
  <c r="AF104" i="3"/>
  <c r="AI104" i="3"/>
  <c r="AJ104" i="3"/>
  <c r="AK104" i="3"/>
  <c r="AL104" i="3"/>
  <c r="AM104" i="3"/>
  <c r="AO104" i="3"/>
  <c r="AP104" i="3"/>
  <c r="AV104" i="3"/>
  <c r="AF105" i="3"/>
  <c r="AI105" i="3"/>
  <c r="AJ105" i="3"/>
  <c r="AK105" i="3"/>
  <c r="AL105" i="3"/>
  <c r="AM105" i="3"/>
  <c r="AO105" i="3"/>
  <c r="AP105" i="3"/>
  <c r="AV105" i="3"/>
  <c r="AF106" i="3"/>
  <c r="AI106" i="3"/>
  <c r="AJ106" i="3"/>
  <c r="AK106" i="3"/>
  <c r="AL106" i="3"/>
  <c r="AM106" i="3"/>
  <c r="AO106" i="3"/>
  <c r="AP106" i="3"/>
  <c r="AT106" i="3"/>
  <c r="AV106" i="3"/>
  <c r="AF107" i="3"/>
  <c r="AI107" i="3"/>
  <c r="AJ107" i="3"/>
  <c r="AK107" i="3"/>
  <c r="AL107" i="3"/>
  <c r="AM107" i="3"/>
  <c r="AO107" i="3"/>
  <c r="AP107" i="3"/>
  <c r="AS107" i="3"/>
  <c r="AV107" i="3"/>
  <c r="AF108" i="3"/>
  <c r="AI108" i="3"/>
  <c r="AJ108" i="3"/>
  <c r="AH108" i="3" s="1"/>
  <c r="AK108" i="3"/>
  <c r="AL108" i="3"/>
  <c r="AM108" i="3"/>
  <c r="AO108" i="3"/>
  <c r="AP108" i="3"/>
  <c r="AV108" i="3"/>
  <c r="AF109" i="3"/>
  <c r="AI109" i="3"/>
  <c r="AJ109" i="3"/>
  <c r="AH109" i="3" s="1"/>
  <c r="AK109" i="3"/>
  <c r="AL109" i="3"/>
  <c r="AM109" i="3"/>
  <c r="AO109" i="3"/>
  <c r="AP109" i="3"/>
  <c r="AV109" i="3"/>
  <c r="AF110" i="3"/>
  <c r="AI110" i="3"/>
  <c r="AJ110" i="3"/>
  <c r="AK110" i="3"/>
  <c r="AL110" i="3"/>
  <c r="AM110" i="3"/>
  <c r="AO110" i="3"/>
  <c r="AP110" i="3"/>
  <c r="AV110" i="3"/>
  <c r="AF111" i="3"/>
  <c r="AI111" i="3"/>
  <c r="AJ111" i="3"/>
  <c r="AH111" i="3" s="1"/>
  <c r="AK111" i="3"/>
  <c r="AL111" i="3"/>
  <c r="AM111" i="3"/>
  <c r="AO111" i="3"/>
  <c r="AP111" i="3"/>
  <c r="AV111" i="3"/>
  <c r="AF112" i="3"/>
  <c r="AI112" i="3"/>
  <c r="AJ112" i="3"/>
  <c r="AK112" i="3"/>
  <c r="AL112" i="3"/>
  <c r="AM112" i="3"/>
  <c r="AO112" i="3"/>
  <c r="AP112" i="3"/>
  <c r="AV112" i="3"/>
  <c r="AF113" i="3"/>
  <c r="AI113" i="3"/>
  <c r="AJ113" i="3"/>
  <c r="AK113" i="3"/>
  <c r="AL113" i="3"/>
  <c r="AM113" i="3"/>
  <c r="AO113" i="3"/>
  <c r="AP113" i="3"/>
  <c r="AV113" i="3"/>
  <c r="AF114" i="3"/>
  <c r="AI114" i="3"/>
  <c r="AJ114" i="3"/>
  <c r="AK114" i="3"/>
  <c r="AL114" i="3"/>
  <c r="AM114" i="3"/>
  <c r="AO114" i="3"/>
  <c r="AP114" i="3"/>
  <c r="AV114" i="3"/>
  <c r="AF115" i="3"/>
  <c r="AI115" i="3"/>
  <c r="AJ115" i="3"/>
  <c r="AK115" i="3"/>
  <c r="AL115" i="3"/>
  <c r="AM115" i="3"/>
  <c r="AO115" i="3"/>
  <c r="AP115" i="3"/>
  <c r="AV115" i="3"/>
  <c r="AF116" i="3"/>
  <c r="AI116" i="3"/>
  <c r="AJ116" i="3"/>
  <c r="AK116" i="3"/>
  <c r="AL116" i="3"/>
  <c r="AM116" i="3"/>
  <c r="AO116" i="3"/>
  <c r="AP116" i="3"/>
  <c r="AS116" i="3"/>
  <c r="AV116" i="3"/>
  <c r="AF117" i="3"/>
  <c r="AI117" i="3"/>
  <c r="AJ117" i="3"/>
  <c r="AK117" i="3"/>
  <c r="AL117" i="3"/>
  <c r="AM117" i="3"/>
  <c r="AO117" i="3"/>
  <c r="AP117" i="3"/>
  <c r="AV117" i="3"/>
  <c r="AF118" i="3"/>
  <c r="AI118" i="3"/>
  <c r="AJ118" i="3"/>
  <c r="AK118" i="3"/>
  <c r="AL118" i="3"/>
  <c r="AM118" i="3"/>
  <c r="AO118" i="3"/>
  <c r="AP118" i="3"/>
  <c r="AS118" i="3"/>
  <c r="AV118" i="3"/>
  <c r="AF119" i="3"/>
  <c r="AI119" i="3"/>
  <c r="AJ119" i="3"/>
  <c r="AH119" i="3" s="1"/>
  <c r="AK119" i="3"/>
  <c r="AL119" i="3"/>
  <c r="AM119" i="3"/>
  <c r="AO119" i="3"/>
  <c r="AP119" i="3"/>
  <c r="AS119" i="3"/>
  <c r="AV119" i="3"/>
  <c r="AF120" i="3"/>
  <c r="AI120" i="3"/>
  <c r="AJ120" i="3"/>
  <c r="AH120" i="3" s="1"/>
  <c r="AK120" i="3"/>
  <c r="AL120" i="3"/>
  <c r="AM120" i="3"/>
  <c r="AO120" i="3"/>
  <c r="AP120" i="3"/>
  <c r="AV120" i="3"/>
  <c r="AF121" i="3"/>
  <c r="AI121" i="3"/>
  <c r="AJ121" i="3"/>
  <c r="AK121" i="3"/>
  <c r="AL121" i="3"/>
  <c r="AM121" i="3"/>
  <c r="AO121" i="3"/>
  <c r="AP121" i="3"/>
  <c r="AV121" i="3"/>
  <c r="AF122" i="3"/>
  <c r="AI122" i="3"/>
  <c r="AJ122" i="3"/>
  <c r="AK122" i="3"/>
  <c r="AL122" i="3"/>
  <c r="AM122" i="3"/>
  <c r="AO122" i="3"/>
  <c r="AP122" i="3"/>
  <c r="AV122" i="3"/>
  <c r="AF123" i="3"/>
  <c r="AI123" i="3"/>
  <c r="AJ123" i="3"/>
  <c r="AK123" i="3"/>
  <c r="AL123" i="3"/>
  <c r="AM123" i="3"/>
  <c r="AO123" i="3"/>
  <c r="AP123" i="3"/>
  <c r="AV123" i="3"/>
  <c r="AF124" i="3"/>
  <c r="AI124" i="3"/>
  <c r="AJ124" i="3"/>
  <c r="AH124" i="3" s="1"/>
  <c r="AK124" i="3"/>
  <c r="AL124" i="3"/>
  <c r="AM124" i="3"/>
  <c r="AO124" i="3"/>
  <c r="AP124" i="3"/>
  <c r="AV124" i="3"/>
  <c r="AF125" i="3"/>
  <c r="AI125" i="3"/>
  <c r="AJ125" i="3"/>
  <c r="AK125" i="3"/>
  <c r="AL125" i="3"/>
  <c r="AM125" i="3"/>
  <c r="AO125" i="3"/>
  <c r="AP125" i="3"/>
  <c r="AV125" i="3"/>
  <c r="AF126" i="3"/>
  <c r="AI126" i="3"/>
  <c r="AJ126" i="3"/>
  <c r="AK126" i="3"/>
  <c r="AH126" i="3"/>
  <c r="AL126" i="3"/>
  <c r="AM126" i="3"/>
  <c r="AO126" i="3"/>
  <c r="AP126" i="3"/>
  <c r="AS126" i="3"/>
  <c r="AV126" i="3"/>
  <c r="AF127" i="3"/>
  <c r="AI127" i="3"/>
  <c r="AJ127" i="3"/>
  <c r="AK127" i="3"/>
  <c r="AL127" i="3"/>
  <c r="AM127" i="3"/>
  <c r="AO127" i="3"/>
  <c r="AP127" i="3"/>
  <c r="AV127" i="3"/>
  <c r="AF128" i="3"/>
  <c r="AI128" i="3"/>
  <c r="AJ128" i="3"/>
  <c r="AK128" i="3"/>
  <c r="AL128" i="3"/>
  <c r="AM128" i="3"/>
  <c r="AO128" i="3"/>
  <c r="AP128" i="3"/>
  <c r="AS128" i="3"/>
  <c r="AV128" i="3"/>
  <c r="AF129" i="3"/>
  <c r="AI129" i="3"/>
  <c r="AJ129" i="3"/>
  <c r="AK129" i="3"/>
  <c r="AL129" i="3"/>
  <c r="AM129" i="3"/>
  <c r="AO129" i="3"/>
  <c r="AP129" i="3"/>
  <c r="AV129" i="3"/>
  <c r="AF130" i="3"/>
  <c r="AI130" i="3"/>
  <c r="AJ130" i="3"/>
  <c r="AK130" i="3"/>
  <c r="AL130" i="3"/>
  <c r="AM130" i="3"/>
  <c r="AO130" i="3"/>
  <c r="AP130" i="3"/>
  <c r="AV130" i="3"/>
  <c r="AF131" i="3"/>
  <c r="AI131" i="3"/>
  <c r="AJ131" i="3"/>
  <c r="AK131" i="3"/>
  <c r="AL131" i="3"/>
  <c r="AM131" i="3"/>
  <c r="AO131" i="3"/>
  <c r="AP131" i="3"/>
  <c r="AV131" i="3"/>
  <c r="AF132" i="3"/>
  <c r="AI132" i="3"/>
  <c r="AJ132" i="3"/>
  <c r="AK132" i="3"/>
  <c r="AL132" i="3"/>
  <c r="AM132" i="3"/>
  <c r="AO132" i="3"/>
  <c r="AP132" i="3"/>
  <c r="AV132" i="3"/>
  <c r="AF133" i="3"/>
  <c r="AI133" i="3"/>
  <c r="AJ133" i="3"/>
  <c r="AK133" i="3"/>
  <c r="AL133" i="3"/>
  <c r="AM133" i="3"/>
  <c r="AO133" i="3"/>
  <c r="AP133" i="3"/>
  <c r="AS133" i="3"/>
  <c r="AV133" i="3"/>
  <c r="AF134" i="3"/>
  <c r="AI134" i="3"/>
  <c r="AJ134" i="3"/>
  <c r="AK134" i="3"/>
  <c r="AL134" i="3"/>
  <c r="AM134" i="3"/>
  <c r="AO134" i="3"/>
  <c r="AP134" i="3"/>
  <c r="AU134" i="3"/>
  <c r="AV134" i="3"/>
  <c r="AF135" i="3"/>
  <c r="AI135" i="3"/>
  <c r="AJ135" i="3"/>
  <c r="AK135" i="3"/>
  <c r="AL135" i="3"/>
  <c r="AM135" i="3"/>
  <c r="AO135" i="3"/>
  <c r="AP135" i="3"/>
  <c r="AS135" i="3"/>
  <c r="AV135" i="3"/>
  <c r="AF136" i="3"/>
  <c r="AI136" i="3"/>
  <c r="AJ136" i="3"/>
  <c r="AK136" i="3"/>
  <c r="AL136" i="3"/>
  <c r="AM136" i="3"/>
  <c r="AO136" i="3"/>
  <c r="AP136" i="3"/>
  <c r="AV136" i="3"/>
  <c r="AF137" i="3"/>
  <c r="AI137" i="3"/>
  <c r="AJ137" i="3"/>
  <c r="AK137" i="3"/>
  <c r="AL137" i="3"/>
  <c r="AM137" i="3"/>
  <c r="AO137" i="3"/>
  <c r="AP137" i="3"/>
  <c r="AV137" i="3"/>
  <c r="AF138" i="3"/>
  <c r="AI138" i="3"/>
  <c r="AJ138" i="3"/>
  <c r="AK138" i="3"/>
  <c r="AL138" i="3"/>
  <c r="AM138" i="3"/>
  <c r="AO138" i="3"/>
  <c r="AP138" i="3"/>
  <c r="AU138" i="3"/>
  <c r="AV138" i="3"/>
  <c r="AF139" i="3"/>
  <c r="AI139" i="3"/>
  <c r="AJ139" i="3"/>
  <c r="AH139" i="3" s="1"/>
  <c r="AK139" i="3"/>
  <c r="AL139" i="3"/>
  <c r="AM139" i="3"/>
  <c r="AO139" i="3"/>
  <c r="AP139" i="3"/>
  <c r="AV139" i="3"/>
  <c r="AF140" i="3"/>
  <c r="AI140" i="3"/>
  <c r="AJ140" i="3"/>
  <c r="AK140" i="3"/>
  <c r="AL140" i="3"/>
  <c r="AM140" i="3"/>
  <c r="AO140" i="3"/>
  <c r="AP140" i="3"/>
  <c r="AS140" i="3"/>
  <c r="AV140" i="3"/>
  <c r="AF141" i="3"/>
  <c r="AI141" i="3"/>
  <c r="AJ141" i="3"/>
  <c r="AK141" i="3"/>
  <c r="AL141" i="3"/>
  <c r="AM141" i="3"/>
  <c r="AO141" i="3"/>
  <c r="AP141" i="3"/>
  <c r="AS141" i="3"/>
  <c r="AV141" i="3"/>
  <c r="AF142" i="3"/>
  <c r="AI142" i="3"/>
  <c r="AJ142" i="3"/>
  <c r="AK142" i="3"/>
  <c r="AL142" i="3"/>
  <c r="AM142" i="3"/>
  <c r="AO142" i="3"/>
  <c r="AP142" i="3"/>
  <c r="AS142" i="3"/>
  <c r="AV142" i="3"/>
  <c r="AF143" i="3"/>
  <c r="AI143" i="3"/>
  <c r="AJ143" i="3"/>
  <c r="AK143" i="3"/>
  <c r="AL143" i="3"/>
  <c r="AM143" i="3"/>
  <c r="AO143" i="3"/>
  <c r="AP143" i="3"/>
  <c r="AV143" i="3"/>
  <c r="AF144" i="3"/>
  <c r="AI144" i="3"/>
  <c r="AJ144" i="3"/>
  <c r="AK144" i="3"/>
  <c r="AL144" i="3"/>
  <c r="AM144" i="3"/>
  <c r="AO144" i="3"/>
  <c r="AP144" i="3"/>
  <c r="AV144" i="3"/>
  <c r="AF145" i="3"/>
  <c r="AI145" i="3"/>
  <c r="AJ145" i="3"/>
  <c r="AK145" i="3"/>
  <c r="AL145" i="3"/>
  <c r="AM145" i="3"/>
  <c r="AO145" i="3"/>
  <c r="AP145" i="3"/>
  <c r="AV145" i="3"/>
  <c r="AF146" i="3"/>
  <c r="AI146" i="3"/>
  <c r="AJ146" i="3"/>
  <c r="AH146" i="3" s="1"/>
  <c r="AK146" i="3"/>
  <c r="AL146" i="3"/>
  <c r="AM146" i="3"/>
  <c r="AO146" i="3"/>
  <c r="AP146" i="3"/>
  <c r="AV146" i="3"/>
  <c r="AF147" i="3"/>
  <c r="AI147" i="3"/>
  <c r="AH147" i="3" s="1"/>
  <c r="AJ147" i="3"/>
  <c r="AK147" i="3"/>
  <c r="AL147" i="3"/>
  <c r="AM147" i="3"/>
  <c r="AO147" i="3"/>
  <c r="AP147" i="3"/>
  <c r="AV147" i="3"/>
  <c r="AF148" i="3"/>
  <c r="AI148" i="3"/>
  <c r="AJ148" i="3"/>
  <c r="AK148" i="3"/>
  <c r="AL148" i="3"/>
  <c r="AM148" i="3"/>
  <c r="AO148" i="3"/>
  <c r="AP148" i="3"/>
  <c r="AV148" i="3"/>
  <c r="AF149" i="3"/>
  <c r="AI149" i="3"/>
  <c r="AJ149" i="3"/>
  <c r="AK149" i="3"/>
  <c r="AL149" i="3"/>
  <c r="AM149" i="3"/>
  <c r="AO149" i="3"/>
  <c r="AP149" i="3"/>
  <c r="AS149" i="3"/>
  <c r="AV149" i="3"/>
  <c r="AF150" i="3"/>
  <c r="AI150" i="3"/>
  <c r="AH150" i="3" s="1"/>
  <c r="AJ150" i="3"/>
  <c r="AK150" i="3"/>
  <c r="AL150" i="3"/>
  <c r="AM150" i="3"/>
  <c r="AO150" i="3"/>
  <c r="AP150" i="3"/>
  <c r="AS150" i="3"/>
  <c r="AV150" i="3"/>
  <c r="AF151" i="3"/>
  <c r="AI151" i="3"/>
  <c r="AJ151" i="3"/>
  <c r="AK151" i="3"/>
  <c r="AL151" i="3"/>
  <c r="AM151" i="3"/>
  <c r="AO151" i="3"/>
  <c r="AP151" i="3"/>
  <c r="AV151" i="3"/>
  <c r="AF152" i="3"/>
  <c r="AI152" i="3"/>
  <c r="AJ152" i="3"/>
  <c r="AH152" i="3" s="1"/>
  <c r="AK152" i="3"/>
  <c r="AL152" i="3"/>
  <c r="AM152" i="3"/>
  <c r="AO152" i="3"/>
  <c r="AP152" i="3"/>
  <c r="AV152" i="3"/>
  <c r="AF153" i="3"/>
  <c r="AI153" i="3"/>
  <c r="AH153" i="3" s="1"/>
  <c r="AJ153" i="3"/>
  <c r="AK153" i="3"/>
  <c r="AL153" i="3"/>
  <c r="AM153" i="3"/>
  <c r="AO153" i="3"/>
  <c r="AP153" i="3"/>
  <c r="AS153" i="3"/>
  <c r="AV153" i="3"/>
  <c r="AF154" i="3"/>
  <c r="AI154" i="3"/>
  <c r="AJ154" i="3"/>
  <c r="AH154" i="3" s="1"/>
  <c r="AK154" i="3"/>
  <c r="AL154" i="3"/>
  <c r="AM154" i="3"/>
  <c r="AO154" i="3"/>
  <c r="AP154" i="3"/>
  <c r="AV154" i="3"/>
  <c r="AF155" i="3"/>
  <c r="AI155" i="3"/>
  <c r="AJ155" i="3"/>
  <c r="AK155" i="3"/>
  <c r="AL155" i="3"/>
  <c r="AM155" i="3"/>
  <c r="AO155" i="3"/>
  <c r="AP155" i="3"/>
  <c r="AV155" i="3"/>
  <c r="AF156" i="3"/>
  <c r="AI156" i="3"/>
  <c r="AJ156" i="3"/>
  <c r="AK156" i="3"/>
  <c r="AL156" i="3"/>
  <c r="AM156" i="3"/>
  <c r="AO156" i="3"/>
  <c r="AP156" i="3"/>
  <c r="AV156" i="3"/>
  <c r="AF157" i="3"/>
  <c r="AI157" i="3"/>
  <c r="AJ157" i="3"/>
  <c r="AK157" i="3"/>
  <c r="AL157" i="3"/>
  <c r="AM157" i="3"/>
  <c r="AO157" i="3"/>
  <c r="AP157" i="3"/>
  <c r="AS157" i="3"/>
  <c r="AV157" i="3"/>
  <c r="AF158" i="3"/>
  <c r="AI158" i="3"/>
  <c r="AJ158" i="3"/>
  <c r="AK158" i="3"/>
  <c r="AL158" i="3"/>
  <c r="AM158" i="3"/>
  <c r="AO158" i="3"/>
  <c r="AP158" i="3"/>
  <c r="AV158" i="3"/>
  <c r="AF159" i="3"/>
  <c r="AI159" i="3"/>
  <c r="AJ159" i="3"/>
  <c r="AH159" i="3" s="1"/>
  <c r="AK159" i="3"/>
  <c r="AL159" i="3"/>
  <c r="AM159" i="3"/>
  <c r="AO159" i="3"/>
  <c r="AP159" i="3"/>
  <c r="AV159" i="3"/>
  <c r="AF160" i="3"/>
  <c r="AI160" i="3"/>
  <c r="AH160" i="3" s="1"/>
  <c r="AJ160" i="3"/>
  <c r="AK160" i="3"/>
  <c r="AL160" i="3"/>
  <c r="AM160" i="3"/>
  <c r="AO160" i="3"/>
  <c r="AP160" i="3"/>
  <c r="AV160" i="3"/>
  <c r="AF161" i="3"/>
  <c r="AI161" i="3"/>
  <c r="AH161" i="3" s="1"/>
  <c r="AJ161" i="3"/>
  <c r="AK161" i="3"/>
  <c r="AL161" i="3"/>
  <c r="AM161" i="3"/>
  <c r="AO161" i="3"/>
  <c r="AP161" i="3"/>
  <c r="AS161" i="3"/>
  <c r="AV161" i="3"/>
  <c r="AF162" i="3"/>
  <c r="AI162" i="3"/>
  <c r="AJ162" i="3"/>
  <c r="AK162" i="3"/>
  <c r="AL162" i="3"/>
  <c r="AM162" i="3"/>
  <c r="AO162" i="3"/>
  <c r="AP162" i="3"/>
  <c r="AS162" i="3"/>
  <c r="AV162" i="3"/>
  <c r="AF163" i="3"/>
  <c r="AI163" i="3"/>
  <c r="AJ163" i="3"/>
  <c r="AK163" i="3"/>
  <c r="AL163" i="3"/>
  <c r="AM163" i="3"/>
  <c r="AO163" i="3"/>
  <c r="AP163" i="3"/>
  <c r="AV163" i="3"/>
  <c r="AF164" i="3"/>
  <c r="AI164" i="3"/>
  <c r="AJ164" i="3"/>
  <c r="AK164" i="3"/>
  <c r="AL164" i="3"/>
  <c r="AM164" i="3"/>
  <c r="AO164" i="3"/>
  <c r="AP164" i="3"/>
  <c r="AS164" i="3"/>
  <c r="AV164" i="3"/>
  <c r="AF165" i="3"/>
  <c r="AI165" i="3"/>
  <c r="AJ165" i="3"/>
  <c r="AH165" i="3" s="1"/>
  <c r="AK165" i="3"/>
  <c r="AL165" i="3"/>
  <c r="AM165" i="3"/>
  <c r="AO165" i="3"/>
  <c r="AP165" i="3"/>
  <c r="AV165" i="3"/>
  <c r="AF166" i="3"/>
  <c r="AI166" i="3"/>
  <c r="AH166" i="3" s="1"/>
  <c r="AJ166" i="3"/>
  <c r="AK166" i="3"/>
  <c r="AL166" i="3"/>
  <c r="AM166" i="3"/>
  <c r="AO166" i="3"/>
  <c r="AP166" i="3"/>
  <c r="AS166" i="3"/>
  <c r="AU166" i="3"/>
  <c r="AV166" i="3"/>
  <c r="AF167" i="3"/>
  <c r="AI167" i="3"/>
  <c r="AJ167" i="3"/>
  <c r="AK167" i="3"/>
  <c r="AL167" i="3"/>
  <c r="AM167" i="3"/>
  <c r="AO167" i="3"/>
  <c r="AP167" i="3"/>
  <c r="AV167" i="3"/>
  <c r="AF168" i="3"/>
  <c r="AI168" i="3"/>
  <c r="AJ168" i="3"/>
  <c r="AK168" i="3"/>
  <c r="AL168" i="3"/>
  <c r="AM168" i="3"/>
  <c r="AO168" i="3"/>
  <c r="AP168" i="3"/>
  <c r="AV168" i="3"/>
  <c r="AF169" i="3"/>
  <c r="AI169" i="3"/>
  <c r="AJ169" i="3"/>
  <c r="AK169" i="3"/>
  <c r="AH169" i="3"/>
  <c r="AL169" i="3"/>
  <c r="AM169" i="3"/>
  <c r="AO169" i="3"/>
  <c r="AP169" i="3"/>
  <c r="AV169" i="3"/>
  <c r="AF170" i="3"/>
  <c r="AI170" i="3"/>
  <c r="AJ170" i="3"/>
  <c r="AK170" i="3"/>
  <c r="AL170" i="3"/>
  <c r="AM170" i="3"/>
  <c r="AO170" i="3"/>
  <c r="AP170" i="3"/>
  <c r="AS170" i="3"/>
  <c r="AV170" i="3"/>
  <c r="AF171" i="3"/>
  <c r="AI171" i="3"/>
  <c r="AJ171" i="3"/>
  <c r="AK171" i="3"/>
  <c r="AL171" i="3"/>
  <c r="AM171" i="3"/>
  <c r="AO171" i="3"/>
  <c r="AP171" i="3"/>
  <c r="AU171" i="3"/>
  <c r="AV171" i="3"/>
  <c r="AF172" i="3"/>
  <c r="AI172" i="3"/>
  <c r="AJ172" i="3"/>
  <c r="AK172" i="3"/>
  <c r="AL172" i="3"/>
  <c r="AM172" i="3"/>
  <c r="AO172" i="3"/>
  <c r="AP172" i="3"/>
  <c r="AV172" i="3"/>
  <c r="AF173" i="3"/>
  <c r="AI173" i="3"/>
  <c r="AH173" i="3" s="1"/>
  <c r="AJ173" i="3"/>
  <c r="AK173" i="3"/>
  <c r="AL173" i="3"/>
  <c r="AM173" i="3"/>
  <c r="AO173" i="3"/>
  <c r="AP173" i="3"/>
  <c r="AS173" i="3"/>
  <c r="AV173" i="3"/>
  <c r="AF174" i="3"/>
  <c r="AI174" i="3"/>
  <c r="AJ174" i="3"/>
  <c r="AK174" i="3"/>
  <c r="AL174" i="3"/>
  <c r="AM174" i="3"/>
  <c r="AO174" i="3"/>
  <c r="AP174" i="3"/>
  <c r="AS174" i="3"/>
  <c r="AU174" i="3"/>
  <c r="AV174" i="3"/>
  <c r="AF175" i="3"/>
  <c r="AI175" i="3"/>
  <c r="AJ175" i="3"/>
  <c r="AK175" i="3"/>
  <c r="AL175" i="3"/>
  <c r="AM175" i="3"/>
  <c r="AO175" i="3"/>
  <c r="AP175" i="3"/>
  <c r="AV175" i="3"/>
  <c r="AF176" i="3"/>
  <c r="AI176" i="3"/>
  <c r="AJ176" i="3"/>
  <c r="AH176" i="3" s="1"/>
  <c r="AK176" i="3"/>
  <c r="AL176" i="3"/>
  <c r="AM176" i="3"/>
  <c r="AO176" i="3"/>
  <c r="AP176" i="3"/>
  <c r="AS176" i="3"/>
  <c r="AV176" i="3"/>
  <c r="AF177" i="3"/>
  <c r="AI177" i="3"/>
  <c r="AJ177" i="3"/>
  <c r="AH177" i="3" s="1"/>
  <c r="AK177" i="3"/>
  <c r="AL177" i="3"/>
  <c r="AM177" i="3"/>
  <c r="AO177" i="3"/>
  <c r="AP177" i="3"/>
  <c r="AS177" i="3"/>
  <c r="AV177" i="3"/>
  <c r="AF178" i="3"/>
  <c r="AI178" i="3"/>
  <c r="AJ178" i="3"/>
  <c r="AH178" i="3" s="1"/>
  <c r="AK178" i="3"/>
  <c r="AL178" i="3"/>
  <c r="AM178" i="3"/>
  <c r="AO178" i="3"/>
  <c r="AP178" i="3"/>
  <c r="AT178" i="3"/>
  <c r="AU178" i="3"/>
  <c r="AV178" i="3"/>
  <c r="AF179" i="3"/>
  <c r="AI179" i="3"/>
  <c r="AJ179" i="3"/>
  <c r="AH179" i="3" s="1"/>
  <c r="AK179" i="3"/>
  <c r="AL179" i="3"/>
  <c r="AM179" i="3"/>
  <c r="AO179" i="3"/>
  <c r="AP179" i="3"/>
  <c r="AV179" i="3"/>
  <c r="AF180" i="3"/>
  <c r="AI180" i="3"/>
  <c r="AJ180" i="3"/>
  <c r="AK180" i="3"/>
  <c r="AL180" i="3"/>
  <c r="AM180" i="3"/>
  <c r="AO180" i="3"/>
  <c r="AP180" i="3"/>
  <c r="AV180" i="3"/>
  <c r="AF181" i="3"/>
  <c r="AI181" i="3"/>
  <c r="AJ181" i="3"/>
  <c r="AK181" i="3"/>
  <c r="AL181" i="3"/>
  <c r="AM181" i="3"/>
  <c r="AO181" i="3"/>
  <c r="AP181" i="3"/>
  <c r="AS181" i="3"/>
  <c r="AV181" i="3"/>
  <c r="AF182" i="3"/>
  <c r="AI182" i="3"/>
  <c r="AJ182" i="3"/>
  <c r="AK182" i="3"/>
  <c r="AL182" i="3"/>
  <c r="AM182" i="3"/>
  <c r="AO182" i="3"/>
  <c r="AP182" i="3"/>
  <c r="AS182" i="3"/>
  <c r="AU182" i="3"/>
  <c r="AV182" i="3"/>
  <c r="AF183" i="3"/>
  <c r="AI183" i="3"/>
  <c r="AJ183" i="3"/>
  <c r="AK183" i="3"/>
  <c r="AL183" i="3"/>
  <c r="AM183" i="3"/>
  <c r="AO183" i="3"/>
  <c r="AP183" i="3"/>
  <c r="AS183" i="3"/>
  <c r="AV183" i="3"/>
  <c r="AF184" i="3"/>
  <c r="AI184" i="3"/>
  <c r="AJ184" i="3"/>
  <c r="AK184" i="3"/>
  <c r="AL184" i="3"/>
  <c r="AM184" i="3"/>
  <c r="AO184" i="3"/>
  <c r="AP184" i="3"/>
  <c r="AV184" i="3"/>
  <c r="AF185" i="3"/>
  <c r="AI185" i="3"/>
  <c r="AJ185" i="3"/>
  <c r="AK185" i="3"/>
  <c r="AL185" i="3"/>
  <c r="AM185" i="3"/>
  <c r="AO185" i="3"/>
  <c r="AP185" i="3"/>
  <c r="AS185" i="3"/>
  <c r="AV185" i="3"/>
  <c r="AF186" i="3"/>
  <c r="AI186" i="3"/>
  <c r="AJ186" i="3"/>
  <c r="AH186" i="3" s="1"/>
  <c r="AK186" i="3"/>
  <c r="AL186" i="3"/>
  <c r="AM186" i="3"/>
  <c r="AO186" i="3"/>
  <c r="AP186" i="3"/>
  <c r="AT186" i="3"/>
  <c r="AV186" i="3"/>
  <c r="AF187" i="3"/>
  <c r="AI187" i="3"/>
  <c r="AJ187" i="3"/>
  <c r="AK187" i="3"/>
  <c r="AH187" i="3"/>
  <c r="AL187" i="3"/>
  <c r="AM187" i="3"/>
  <c r="AO187" i="3"/>
  <c r="AP187" i="3"/>
  <c r="AV187" i="3"/>
  <c r="AF188" i="3"/>
  <c r="AI188" i="3"/>
  <c r="AJ188" i="3"/>
  <c r="AH188" i="3" s="1"/>
  <c r="AK188" i="3"/>
  <c r="AL188" i="3"/>
  <c r="AM188" i="3"/>
  <c r="AO188" i="3"/>
  <c r="AP188" i="3"/>
  <c r="AV188" i="3"/>
  <c r="AF189" i="3"/>
  <c r="AI189" i="3"/>
  <c r="AJ189" i="3"/>
  <c r="AK189" i="3"/>
  <c r="AL189" i="3"/>
  <c r="AM189" i="3"/>
  <c r="AO189" i="3"/>
  <c r="AP189" i="3"/>
  <c r="AS189" i="3"/>
  <c r="AV189" i="3"/>
  <c r="AF190" i="3"/>
  <c r="AI190" i="3"/>
  <c r="AJ190" i="3"/>
  <c r="AK190" i="3"/>
  <c r="AL190" i="3"/>
  <c r="AM190" i="3"/>
  <c r="AO190" i="3"/>
  <c r="AP190" i="3"/>
  <c r="AT190" i="3"/>
  <c r="AV190" i="3"/>
  <c r="AF191" i="3"/>
  <c r="AI191" i="3"/>
  <c r="AJ191" i="3"/>
  <c r="AK191" i="3"/>
  <c r="AL191" i="3"/>
  <c r="AM191" i="3"/>
  <c r="AO191" i="3"/>
  <c r="AP191" i="3"/>
  <c r="AV191" i="3"/>
  <c r="AF192" i="3"/>
  <c r="AI192" i="3"/>
  <c r="AJ192" i="3"/>
  <c r="AK192" i="3"/>
  <c r="AL192" i="3"/>
  <c r="AM192" i="3"/>
  <c r="AO192" i="3"/>
  <c r="AP192" i="3"/>
  <c r="AV192" i="3"/>
  <c r="AF193" i="3"/>
  <c r="AI193" i="3"/>
  <c r="AJ193" i="3"/>
  <c r="AH193" i="3" s="1"/>
  <c r="AK193" i="3"/>
  <c r="AL193" i="3"/>
  <c r="AM193" i="3"/>
  <c r="AO193" i="3"/>
  <c r="AP193" i="3"/>
  <c r="AV193" i="3"/>
  <c r="AF194" i="3"/>
  <c r="AI194" i="3"/>
  <c r="AJ194" i="3"/>
  <c r="AK194" i="3"/>
  <c r="AL194" i="3"/>
  <c r="AM194" i="3"/>
  <c r="AO194" i="3"/>
  <c r="AP194" i="3"/>
  <c r="AU194" i="3"/>
  <c r="AV194" i="3"/>
  <c r="AF195" i="3"/>
  <c r="AI195" i="3"/>
  <c r="AJ195" i="3"/>
  <c r="AK195" i="3"/>
  <c r="AL195" i="3"/>
  <c r="AM195" i="3"/>
  <c r="AO195" i="3"/>
  <c r="AP195" i="3"/>
  <c r="AS195" i="3"/>
  <c r="AT195" i="3"/>
  <c r="AV195" i="3"/>
  <c r="AF196" i="3"/>
  <c r="AI196" i="3"/>
  <c r="AJ196" i="3"/>
  <c r="AK196" i="3"/>
  <c r="AH196" i="3"/>
  <c r="AL196" i="3"/>
  <c r="AM196" i="3"/>
  <c r="AO196" i="3"/>
  <c r="AP196" i="3"/>
  <c r="AV196" i="3"/>
  <c r="L194" i="3"/>
  <c r="L195" i="3"/>
  <c r="L196"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24" i="3"/>
  <c r="L25" i="3"/>
  <c r="L21" i="3"/>
  <c r="L22" i="3"/>
  <c r="I5" i="3"/>
  <c r="AK18" i="2"/>
  <c r="AK19"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L18" i="3"/>
  <c r="L17" i="3"/>
  <c r="AV18" i="3"/>
  <c r="AV19" i="3"/>
  <c r="AV17" i="3"/>
  <c r="P3" i="7"/>
  <c r="X17" i="3"/>
  <c r="AF17" i="3"/>
  <c r="AF18" i="3"/>
  <c r="AF19" i="3"/>
  <c r="AS18" i="3"/>
  <c r="AY8" i="3"/>
  <c r="AL17" i="3"/>
  <c r="AM17" i="3"/>
  <c r="AL18" i="3"/>
  <c r="AM18" i="3"/>
  <c r="AL19" i="3"/>
  <c r="AM19" i="3"/>
  <c r="K19" i="3" s="1"/>
  <c r="AV18" i="2"/>
  <c r="AV19" i="2"/>
  <c r="AV20" i="2"/>
  <c r="AV21" i="2"/>
  <c r="AV22" i="2"/>
  <c r="AV23" i="2"/>
  <c r="AV24" i="2"/>
  <c r="AV25" i="2"/>
  <c r="AV26" i="2"/>
  <c r="AV27" i="2"/>
  <c r="AV28" i="2"/>
  <c r="AV29" i="2"/>
  <c r="AV30" i="2"/>
  <c r="AV31" i="2"/>
  <c r="AV32" i="2"/>
  <c r="AV33" i="2"/>
  <c r="AV34" i="2"/>
  <c r="AV35" i="2"/>
  <c r="AV36" i="2"/>
  <c r="AV37" i="2"/>
  <c r="AV38" i="2"/>
  <c r="AV39" i="2"/>
  <c r="AV40" i="2"/>
  <c r="AV41" i="2"/>
  <c r="AV42" i="2"/>
  <c r="AV43" i="2"/>
  <c r="AV44" i="2"/>
  <c r="AV45" i="2"/>
  <c r="AV46" i="2"/>
  <c r="AV47" i="2"/>
  <c r="AV48" i="2"/>
  <c r="AV49" i="2"/>
  <c r="AV50" i="2"/>
  <c r="AV51" i="2"/>
  <c r="AV52" i="2"/>
  <c r="AV53" i="2"/>
  <c r="AV54" i="2"/>
  <c r="AV55" i="2"/>
  <c r="AV56" i="2"/>
  <c r="AV57" i="2"/>
  <c r="AV58" i="2"/>
  <c r="AV59" i="2"/>
  <c r="AV60" i="2"/>
  <c r="AV61" i="2"/>
  <c r="AV62" i="2"/>
  <c r="AV63" i="2"/>
  <c r="AV64" i="2"/>
  <c r="AV65" i="2"/>
  <c r="AV66" i="2"/>
  <c r="AV67" i="2"/>
  <c r="AV68" i="2"/>
  <c r="AV69" i="2"/>
  <c r="AV70" i="2"/>
  <c r="AV71" i="2"/>
  <c r="AV72" i="2"/>
  <c r="AV73" i="2"/>
  <c r="AV74" i="2"/>
  <c r="AV75" i="2"/>
  <c r="AV76" i="2"/>
  <c r="AV77" i="2"/>
  <c r="AV78" i="2"/>
  <c r="AV79" i="2"/>
  <c r="AV80" i="2"/>
  <c r="AV81" i="2"/>
  <c r="AV82" i="2"/>
  <c r="AV83" i="2"/>
  <c r="AV84" i="2"/>
  <c r="AV85" i="2"/>
  <c r="AV86" i="2"/>
  <c r="AV87" i="2"/>
  <c r="AV88" i="2"/>
  <c r="AV89" i="2"/>
  <c r="AV90" i="2"/>
  <c r="AV91" i="2"/>
  <c r="AV92" i="2"/>
  <c r="AV93" i="2"/>
  <c r="AV94" i="2"/>
  <c r="AV95" i="2"/>
  <c r="AV96" i="2"/>
  <c r="AV97" i="2"/>
  <c r="AV98" i="2"/>
  <c r="AV99" i="2"/>
  <c r="AV100" i="2"/>
  <c r="AV101" i="2"/>
  <c r="AV102" i="2"/>
  <c r="AV103" i="2"/>
  <c r="AV104" i="2"/>
  <c r="AV105" i="2"/>
  <c r="AV106" i="2"/>
  <c r="AV107" i="2"/>
  <c r="AV108" i="2"/>
  <c r="AV109" i="2"/>
  <c r="AV110" i="2"/>
  <c r="AV111" i="2"/>
  <c r="AV112" i="2"/>
  <c r="AV113" i="2"/>
  <c r="AV114" i="2"/>
  <c r="AV115" i="2"/>
  <c r="AV116" i="2"/>
  <c r="AV117" i="2"/>
  <c r="AV118" i="2"/>
  <c r="AV119" i="2"/>
  <c r="AV120" i="2"/>
  <c r="AV121" i="2"/>
  <c r="AV122" i="2"/>
  <c r="AV123" i="2"/>
  <c r="AV124" i="2"/>
  <c r="AV125" i="2"/>
  <c r="AV126" i="2"/>
  <c r="AV127" i="2"/>
  <c r="AV128" i="2"/>
  <c r="AV129" i="2"/>
  <c r="AV130" i="2"/>
  <c r="AV131" i="2"/>
  <c r="AV132" i="2"/>
  <c r="AV133" i="2"/>
  <c r="AV134" i="2"/>
  <c r="AV135" i="2"/>
  <c r="AV136" i="2"/>
  <c r="AV137" i="2"/>
  <c r="AV138" i="2"/>
  <c r="AV139" i="2"/>
  <c r="AV140" i="2"/>
  <c r="AV141" i="2"/>
  <c r="AV142" i="2"/>
  <c r="AV143" i="2"/>
  <c r="AV144" i="2"/>
  <c r="AV145" i="2"/>
  <c r="AV146" i="2"/>
  <c r="AV147" i="2"/>
  <c r="AV148" i="2"/>
  <c r="AV149" i="2"/>
  <c r="AV150" i="2"/>
  <c r="AV151" i="2"/>
  <c r="AV152" i="2"/>
  <c r="AV153" i="2"/>
  <c r="AV154" i="2"/>
  <c r="AV155" i="2"/>
  <c r="AV156" i="2"/>
  <c r="AV157" i="2"/>
  <c r="AV158" i="2"/>
  <c r="AV159" i="2"/>
  <c r="AV160" i="2"/>
  <c r="AV161" i="2"/>
  <c r="AV162" i="2"/>
  <c r="AV163" i="2"/>
  <c r="AV164" i="2"/>
  <c r="AV165" i="2"/>
  <c r="AV166" i="2"/>
  <c r="AV167" i="2"/>
  <c r="AV168" i="2"/>
  <c r="AV169" i="2"/>
  <c r="AV170" i="2"/>
  <c r="AV171" i="2"/>
  <c r="AV172" i="2"/>
  <c r="AV173" i="2"/>
  <c r="AV174" i="2"/>
  <c r="AV175" i="2"/>
  <c r="AV176" i="2"/>
  <c r="AV177" i="2"/>
  <c r="AV178" i="2"/>
  <c r="AV179" i="2"/>
  <c r="AV180" i="2"/>
  <c r="AV181" i="2"/>
  <c r="AV182" i="2"/>
  <c r="AV183" i="2"/>
  <c r="AV184" i="2"/>
  <c r="AV185" i="2"/>
  <c r="AV186" i="2"/>
  <c r="AV187" i="2"/>
  <c r="AV188" i="2"/>
  <c r="AV189" i="2"/>
  <c r="AV190" i="2"/>
  <c r="AV191" i="2"/>
  <c r="AV192" i="2"/>
  <c r="AV193" i="2"/>
  <c r="AV194" i="2"/>
  <c r="AV195" i="2"/>
  <c r="AV196" i="2"/>
  <c r="AV17" i="2"/>
  <c r="O4" i="7"/>
  <c r="P4" i="7"/>
  <c r="O5" i="7"/>
  <c r="P5" i="7"/>
  <c r="O6" i="7"/>
  <c r="P6" i="7"/>
  <c r="O7" i="7"/>
  <c r="P7" i="7"/>
  <c r="O8" i="7"/>
  <c r="P8" i="7"/>
  <c r="O9" i="7"/>
  <c r="P9" i="7"/>
  <c r="O10" i="7"/>
  <c r="P10" i="7"/>
  <c r="O11" i="7"/>
  <c r="P11" i="7"/>
  <c r="O12" i="7"/>
  <c r="P12" i="7"/>
  <c r="O13" i="7"/>
  <c r="P13" i="7"/>
  <c r="O14" i="7"/>
  <c r="P14" i="7"/>
  <c r="O15" i="7"/>
  <c r="P15" i="7"/>
  <c r="O16" i="7"/>
  <c r="P16" i="7"/>
  <c r="O17" i="7"/>
  <c r="P17" i="7"/>
  <c r="O18" i="7"/>
  <c r="P18" i="7"/>
  <c r="O19" i="7"/>
  <c r="P19" i="7"/>
  <c r="O20" i="7"/>
  <c r="P20" i="7"/>
  <c r="O21" i="7"/>
  <c r="P21" i="7"/>
  <c r="O22" i="7"/>
  <c r="P22" i="7"/>
  <c r="O23" i="7"/>
  <c r="P23" i="7"/>
  <c r="O24" i="7"/>
  <c r="P24" i="7"/>
  <c r="O25" i="7"/>
  <c r="P25" i="7"/>
  <c r="O26" i="7"/>
  <c r="P26" i="7"/>
  <c r="O27" i="7"/>
  <c r="P27" i="7"/>
  <c r="O28" i="7"/>
  <c r="P28" i="7"/>
  <c r="O29" i="7"/>
  <c r="P29" i="7"/>
  <c r="O30" i="7"/>
  <c r="P30" i="7"/>
  <c r="O31" i="7"/>
  <c r="P31" i="7"/>
  <c r="O32" i="7"/>
  <c r="P32" i="7"/>
  <c r="O33" i="7"/>
  <c r="P33" i="7"/>
  <c r="O34" i="7"/>
  <c r="P34" i="7"/>
  <c r="O35" i="7"/>
  <c r="P35" i="7"/>
  <c r="O36" i="7"/>
  <c r="P36" i="7"/>
  <c r="O37" i="7"/>
  <c r="P37" i="7"/>
  <c r="O38" i="7"/>
  <c r="P38" i="7"/>
  <c r="O39" i="7"/>
  <c r="P39" i="7"/>
  <c r="O40" i="7"/>
  <c r="P40" i="7"/>
  <c r="O41" i="7"/>
  <c r="P41" i="7"/>
  <c r="O42" i="7"/>
  <c r="P42" i="7"/>
  <c r="O43" i="7"/>
  <c r="P43" i="7"/>
  <c r="O44" i="7"/>
  <c r="P44" i="7"/>
  <c r="O45" i="7"/>
  <c r="P45" i="7"/>
  <c r="O46" i="7"/>
  <c r="P46" i="7"/>
  <c r="O47" i="7"/>
  <c r="P47" i="7"/>
  <c r="O48" i="7"/>
  <c r="P48" i="7"/>
  <c r="O49" i="7"/>
  <c r="P49" i="7"/>
  <c r="O50" i="7"/>
  <c r="P50" i="7"/>
  <c r="O51" i="7"/>
  <c r="P51" i="7"/>
  <c r="O52" i="7"/>
  <c r="P52" i="7"/>
  <c r="O53" i="7"/>
  <c r="P53" i="7"/>
  <c r="O54" i="7"/>
  <c r="P54" i="7"/>
  <c r="O55" i="7"/>
  <c r="P55" i="7"/>
  <c r="O56" i="7"/>
  <c r="P56" i="7"/>
  <c r="O57" i="7"/>
  <c r="P57" i="7"/>
  <c r="O58" i="7"/>
  <c r="P58" i="7"/>
  <c r="O59" i="7"/>
  <c r="P59" i="7"/>
  <c r="O60" i="7"/>
  <c r="P60" i="7"/>
  <c r="O61" i="7"/>
  <c r="P61" i="7"/>
  <c r="O62" i="7"/>
  <c r="P62" i="7"/>
  <c r="O63" i="7"/>
  <c r="P63" i="7"/>
  <c r="O64" i="7"/>
  <c r="P64" i="7"/>
  <c r="O65" i="7"/>
  <c r="P65" i="7"/>
  <c r="O66" i="7"/>
  <c r="P66" i="7"/>
  <c r="O67" i="7"/>
  <c r="P67" i="7"/>
  <c r="O68" i="7"/>
  <c r="P68" i="7"/>
  <c r="O69" i="7"/>
  <c r="P69" i="7"/>
  <c r="O70" i="7"/>
  <c r="P70" i="7"/>
  <c r="O71" i="7"/>
  <c r="P71" i="7"/>
  <c r="O72" i="7"/>
  <c r="P72" i="7"/>
  <c r="O73" i="7"/>
  <c r="P73" i="7"/>
  <c r="O74" i="7"/>
  <c r="P74" i="7"/>
  <c r="O75" i="7"/>
  <c r="P75" i="7"/>
  <c r="O76" i="7"/>
  <c r="P76" i="7"/>
  <c r="O77" i="7"/>
  <c r="P77" i="7"/>
  <c r="O78" i="7"/>
  <c r="P78" i="7"/>
  <c r="O79" i="7"/>
  <c r="P79" i="7"/>
  <c r="O80" i="7"/>
  <c r="P80" i="7"/>
  <c r="O81" i="7"/>
  <c r="P81" i="7"/>
  <c r="O82" i="7"/>
  <c r="P82" i="7"/>
  <c r="O83" i="7"/>
  <c r="P83" i="7"/>
  <c r="O84" i="7"/>
  <c r="P84" i="7"/>
  <c r="O85" i="7"/>
  <c r="P85" i="7"/>
  <c r="O86" i="7"/>
  <c r="P86" i="7"/>
  <c r="O87" i="7"/>
  <c r="P87" i="7"/>
  <c r="O88" i="7"/>
  <c r="P88" i="7"/>
  <c r="O89" i="7"/>
  <c r="P89" i="7"/>
  <c r="O90" i="7"/>
  <c r="P90" i="7"/>
  <c r="O91" i="7"/>
  <c r="P91" i="7"/>
  <c r="O92" i="7"/>
  <c r="P92" i="7"/>
  <c r="O93" i="7"/>
  <c r="P93" i="7"/>
  <c r="O94" i="7"/>
  <c r="P94" i="7"/>
  <c r="O95" i="7"/>
  <c r="P95" i="7"/>
  <c r="O96" i="7"/>
  <c r="P96" i="7"/>
  <c r="O97" i="7"/>
  <c r="P97" i="7"/>
  <c r="O98" i="7"/>
  <c r="P98" i="7"/>
  <c r="O99" i="7"/>
  <c r="P99" i="7"/>
  <c r="O100" i="7"/>
  <c r="P100" i="7"/>
  <c r="O101" i="7"/>
  <c r="P101" i="7"/>
  <c r="O102" i="7"/>
  <c r="P102" i="7"/>
  <c r="O103" i="7"/>
  <c r="P103" i="7"/>
  <c r="O104" i="7"/>
  <c r="P104" i="7"/>
  <c r="O105" i="7"/>
  <c r="P105" i="7"/>
  <c r="O106" i="7"/>
  <c r="P106" i="7"/>
  <c r="O107" i="7"/>
  <c r="P107" i="7"/>
  <c r="O108" i="7"/>
  <c r="P108" i="7"/>
  <c r="O109" i="7"/>
  <c r="P109" i="7"/>
  <c r="O110" i="7"/>
  <c r="P110" i="7"/>
  <c r="O111" i="7"/>
  <c r="P111" i="7"/>
  <c r="O112" i="7"/>
  <c r="P112" i="7"/>
  <c r="O113" i="7"/>
  <c r="P113" i="7"/>
  <c r="O114" i="7"/>
  <c r="P114" i="7"/>
  <c r="O115" i="7"/>
  <c r="P115" i="7"/>
  <c r="O116" i="7"/>
  <c r="P116" i="7"/>
  <c r="O117" i="7"/>
  <c r="P117" i="7"/>
  <c r="O118" i="7"/>
  <c r="P118" i="7"/>
  <c r="O119" i="7"/>
  <c r="P119" i="7"/>
  <c r="O120" i="7"/>
  <c r="P120" i="7"/>
  <c r="O121" i="7"/>
  <c r="P121" i="7"/>
  <c r="O122" i="7"/>
  <c r="P122" i="7"/>
  <c r="O123" i="7"/>
  <c r="P123" i="7"/>
  <c r="O124" i="7"/>
  <c r="P124" i="7"/>
  <c r="O125" i="7"/>
  <c r="P125" i="7"/>
  <c r="W17" i="3" s="1"/>
  <c r="O126" i="7"/>
  <c r="P126" i="7"/>
  <c r="W20" i="3" s="1"/>
  <c r="O127" i="7"/>
  <c r="P127" i="7"/>
  <c r="O128" i="7"/>
  <c r="P128" i="7"/>
  <c r="O129" i="7"/>
  <c r="P129" i="7"/>
  <c r="W23" i="3" s="1"/>
  <c r="O130" i="7"/>
  <c r="P130" i="7"/>
  <c r="W26" i="3" s="1"/>
  <c r="O131" i="7"/>
  <c r="P131" i="7"/>
  <c r="O132" i="7"/>
  <c r="P132" i="7"/>
  <c r="O133" i="7"/>
  <c r="P133" i="7"/>
  <c r="O134" i="7"/>
  <c r="P134" i="7"/>
  <c r="O135" i="7"/>
  <c r="P135" i="7"/>
  <c r="O136" i="7"/>
  <c r="P136" i="7"/>
  <c r="O137" i="7"/>
  <c r="P137" i="7"/>
  <c r="O138" i="7"/>
  <c r="P138" i="7"/>
  <c r="O139" i="7"/>
  <c r="P139" i="7"/>
  <c r="O140" i="7"/>
  <c r="P140" i="7"/>
  <c r="O141" i="7"/>
  <c r="P141" i="7"/>
  <c r="O142" i="7"/>
  <c r="P142" i="7"/>
  <c r="O143" i="7"/>
  <c r="P143" i="7"/>
  <c r="O144" i="7"/>
  <c r="P144" i="7"/>
  <c r="O145" i="7"/>
  <c r="P145" i="7"/>
  <c r="O146" i="7"/>
  <c r="P146" i="7"/>
  <c r="O147" i="7"/>
  <c r="P147" i="7"/>
  <c r="O148" i="7"/>
  <c r="P148" i="7"/>
  <c r="O149" i="7"/>
  <c r="P149" i="7"/>
  <c r="O150" i="7"/>
  <c r="P150" i="7"/>
  <c r="O151" i="7"/>
  <c r="P151" i="7"/>
  <c r="O152" i="7"/>
  <c r="P152" i="7"/>
  <c r="O153" i="7"/>
  <c r="P153" i="7"/>
  <c r="O154" i="7"/>
  <c r="P154" i="7"/>
  <c r="O155" i="7"/>
  <c r="P155" i="7"/>
  <c r="O156" i="7"/>
  <c r="P156" i="7"/>
  <c r="O157" i="7"/>
  <c r="P157" i="7"/>
  <c r="O158" i="7"/>
  <c r="P158" i="7"/>
  <c r="O159" i="7"/>
  <c r="P159" i="7"/>
  <c r="O160" i="7"/>
  <c r="P160" i="7"/>
  <c r="O161" i="7"/>
  <c r="P161" i="7"/>
  <c r="O162" i="7"/>
  <c r="P162" i="7"/>
  <c r="O163" i="7"/>
  <c r="P163" i="7"/>
  <c r="O164" i="7"/>
  <c r="P164" i="7"/>
  <c r="O165" i="7"/>
  <c r="P165" i="7"/>
  <c r="O166" i="7"/>
  <c r="P166" i="7"/>
  <c r="O167" i="7"/>
  <c r="P167" i="7"/>
  <c r="O168" i="7"/>
  <c r="P168" i="7"/>
  <c r="O169" i="7"/>
  <c r="P169" i="7"/>
  <c r="O170" i="7"/>
  <c r="P170" i="7"/>
  <c r="O171" i="7"/>
  <c r="P171" i="7"/>
  <c r="O172" i="7"/>
  <c r="P172" i="7"/>
  <c r="O173" i="7"/>
  <c r="P173" i="7"/>
  <c r="O174" i="7"/>
  <c r="P174" i="7"/>
  <c r="O175" i="7"/>
  <c r="P175" i="7"/>
  <c r="O176" i="7"/>
  <c r="P176" i="7"/>
  <c r="O177" i="7"/>
  <c r="P177" i="7"/>
  <c r="O178" i="7"/>
  <c r="P178" i="7"/>
  <c r="O179" i="7"/>
  <c r="P179" i="7"/>
  <c r="O180" i="7"/>
  <c r="P180" i="7"/>
  <c r="O181" i="7"/>
  <c r="P181" i="7"/>
  <c r="O182" i="7"/>
  <c r="P182" i="7"/>
  <c r="O183" i="7"/>
  <c r="P183" i="7"/>
  <c r="O184" i="7"/>
  <c r="P184" i="7"/>
  <c r="O185" i="7"/>
  <c r="P185" i="7"/>
  <c r="O186" i="7"/>
  <c r="P186" i="7"/>
  <c r="O187" i="7"/>
  <c r="P187" i="7"/>
  <c r="O188" i="7"/>
  <c r="P188" i="7"/>
  <c r="O189" i="7"/>
  <c r="P189" i="7"/>
  <c r="O190" i="7"/>
  <c r="P190" i="7"/>
  <c r="O191" i="7"/>
  <c r="P191" i="7"/>
  <c r="O192" i="7"/>
  <c r="P192" i="7"/>
  <c r="O193" i="7"/>
  <c r="P193" i="7"/>
  <c r="O194" i="7"/>
  <c r="P194" i="7"/>
  <c r="O195" i="7"/>
  <c r="P195" i="7"/>
  <c r="O196" i="7"/>
  <c r="P196" i="7"/>
  <c r="O197" i="7"/>
  <c r="P197" i="7"/>
  <c r="O198" i="7"/>
  <c r="P198" i="7"/>
  <c r="O199" i="7"/>
  <c r="P199" i="7"/>
  <c r="O200" i="7"/>
  <c r="P200" i="7"/>
  <c r="O201" i="7"/>
  <c r="P201" i="7"/>
  <c r="O202" i="7"/>
  <c r="P202" i="7"/>
  <c r="O203" i="7"/>
  <c r="P203" i="7"/>
  <c r="O204" i="7"/>
  <c r="P204" i="7"/>
  <c r="O205" i="7"/>
  <c r="P205" i="7"/>
  <c r="O206" i="7"/>
  <c r="P206" i="7"/>
  <c r="O207" i="7"/>
  <c r="P207" i="7"/>
  <c r="O208" i="7"/>
  <c r="P208" i="7"/>
  <c r="O209" i="7"/>
  <c r="P209" i="7"/>
  <c r="O210" i="7"/>
  <c r="P210" i="7"/>
  <c r="O211" i="7"/>
  <c r="P211" i="7"/>
  <c r="O212" i="7"/>
  <c r="P212" i="7"/>
  <c r="O213" i="7"/>
  <c r="P213" i="7"/>
  <c r="O214" i="7"/>
  <c r="P214" i="7"/>
  <c r="O215" i="7"/>
  <c r="P215" i="7"/>
  <c r="O216" i="7"/>
  <c r="P216" i="7"/>
  <c r="O217" i="7"/>
  <c r="P217" i="7"/>
  <c r="O218" i="7"/>
  <c r="P218" i="7"/>
  <c r="O219" i="7"/>
  <c r="P219" i="7"/>
  <c r="O220" i="7"/>
  <c r="P220" i="7"/>
  <c r="O221" i="7"/>
  <c r="P221" i="7"/>
  <c r="O222" i="7"/>
  <c r="P222" i="7"/>
  <c r="O223" i="7"/>
  <c r="P223" i="7"/>
  <c r="O224" i="7"/>
  <c r="P224" i="7"/>
  <c r="O225" i="7"/>
  <c r="P225" i="7"/>
  <c r="O226" i="7"/>
  <c r="P226" i="7"/>
  <c r="O227" i="7"/>
  <c r="P227" i="7"/>
  <c r="O228" i="7"/>
  <c r="P228" i="7"/>
  <c r="O229" i="7"/>
  <c r="P229" i="7"/>
  <c r="O230" i="7"/>
  <c r="P230" i="7"/>
  <c r="O231" i="7"/>
  <c r="P231" i="7"/>
  <c r="O232" i="7"/>
  <c r="P232" i="7"/>
  <c r="O233" i="7"/>
  <c r="P233" i="7"/>
  <c r="O234" i="7"/>
  <c r="P234" i="7"/>
  <c r="O235" i="7"/>
  <c r="P235" i="7"/>
  <c r="O236" i="7"/>
  <c r="P236" i="7"/>
  <c r="O237" i="7"/>
  <c r="P237" i="7"/>
  <c r="O238" i="7"/>
  <c r="P238" i="7"/>
  <c r="O239" i="7"/>
  <c r="P239" i="7"/>
  <c r="O240" i="7"/>
  <c r="P240" i="7"/>
  <c r="O241" i="7"/>
  <c r="P241" i="7"/>
  <c r="O242" i="7"/>
  <c r="P242" i="7"/>
  <c r="O243" i="7"/>
  <c r="P243" i="7"/>
  <c r="O244" i="7"/>
  <c r="P244" i="7"/>
  <c r="O245" i="7"/>
  <c r="P245" i="7"/>
  <c r="O246" i="7"/>
  <c r="P246" i="7"/>
  <c r="O247" i="7"/>
  <c r="P247" i="7"/>
  <c r="O248" i="7"/>
  <c r="P248" i="7"/>
  <c r="O249" i="7"/>
  <c r="P249" i="7"/>
  <c r="O250" i="7"/>
  <c r="P250" i="7"/>
  <c r="O251" i="7"/>
  <c r="P251" i="7"/>
  <c r="O252" i="7"/>
  <c r="P252" i="7"/>
  <c r="O253" i="7"/>
  <c r="P253" i="7"/>
  <c r="O254" i="7"/>
  <c r="P254" i="7"/>
  <c r="O255" i="7"/>
  <c r="P255" i="7"/>
  <c r="O256" i="7"/>
  <c r="P256" i="7"/>
  <c r="O257" i="7"/>
  <c r="P257" i="7"/>
  <c r="O258" i="7"/>
  <c r="P258" i="7"/>
  <c r="O259" i="7"/>
  <c r="P259" i="7"/>
  <c r="O260" i="7"/>
  <c r="P260" i="7"/>
  <c r="O261" i="7"/>
  <c r="P261" i="7"/>
  <c r="O262" i="7"/>
  <c r="P262" i="7"/>
  <c r="O263" i="7"/>
  <c r="P263" i="7"/>
  <c r="O264" i="7"/>
  <c r="P264" i="7"/>
  <c r="O265" i="7"/>
  <c r="P265" i="7"/>
  <c r="O266" i="7"/>
  <c r="P266" i="7"/>
  <c r="O267" i="7"/>
  <c r="P267" i="7"/>
  <c r="O268" i="7"/>
  <c r="P268" i="7"/>
  <c r="O269" i="7"/>
  <c r="P269" i="7"/>
  <c r="O270" i="7"/>
  <c r="P270" i="7"/>
  <c r="O271" i="7"/>
  <c r="P271" i="7"/>
  <c r="O272" i="7"/>
  <c r="P272" i="7"/>
  <c r="O273" i="7"/>
  <c r="P273" i="7"/>
  <c r="O274" i="7"/>
  <c r="P274" i="7"/>
  <c r="O275" i="7"/>
  <c r="P275" i="7"/>
  <c r="O276" i="7"/>
  <c r="P276" i="7"/>
  <c r="O277" i="7"/>
  <c r="P277" i="7"/>
  <c r="O278" i="7"/>
  <c r="P278" i="7"/>
  <c r="O279" i="7"/>
  <c r="P279" i="7"/>
  <c r="O280" i="7"/>
  <c r="P280" i="7"/>
  <c r="O281" i="7"/>
  <c r="P281" i="7"/>
  <c r="O282" i="7"/>
  <c r="P282" i="7"/>
  <c r="O283" i="7"/>
  <c r="P283" i="7"/>
  <c r="O284" i="7"/>
  <c r="P284" i="7"/>
  <c r="O285" i="7"/>
  <c r="P285" i="7"/>
  <c r="O286" i="7"/>
  <c r="P286" i="7"/>
  <c r="O287" i="7"/>
  <c r="P287" i="7"/>
  <c r="O288" i="7"/>
  <c r="P288" i="7"/>
  <c r="O289" i="7"/>
  <c r="P289" i="7"/>
  <c r="O290" i="7"/>
  <c r="P290" i="7"/>
  <c r="O291" i="7"/>
  <c r="P291" i="7"/>
  <c r="O292" i="7"/>
  <c r="P292" i="7"/>
  <c r="O293" i="7"/>
  <c r="P293" i="7"/>
  <c r="O294" i="7"/>
  <c r="P294" i="7"/>
  <c r="O295" i="7"/>
  <c r="P295" i="7"/>
  <c r="O296" i="7"/>
  <c r="P296" i="7"/>
  <c r="O297" i="7"/>
  <c r="P297" i="7"/>
  <c r="O298" i="7"/>
  <c r="P298" i="7"/>
  <c r="O299" i="7"/>
  <c r="P299" i="7"/>
  <c r="O300" i="7"/>
  <c r="P300" i="7"/>
  <c r="O301" i="7"/>
  <c r="P301" i="7"/>
  <c r="O302" i="7"/>
  <c r="P302" i="7"/>
  <c r="O303" i="7"/>
  <c r="P303" i="7"/>
  <c r="O304" i="7"/>
  <c r="P304" i="7"/>
  <c r="O305" i="7"/>
  <c r="P305" i="7"/>
  <c r="O306" i="7"/>
  <c r="P306" i="7"/>
  <c r="O307" i="7"/>
  <c r="P307" i="7"/>
  <c r="O308" i="7"/>
  <c r="P308" i="7"/>
  <c r="O309" i="7"/>
  <c r="P309" i="7"/>
  <c r="O310" i="7"/>
  <c r="P310" i="7"/>
  <c r="O311" i="7"/>
  <c r="P311" i="7"/>
  <c r="O312" i="7"/>
  <c r="P312" i="7"/>
  <c r="O313" i="7"/>
  <c r="P313" i="7"/>
  <c r="O314" i="7"/>
  <c r="P314" i="7"/>
  <c r="O315" i="7"/>
  <c r="P315" i="7"/>
  <c r="O316" i="7"/>
  <c r="P316" i="7"/>
  <c r="O317" i="7"/>
  <c r="P317" i="7"/>
  <c r="O318" i="7"/>
  <c r="P318" i="7"/>
  <c r="O319" i="7"/>
  <c r="P319" i="7"/>
  <c r="O320" i="7"/>
  <c r="P320" i="7"/>
  <c r="O321" i="7"/>
  <c r="P321" i="7"/>
  <c r="O322" i="7"/>
  <c r="P322" i="7"/>
  <c r="O323" i="7"/>
  <c r="P323" i="7"/>
  <c r="O324" i="7"/>
  <c r="P324" i="7"/>
  <c r="O325" i="7"/>
  <c r="P325" i="7"/>
  <c r="O326" i="7"/>
  <c r="P326" i="7"/>
  <c r="O327" i="7"/>
  <c r="P327" i="7"/>
  <c r="O328" i="7"/>
  <c r="P328" i="7"/>
  <c r="O329" i="7"/>
  <c r="P329" i="7"/>
  <c r="O330" i="7"/>
  <c r="P330" i="7"/>
  <c r="O331" i="7"/>
  <c r="P331" i="7"/>
  <c r="O332" i="7"/>
  <c r="P332" i="7"/>
  <c r="O333" i="7"/>
  <c r="P333" i="7"/>
  <c r="O334" i="7"/>
  <c r="P334" i="7"/>
  <c r="O335" i="7"/>
  <c r="P335" i="7"/>
  <c r="O336" i="7"/>
  <c r="P336" i="7"/>
  <c r="O337" i="7"/>
  <c r="P337" i="7"/>
  <c r="O338" i="7"/>
  <c r="W20" i="2" s="1"/>
  <c r="P338" i="7"/>
  <c r="O339" i="7"/>
  <c r="W26" i="2" s="1"/>
  <c r="P339" i="7"/>
  <c r="O340" i="7"/>
  <c r="W23" i="2" s="1"/>
  <c r="P340" i="7"/>
  <c r="O341" i="7"/>
  <c r="W29" i="2" s="1"/>
  <c r="P341" i="7"/>
  <c r="O342" i="7"/>
  <c r="P342" i="7"/>
  <c r="O343" i="7"/>
  <c r="P343" i="7"/>
  <c r="O344" i="7"/>
  <c r="P344" i="7"/>
  <c r="O345" i="7"/>
  <c r="P345" i="7"/>
  <c r="O346" i="7"/>
  <c r="P346" i="7"/>
  <c r="O347" i="7"/>
  <c r="P347" i="7"/>
  <c r="O348" i="7"/>
  <c r="P348" i="7"/>
  <c r="O349" i="7"/>
  <c r="P349" i="7"/>
  <c r="O350" i="7"/>
  <c r="P350" i="7"/>
  <c r="O351" i="7"/>
  <c r="P351" i="7"/>
  <c r="O352" i="7"/>
  <c r="P352" i="7"/>
  <c r="O353" i="7"/>
  <c r="P353" i="7"/>
  <c r="O354" i="7"/>
  <c r="P354" i="7"/>
  <c r="O355" i="7"/>
  <c r="P355" i="7"/>
  <c r="O356" i="7"/>
  <c r="P356" i="7"/>
  <c r="O357" i="7"/>
  <c r="P357" i="7"/>
  <c r="O358" i="7"/>
  <c r="P358" i="7"/>
  <c r="O359" i="7"/>
  <c r="P359" i="7"/>
  <c r="O360" i="7"/>
  <c r="P360" i="7"/>
  <c r="O361" i="7"/>
  <c r="P361" i="7"/>
  <c r="O362" i="7"/>
  <c r="P362" i="7"/>
  <c r="O363" i="7"/>
  <c r="P363" i="7"/>
  <c r="O364" i="7"/>
  <c r="P364" i="7"/>
  <c r="O365" i="7"/>
  <c r="P365" i="7"/>
  <c r="O366" i="7"/>
  <c r="P366" i="7"/>
  <c r="O367" i="7"/>
  <c r="P367" i="7"/>
  <c r="O368" i="7"/>
  <c r="P368" i="7"/>
  <c r="O369" i="7"/>
  <c r="P369" i="7"/>
  <c r="O370" i="7"/>
  <c r="P370" i="7"/>
  <c r="O371" i="7"/>
  <c r="P371" i="7"/>
  <c r="O372" i="7"/>
  <c r="P372" i="7"/>
  <c r="O373" i="7"/>
  <c r="P373" i="7"/>
  <c r="O374" i="7"/>
  <c r="P374" i="7"/>
  <c r="O375" i="7"/>
  <c r="P375" i="7"/>
  <c r="O376" i="7"/>
  <c r="P376" i="7"/>
  <c r="O377" i="7"/>
  <c r="P377" i="7"/>
  <c r="O378" i="7"/>
  <c r="P378" i="7"/>
  <c r="O379" i="7"/>
  <c r="P379" i="7"/>
  <c r="O380" i="7"/>
  <c r="P380" i="7"/>
  <c r="O381" i="7"/>
  <c r="P381" i="7"/>
  <c r="O382" i="7"/>
  <c r="P382" i="7"/>
  <c r="O383" i="7"/>
  <c r="P383" i="7"/>
  <c r="O384" i="7"/>
  <c r="P384" i="7"/>
  <c r="O385" i="7"/>
  <c r="P385" i="7"/>
  <c r="O386" i="7"/>
  <c r="P386" i="7"/>
  <c r="O387" i="7"/>
  <c r="P387" i="7"/>
  <c r="O388" i="7"/>
  <c r="P388" i="7"/>
  <c r="O389" i="7"/>
  <c r="P389" i="7"/>
  <c r="O390" i="7"/>
  <c r="P390" i="7"/>
  <c r="O391" i="7"/>
  <c r="P391" i="7"/>
  <c r="O392" i="7"/>
  <c r="P392" i="7"/>
  <c r="O393" i="7"/>
  <c r="P393" i="7"/>
  <c r="O394" i="7"/>
  <c r="P394" i="7"/>
  <c r="O395" i="7"/>
  <c r="P395" i="7"/>
  <c r="O396" i="7"/>
  <c r="P396" i="7"/>
  <c r="O397" i="7"/>
  <c r="P397" i="7"/>
  <c r="O398" i="7"/>
  <c r="P398" i="7"/>
  <c r="O399" i="7"/>
  <c r="P399" i="7"/>
  <c r="O400" i="7"/>
  <c r="P400" i="7"/>
  <c r="O401" i="7"/>
  <c r="P401" i="7"/>
  <c r="O402" i="7"/>
  <c r="P402" i="7"/>
  <c r="O403" i="7"/>
  <c r="P403" i="7"/>
  <c r="O404" i="7"/>
  <c r="P404" i="7"/>
  <c r="O405" i="7"/>
  <c r="P405" i="7"/>
  <c r="O406" i="7"/>
  <c r="P406" i="7"/>
  <c r="O407" i="7"/>
  <c r="P407" i="7"/>
  <c r="O408" i="7"/>
  <c r="P408" i="7"/>
  <c r="O409" i="7"/>
  <c r="P409" i="7"/>
  <c r="O410" i="7"/>
  <c r="P410" i="7"/>
  <c r="O411" i="7"/>
  <c r="P411" i="7"/>
  <c r="O412" i="7"/>
  <c r="P412" i="7"/>
  <c r="O413" i="7"/>
  <c r="P413" i="7"/>
  <c r="O414" i="7"/>
  <c r="P414" i="7"/>
  <c r="O415" i="7"/>
  <c r="P415" i="7"/>
  <c r="O416" i="7"/>
  <c r="P416" i="7"/>
  <c r="O417" i="7"/>
  <c r="P417" i="7"/>
  <c r="O418" i="7"/>
  <c r="P418" i="7"/>
  <c r="O419" i="7"/>
  <c r="P419" i="7"/>
  <c r="O420" i="7"/>
  <c r="P420" i="7"/>
  <c r="O421" i="7"/>
  <c r="P421" i="7"/>
  <c r="O422" i="7"/>
  <c r="P422" i="7"/>
  <c r="O423" i="7"/>
  <c r="P423" i="7"/>
  <c r="O424" i="7"/>
  <c r="P424" i="7"/>
  <c r="O425" i="7"/>
  <c r="P425" i="7"/>
  <c r="O426" i="7"/>
  <c r="P426" i="7"/>
  <c r="O427" i="7"/>
  <c r="P427" i="7"/>
  <c r="O428" i="7"/>
  <c r="P428" i="7"/>
  <c r="O429" i="7"/>
  <c r="P429" i="7"/>
  <c r="O430" i="7"/>
  <c r="P430" i="7"/>
  <c r="O431" i="7"/>
  <c r="P431" i="7"/>
  <c r="O432" i="7"/>
  <c r="P432" i="7"/>
  <c r="O433" i="7"/>
  <c r="P433" i="7"/>
  <c r="O434" i="7"/>
  <c r="P434" i="7"/>
  <c r="O435" i="7"/>
  <c r="P435" i="7"/>
  <c r="O436" i="7"/>
  <c r="P436" i="7"/>
  <c r="O437" i="7"/>
  <c r="P437" i="7"/>
  <c r="O438" i="7"/>
  <c r="P438" i="7"/>
  <c r="O439" i="7"/>
  <c r="P439" i="7"/>
  <c r="O440" i="7"/>
  <c r="P440" i="7"/>
  <c r="O441" i="7"/>
  <c r="P441" i="7"/>
  <c r="O442" i="7"/>
  <c r="P442" i="7"/>
  <c r="O443" i="7"/>
  <c r="P443" i="7"/>
  <c r="O444" i="7"/>
  <c r="P444" i="7"/>
  <c r="O445" i="7"/>
  <c r="P445" i="7"/>
  <c r="O446" i="7"/>
  <c r="P446" i="7"/>
  <c r="O447" i="7"/>
  <c r="P447" i="7"/>
  <c r="O448" i="7"/>
  <c r="P448" i="7"/>
  <c r="O449" i="7"/>
  <c r="P449" i="7"/>
  <c r="O450" i="7"/>
  <c r="P450" i="7"/>
  <c r="O451" i="7"/>
  <c r="P451" i="7"/>
  <c r="O452" i="7"/>
  <c r="P452" i="7"/>
  <c r="O453" i="7"/>
  <c r="P453" i="7"/>
  <c r="O454" i="7"/>
  <c r="P454" i="7"/>
  <c r="O455" i="7"/>
  <c r="P455" i="7"/>
  <c r="O456" i="7"/>
  <c r="P456" i="7"/>
  <c r="O457" i="7"/>
  <c r="P457" i="7"/>
  <c r="O458" i="7"/>
  <c r="P458" i="7"/>
  <c r="O459" i="7"/>
  <c r="P459" i="7"/>
  <c r="O460" i="7"/>
  <c r="P460" i="7"/>
  <c r="O461" i="7"/>
  <c r="P461" i="7"/>
  <c r="O462" i="7"/>
  <c r="P462" i="7"/>
  <c r="O463" i="7"/>
  <c r="P463" i="7"/>
  <c r="O464" i="7"/>
  <c r="P464" i="7"/>
  <c r="O465" i="7"/>
  <c r="P465" i="7"/>
  <c r="O466" i="7"/>
  <c r="P466" i="7"/>
  <c r="O467" i="7"/>
  <c r="P467" i="7"/>
  <c r="O468" i="7"/>
  <c r="P468" i="7"/>
  <c r="O469" i="7"/>
  <c r="P469" i="7"/>
  <c r="O470" i="7"/>
  <c r="P470" i="7"/>
  <c r="O471" i="7"/>
  <c r="P471" i="7"/>
  <c r="O472" i="7"/>
  <c r="P472" i="7"/>
  <c r="O473" i="7"/>
  <c r="P473" i="7"/>
  <c r="O474" i="7"/>
  <c r="P474" i="7"/>
  <c r="O475" i="7"/>
  <c r="P475" i="7"/>
  <c r="O476" i="7"/>
  <c r="P476" i="7"/>
  <c r="O477" i="7"/>
  <c r="P477" i="7"/>
  <c r="O478" i="7"/>
  <c r="P478" i="7"/>
  <c r="O479" i="7"/>
  <c r="P479" i="7"/>
  <c r="O480" i="7"/>
  <c r="P480" i="7"/>
  <c r="O481" i="7"/>
  <c r="P481" i="7"/>
  <c r="O482" i="7"/>
  <c r="P482" i="7"/>
  <c r="O483" i="7"/>
  <c r="P483" i="7"/>
  <c r="O484" i="7"/>
  <c r="P484" i="7"/>
  <c r="O485" i="7"/>
  <c r="P485" i="7"/>
  <c r="O486" i="7"/>
  <c r="P486" i="7"/>
  <c r="O487" i="7"/>
  <c r="P487" i="7"/>
  <c r="O488" i="7"/>
  <c r="P488" i="7"/>
  <c r="O489" i="7"/>
  <c r="P489" i="7"/>
  <c r="O490" i="7"/>
  <c r="P490" i="7"/>
  <c r="O491" i="7"/>
  <c r="P491" i="7"/>
  <c r="O492" i="7"/>
  <c r="P492" i="7"/>
  <c r="O493" i="7"/>
  <c r="P493" i="7"/>
  <c r="O494" i="7"/>
  <c r="P494" i="7"/>
  <c r="O495" i="7"/>
  <c r="P495" i="7"/>
  <c r="O496" i="7"/>
  <c r="P496" i="7"/>
  <c r="O497" i="7"/>
  <c r="P497" i="7"/>
  <c r="O498" i="7"/>
  <c r="P498" i="7"/>
  <c r="O499" i="7"/>
  <c r="P499" i="7"/>
  <c r="O500" i="7"/>
  <c r="P500" i="7"/>
  <c r="O501" i="7"/>
  <c r="P501" i="7"/>
  <c r="O502" i="7"/>
  <c r="P502" i="7"/>
  <c r="O503" i="7"/>
  <c r="P503" i="7"/>
  <c r="O504" i="7"/>
  <c r="P504" i="7"/>
  <c r="O505" i="7"/>
  <c r="P505" i="7"/>
  <c r="O506" i="7"/>
  <c r="P506" i="7"/>
  <c r="O507" i="7"/>
  <c r="P507" i="7"/>
  <c r="O508" i="7"/>
  <c r="P508" i="7"/>
  <c r="O509" i="7"/>
  <c r="P509" i="7"/>
  <c r="O510" i="7"/>
  <c r="P510" i="7"/>
  <c r="O511" i="7"/>
  <c r="P511" i="7"/>
  <c r="O512" i="7"/>
  <c r="P512" i="7"/>
  <c r="O513" i="7"/>
  <c r="P513" i="7"/>
  <c r="O514" i="7"/>
  <c r="P514" i="7"/>
  <c r="O515" i="7"/>
  <c r="P515" i="7"/>
  <c r="O516" i="7"/>
  <c r="P516" i="7"/>
  <c r="O517" i="7"/>
  <c r="P517" i="7"/>
  <c r="O518" i="7"/>
  <c r="P518" i="7"/>
  <c r="O519" i="7"/>
  <c r="P519" i="7"/>
  <c r="O520" i="7"/>
  <c r="P520" i="7"/>
  <c r="O521" i="7"/>
  <c r="P521" i="7"/>
  <c r="O522" i="7"/>
  <c r="P522" i="7"/>
  <c r="O523" i="7"/>
  <c r="P523" i="7"/>
  <c r="O524" i="7"/>
  <c r="P524" i="7"/>
  <c r="O525" i="7"/>
  <c r="P525" i="7"/>
  <c r="O526" i="7"/>
  <c r="P526" i="7"/>
  <c r="O527" i="7"/>
  <c r="P527" i="7"/>
  <c r="O528" i="7"/>
  <c r="P528" i="7"/>
  <c r="O529" i="7"/>
  <c r="P529" i="7"/>
  <c r="O530" i="7"/>
  <c r="P530" i="7"/>
  <c r="O531" i="7"/>
  <c r="P531" i="7"/>
  <c r="O532" i="7"/>
  <c r="P532" i="7"/>
  <c r="O533" i="7"/>
  <c r="P533" i="7"/>
  <c r="O534" i="7"/>
  <c r="P534" i="7"/>
  <c r="O535" i="7"/>
  <c r="P535" i="7"/>
  <c r="O536" i="7"/>
  <c r="P536" i="7"/>
  <c r="O537" i="7"/>
  <c r="P537" i="7"/>
  <c r="O538" i="7"/>
  <c r="P538" i="7"/>
  <c r="O539" i="7"/>
  <c r="P539" i="7"/>
  <c r="O540" i="7"/>
  <c r="P540" i="7"/>
  <c r="O541" i="7"/>
  <c r="P541" i="7"/>
  <c r="O542" i="7"/>
  <c r="P542" i="7"/>
  <c r="O543" i="7"/>
  <c r="P543" i="7"/>
  <c r="O544" i="7"/>
  <c r="P544" i="7"/>
  <c r="O545" i="7"/>
  <c r="P545" i="7"/>
  <c r="O546" i="7"/>
  <c r="P546" i="7"/>
  <c r="O547" i="7"/>
  <c r="P547" i="7"/>
  <c r="O548" i="7"/>
  <c r="P548" i="7"/>
  <c r="O549" i="7"/>
  <c r="P549" i="7"/>
  <c r="O550" i="7"/>
  <c r="P550" i="7"/>
  <c r="O551" i="7"/>
  <c r="P551" i="7"/>
  <c r="O552" i="7"/>
  <c r="P552" i="7"/>
  <c r="O553" i="7"/>
  <c r="P553" i="7"/>
  <c r="O554" i="7"/>
  <c r="P554" i="7"/>
  <c r="O555" i="7"/>
  <c r="P555" i="7"/>
  <c r="O556" i="7"/>
  <c r="P556" i="7"/>
  <c r="O557" i="7"/>
  <c r="P557" i="7"/>
  <c r="O558" i="7"/>
  <c r="P558" i="7"/>
  <c r="O559" i="7"/>
  <c r="P559" i="7"/>
  <c r="O560" i="7"/>
  <c r="P560" i="7"/>
  <c r="O561" i="7"/>
  <c r="P561" i="7"/>
  <c r="O562" i="7"/>
  <c r="P562" i="7"/>
  <c r="O563" i="7"/>
  <c r="P563" i="7"/>
  <c r="O564" i="7"/>
  <c r="P564" i="7"/>
  <c r="O565" i="7"/>
  <c r="P565" i="7"/>
  <c r="O566" i="7"/>
  <c r="P566" i="7"/>
  <c r="O567" i="7"/>
  <c r="P567" i="7"/>
  <c r="O568" i="7"/>
  <c r="P568" i="7"/>
  <c r="O569" i="7"/>
  <c r="P569" i="7"/>
  <c r="O570" i="7"/>
  <c r="P570" i="7"/>
  <c r="O571" i="7"/>
  <c r="P571" i="7"/>
  <c r="O572" i="7"/>
  <c r="P572" i="7"/>
  <c r="O573" i="7"/>
  <c r="P573" i="7"/>
  <c r="O574" i="7"/>
  <c r="P574" i="7"/>
  <c r="O575" i="7"/>
  <c r="P575" i="7"/>
  <c r="O576" i="7"/>
  <c r="P576" i="7"/>
  <c r="O577" i="7"/>
  <c r="P577" i="7"/>
  <c r="O578" i="7"/>
  <c r="P578" i="7"/>
  <c r="O579" i="7"/>
  <c r="P579" i="7"/>
  <c r="O580" i="7"/>
  <c r="P580" i="7"/>
  <c r="O581" i="7"/>
  <c r="P581" i="7"/>
  <c r="O582" i="7"/>
  <c r="P582" i="7"/>
  <c r="O583" i="7"/>
  <c r="P583" i="7"/>
  <c r="O584" i="7"/>
  <c r="P584" i="7"/>
  <c r="O585" i="7"/>
  <c r="P585" i="7"/>
  <c r="O586" i="7"/>
  <c r="P586" i="7"/>
  <c r="O587" i="7"/>
  <c r="P587" i="7"/>
  <c r="O588" i="7"/>
  <c r="P588" i="7"/>
  <c r="O589" i="7"/>
  <c r="P589" i="7"/>
  <c r="O590" i="7"/>
  <c r="P590" i="7"/>
  <c r="O591" i="7"/>
  <c r="P591" i="7"/>
  <c r="O592" i="7"/>
  <c r="P592" i="7"/>
  <c r="O593" i="7"/>
  <c r="P593" i="7"/>
  <c r="O594" i="7"/>
  <c r="P594" i="7"/>
  <c r="O595" i="7"/>
  <c r="P595" i="7"/>
  <c r="O596" i="7"/>
  <c r="P596" i="7"/>
  <c r="O597" i="7"/>
  <c r="P597" i="7"/>
  <c r="O598" i="7"/>
  <c r="P598" i="7"/>
  <c r="O599" i="7"/>
  <c r="P599" i="7"/>
  <c r="O600" i="7"/>
  <c r="P600" i="7"/>
  <c r="O601" i="7"/>
  <c r="P601" i="7"/>
  <c r="O602" i="7"/>
  <c r="P602" i="7"/>
  <c r="O603" i="7"/>
  <c r="P603" i="7"/>
  <c r="O604" i="7"/>
  <c r="P604" i="7"/>
  <c r="O605" i="7"/>
  <c r="P605" i="7"/>
  <c r="O606" i="7"/>
  <c r="P606" i="7"/>
  <c r="O607" i="7"/>
  <c r="P607" i="7"/>
  <c r="O608" i="7"/>
  <c r="P608" i="7"/>
  <c r="O609" i="7"/>
  <c r="P609" i="7"/>
  <c r="O610" i="7"/>
  <c r="P610" i="7"/>
  <c r="O611" i="7"/>
  <c r="P611" i="7"/>
  <c r="O612" i="7"/>
  <c r="P612" i="7"/>
  <c r="O613" i="7"/>
  <c r="P613" i="7"/>
  <c r="O614" i="7"/>
  <c r="P614" i="7"/>
  <c r="O615" i="7"/>
  <c r="P615" i="7"/>
  <c r="O616" i="7"/>
  <c r="P616" i="7"/>
  <c r="O617" i="7"/>
  <c r="P617" i="7"/>
  <c r="O618" i="7"/>
  <c r="P618" i="7"/>
  <c r="O619" i="7"/>
  <c r="P619" i="7"/>
  <c r="O620" i="7"/>
  <c r="P620" i="7"/>
  <c r="O621" i="7"/>
  <c r="P621" i="7"/>
  <c r="O622" i="7"/>
  <c r="P622" i="7"/>
  <c r="O623" i="7"/>
  <c r="P623" i="7"/>
  <c r="O624" i="7"/>
  <c r="P624" i="7"/>
  <c r="O625" i="7"/>
  <c r="P625" i="7"/>
  <c r="O626" i="7"/>
  <c r="P626" i="7"/>
  <c r="O627" i="7"/>
  <c r="P627" i="7"/>
  <c r="O628" i="7"/>
  <c r="P628" i="7"/>
  <c r="O629" i="7"/>
  <c r="P629" i="7"/>
  <c r="O630" i="7"/>
  <c r="P630" i="7"/>
  <c r="O631" i="7"/>
  <c r="P631" i="7"/>
  <c r="O632" i="7"/>
  <c r="P632" i="7"/>
  <c r="O633" i="7"/>
  <c r="P633" i="7"/>
  <c r="O634" i="7"/>
  <c r="P634" i="7"/>
  <c r="O635" i="7"/>
  <c r="P635" i="7"/>
  <c r="O636" i="7"/>
  <c r="P636" i="7"/>
  <c r="O637" i="7"/>
  <c r="P637" i="7"/>
  <c r="O638" i="7"/>
  <c r="P638" i="7"/>
  <c r="O639" i="7"/>
  <c r="P639" i="7"/>
  <c r="O640" i="7"/>
  <c r="P640" i="7"/>
  <c r="O641" i="7"/>
  <c r="P641" i="7"/>
  <c r="O642" i="7"/>
  <c r="P642" i="7"/>
  <c r="O643" i="7"/>
  <c r="P643" i="7"/>
  <c r="O644" i="7"/>
  <c r="P644" i="7"/>
  <c r="O645" i="7"/>
  <c r="P645" i="7"/>
  <c r="O646" i="7"/>
  <c r="P646" i="7"/>
  <c r="O647" i="7"/>
  <c r="P647" i="7"/>
  <c r="O648" i="7"/>
  <c r="P648" i="7"/>
  <c r="O649" i="7"/>
  <c r="P649" i="7"/>
  <c r="O650" i="7"/>
  <c r="P650" i="7"/>
  <c r="O651" i="7"/>
  <c r="P651" i="7"/>
  <c r="O652" i="7"/>
  <c r="P652" i="7"/>
  <c r="O653" i="7"/>
  <c r="P653" i="7"/>
  <c r="O654" i="7"/>
  <c r="P654" i="7"/>
  <c r="O655" i="7"/>
  <c r="P655" i="7"/>
  <c r="O656" i="7"/>
  <c r="P656" i="7"/>
  <c r="O657" i="7"/>
  <c r="P657" i="7"/>
  <c r="O658" i="7"/>
  <c r="P658" i="7"/>
  <c r="O659" i="7"/>
  <c r="P659" i="7"/>
  <c r="O660" i="7"/>
  <c r="P660" i="7"/>
  <c r="O661" i="7"/>
  <c r="P661" i="7"/>
  <c r="O662" i="7"/>
  <c r="P662" i="7"/>
  <c r="O663" i="7"/>
  <c r="P663" i="7"/>
  <c r="O664" i="7"/>
  <c r="P664" i="7"/>
  <c r="O665" i="7"/>
  <c r="P665" i="7"/>
  <c r="O666" i="7"/>
  <c r="P666" i="7"/>
  <c r="O667" i="7"/>
  <c r="P667" i="7"/>
  <c r="O668" i="7"/>
  <c r="P668" i="7"/>
  <c r="O669" i="7"/>
  <c r="P669" i="7"/>
  <c r="O670" i="7"/>
  <c r="P670" i="7"/>
  <c r="O671" i="7"/>
  <c r="P671" i="7"/>
  <c r="O672" i="7"/>
  <c r="P672" i="7"/>
  <c r="O673" i="7"/>
  <c r="P673" i="7"/>
  <c r="O674" i="7"/>
  <c r="P674" i="7"/>
  <c r="O675" i="7"/>
  <c r="P675" i="7"/>
  <c r="O676" i="7"/>
  <c r="P676" i="7"/>
  <c r="O677" i="7"/>
  <c r="P677" i="7"/>
  <c r="O678" i="7"/>
  <c r="P678" i="7"/>
  <c r="O679" i="7"/>
  <c r="P679" i="7"/>
  <c r="O680" i="7"/>
  <c r="P680" i="7"/>
  <c r="O681" i="7"/>
  <c r="P681" i="7"/>
  <c r="O682" i="7"/>
  <c r="P682" i="7"/>
  <c r="O683" i="7"/>
  <c r="P683" i="7"/>
  <c r="O684" i="7"/>
  <c r="P684" i="7"/>
  <c r="O685" i="7"/>
  <c r="P685" i="7"/>
  <c r="O686" i="7"/>
  <c r="P686" i="7"/>
  <c r="O687" i="7"/>
  <c r="P687" i="7"/>
  <c r="O688" i="7"/>
  <c r="P688" i="7"/>
  <c r="O689" i="7"/>
  <c r="P689" i="7"/>
  <c r="O690" i="7"/>
  <c r="P690" i="7"/>
  <c r="O691" i="7"/>
  <c r="P691" i="7"/>
  <c r="O692" i="7"/>
  <c r="P692" i="7"/>
  <c r="O693" i="7"/>
  <c r="P693" i="7"/>
  <c r="O694" i="7"/>
  <c r="P694" i="7"/>
  <c r="O695" i="7"/>
  <c r="P695" i="7"/>
  <c r="O696" i="7"/>
  <c r="P696" i="7"/>
  <c r="O697" i="7"/>
  <c r="P697" i="7"/>
  <c r="O698" i="7"/>
  <c r="P698" i="7"/>
  <c r="O699" i="7"/>
  <c r="P699" i="7"/>
  <c r="O700" i="7"/>
  <c r="P700" i="7"/>
  <c r="O701" i="7"/>
  <c r="P701" i="7"/>
  <c r="O702" i="7"/>
  <c r="P702" i="7"/>
  <c r="O703" i="7"/>
  <c r="P703" i="7"/>
  <c r="O704" i="7"/>
  <c r="P704" i="7"/>
  <c r="O705" i="7"/>
  <c r="P705" i="7"/>
  <c r="O706" i="7"/>
  <c r="P706" i="7"/>
  <c r="O707" i="7"/>
  <c r="P707" i="7"/>
  <c r="O708" i="7"/>
  <c r="P708" i="7"/>
  <c r="O709" i="7"/>
  <c r="P709" i="7"/>
  <c r="O710" i="7"/>
  <c r="P710" i="7"/>
  <c r="O711" i="7"/>
  <c r="P711" i="7"/>
  <c r="O712" i="7"/>
  <c r="P712" i="7"/>
  <c r="O713" i="7"/>
  <c r="P713" i="7"/>
  <c r="O714" i="7"/>
  <c r="P714" i="7"/>
  <c r="O715" i="7"/>
  <c r="P715" i="7"/>
  <c r="O716" i="7"/>
  <c r="P716" i="7"/>
  <c r="O717" i="7"/>
  <c r="P717" i="7"/>
  <c r="O718" i="7"/>
  <c r="P718" i="7"/>
  <c r="O719" i="7"/>
  <c r="P719" i="7"/>
  <c r="O720" i="7"/>
  <c r="P720" i="7"/>
  <c r="O721" i="7"/>
  <c r="P721" i="7"/>
  <c r="O722" i="7"/>
  <c r="P722" i="7"/>
  <c r="O723" i="7"/>
  <c r="P723" i="7"/>
  <c r="O724" i="7"/>
  <c r="P724" i="7"/>
  <c r="O725" i="7"/>
  <c r="P725" i="7"/>
  <c r="O726" i="7"/>
  <c r="P726" i="7"/>
  <c r="O727" i="7"/>
  <c r="P727" i="7"/>
  <c r="O728" i="7"/>
  <c r="P728" i="7"/>
  <c r="O729" i="7"/>
  <c r="P729" i="7"/>
  <c r="O730" i="7"/>
  <c r="P730" i="7"/>
  <c r="O731" i="7"/>
  <c r="P731" i="7"/>
  <c r="O732" i="7"/>
  <c r="P732" i="7"/>
  <c r="O733" i="7"/>
  <c r="P733" i="7"/>
  <c r="O734" i="7"/>
  <c r="P734" i="7"/>
  <c r="O735" i="7"/>
  <c r="P735" i="7"/>
  <c r="O736" i="7"/>
  <c r="P736" i="7"/>
  <c r="O737" i="7"/>
  <c r="P737" i="7"/>
  <c r="O738" i="7"/>
  <c r="P738" i="7"/>
  <c r="O739" i="7"/>
  <c r="P739" i="7"/>
  <c r="O740" i="7"/>
  <c r="P740" i="7"/>
  <c r="O741" i="7"/>
  <c r="P741" i="7"/>
  <c r="O742" i="7"/>
  <c r="P742" i="7"/>
  <c r="O743" i="7"/>
  <c r="P743" i="7"/>
  <c r="O744" i="7"/>
  <c r="P744" i="7"/>
  <c r="O745" i="7"/>
  <c r="P745" i="7"/>
  <c r="O746" i="7"/>
  <c r="P746" i="7"/>
  <c r="O747" i="7"/>
  <c r="P747" i="7"/>
  <c r="O748" i="7"/>
  <c r="P748" i="7"/>
  <c r="O749" i="7"/>
  <c r="P749" i="7"/>
  <c r="O750" i="7"/>
  <c r="P750" i="7"/>
  <c r="O751" i="7"/>
  <c r="P751" i="7"/>
  <c r="O752" i="7"/>
  <c r="P752" i="7"/>
  <c r="O753" i="7"/>
  <c r="P753" i="7"/>
  <c r="O754" i="7"/>
  <c r="P754" i="7"/>
  <c r="O755" i="7"/>
  <c r="P755" i="7"/>
  <c r="O756" i="7"/>
  <c r="P756" i="7"/>
  <c r="O757" i="7"/>
  <c r="P757" i="7"/>
  <c r="O758" i="7"/>
  <c r="P758" i="7"/>
  <c r="O759" i="7"/>
  <c r="P759" i="7"/>
  <c r="O760" i="7"/>
  <c r="P760" i="7"/>
  <c r="O761" i="7"/>
  <c r="P761" i="7"/>
  <c r="O762" i="7"/>
  <c r="P762" i="7"/>
  <c r="O763" i="7"/>
  <c r="P763" i="7"/>
  <c r="O764" i="7"/>
  <c r="P764" i="7"/>
  <c r="O765" i="7"/>
  <c r="P765" i="7"/>
  <c r="O766" i="7"/>
  <c r="P766" i="7"/>
  <c r="O767" i="7"/>
  <c r="P767" i="7"/>
  <c r="O768" i="7"/>
  <c r="P768" i="7"/>
  <c r="O769" i="7"/>
  <c r="P769" i="7"/>
  <c r="O770" i="7"/>
  <c r="P770" i="7"/>
  <c r="O771" i="7"/>
  <c r="P771" i="7"/>
  <c r="O772" i="7"/>
  <c r="P772" i="7"/>
  <c r="O773" i="7"/>
  <c r="P773" i="7"/>
  <c r="O774" i="7"/>
  <c r="P774" i="7"/>
  <c r="O775" i="7"/>
  <c r="P775" i="7"/>
  <c r="O776" i="7"/>
  <c r="P776" i="7"/>
  <c r="O777" i="7"/>
  <c r="P777" i="7"/>
  <c r="O778" i="7"/>
  <c r="P778" i="7"/>
  <c r="O779" i="7"/>
  <c r="P779" i="7"/>
  <c r="O780" i="7"/>
  <c r="P780" i="7"/>
  <c r="O781" i="7"/>
  <c r="P781" i="7"/>
  <c r="O782" i="7"/>
  <c r="P782" i="7"/>
  <c r="O783" i="7"/>
  <c r="P783" i="7"/>
  <c r="O784" i="7"/>
  <c r="P784" i="7"/>
  <c r="O785" i="7"/>
  <c r="P785" i="7"/>
  <c r="O786" i="7"/>
  <c r="P786" i="7"/>
  <c r="O787" i="7"/>
  <c r="P787" i="7"/>
  <c r="O788" i="7"/>
  <c r="P788" i="7"/>
  <c r="O789" i="7"/>
  <c r="P789" i="7"/>
  <c r="O790" i="7"/>
  <c r="P790" i="7"/>
  <c r="O791" i="7"/>
  <c r="P791" i="7"/>
  <c r="O792" i="7"/>
  <c r="P792" i="7"/>
  <c r="O793" i="7"/>
  <c r="P793" i="7"/>
  <c r="O794" i="7"/>
  <c r="P794" i="7"/>
  <c r="O795" i="7"/>
  <c r="P795" i="7"/>
  <c r="O796" i="7"/>
  <c r="P796" i="7"/>
  <c r="O797" i="7"/>
  <c r="P797" i="7"/>
  <c r="O798" i="7"/>
  <c r="P798" i="7"/>
  <c r="O799" i="7"/>
  <c r="P799" i="7"/>
  <c r="O800" i="7"/>
  <c r="P800" i="7"/>
  <c r="O801" i="7"/>
  <c r="P801" i="7"/>
  <c r="O802" i="7"/>
  <c r="P802" i="7"/>
  <c r="O803" i="7"/>
  <c r="P803" i="7"/>
  <c r="O804" i="7"/>
  <c r="P804" i="7"/>
  <c r="O805" i="7"/>
  <c r="P805" i="7"/>
  <c r="O806" i="7"/>
  <c r="P806" i="7"/>
  <c r="O807" i="7"/>
  <c r="P807" i="7"/>
  <c r="O808" i="7"/>
  <c r="P808" i="7"/>
  <c r="O809" i="7"/>
  <c r="P809" i="7"/>
  <c r="O810" i="7"/>
  <c r="P810" i="7"/>
  <c r="O811" i="7"/>
  <c r="P811" i="7"/>
  <c r="O812" i="7"/>
  <c r="P812" i="7"/>
  <c r="O813" i="7"/>
  <c r="P813" i="7"/>
  <c r="O814" i="7"/>
  <c r="P814" i="7"/>
  <c r="O815" i="7"/>
  <c r="P815" i="7"/>
  <c r="O816" i="7"/>
  <c r="P816" i="7"/>
  <c r="O817" i="7"/>
  <c r="P817" i="7"/>
  <c r="O818" i="7"/>
  <c r="P818" i="7"/>
  <c r="O819" i="7"/>
  <c r="P819" i="7"/>
  <c r="O820" i="7"/>
  <c r="P820" i="7"/>
  <c r="O821" i="7"/>
  <c r="P821" i="7"/>
  <c r="O822" i="7"/>
  <c r="P822" i="7"/>
  <c r="O823" i="7"/>
  <c r="P823" i="7"/>
  <c r="O824" i="7"/>
  <c r="P824" i="7"/>
  <c r="O825" i="7"/>
  <c r="P825" i="7"/>
  <c r="O826" i="7"/>
  <c r="P826" i="7"/>
  <c r="O827" i="7"/>
  <c r="P827" i="7"/>
  <c r="O828" i="7"/>
  <c r="P828" i="7"/>
  <c r="O829" i="7"/>
  <c r="P829" i="7"/>
  <c r="O830" i="7"/>
  <c r="P830" i="7"/>
  <c r="O831" i="7"/>
  <c r="P831" i="7"/>
  <c r="O832" i="7"/>
  <c r="P832" i="7"/>
  <c r="O833" i="7"/>
  <c r="P833" i="7"/>
  <c r="O834" i="7"/>
  <c r="P834" i="7"/>
  <c r="O835" i="7"/>
  <c r="P835" i="7"/>
  <c r="O836" i="7"/>
  <c r="P836" i="7"/>
  <c r="O837" i="7"/>
  <c r="P837" i="7"/>
  <c r="O838" i="7"/>
  <c r="P838" i="7"/>
  <c r="O839" i="7"/>
  <c r="P839" i="7"/>
  <c r="O840" i="7"/>
  <c r="P840" i="7"/>
  <c r="O841" i="7"/>
  <c r="P841" i="7"/>
  <c r="O842" i="7"/>
  <c r="P842" i="7"/>
  <c r="O843" i="7"/>
  <c r="P843" i="7"/>
  <c r="O844" i="7"/>
  <c r="P844" i="7"/>
  <c r="O845" i="7"/>
  <c r="P845" i="7"/>
  <c r="O846" i="7"/>
  <c r="P846" i="7"/>
  <c r="O847" i="7"/>
  <c r="P847" i="7"/>
  <c r="O848" i="7"/>
  <c r="P848" i="7"/>
  <c r="O849" i="7"/>
  <c r="P849" i="7"/>
  <c r="O850" i="7"/>
  <c r="P850" i="7"/>
  <c r="O851" i="7"/>
  <c r="P851" i="7"/>
  <c r="O852" i="7"/>
  <c r="P852" i="7"/>
  <c r="O853" i="7"/>
  <c r="P853" i="7"/>
  <c r="O854" i="7"/>
  <c r="P854" i="7"/>
  <c r="O855" i="7"/>
  <c r="P855" i="7"/>
  <c r="O856" i="7"/>
  <c r="P856" i="7"/>
  <c r="O857" i="7"/>
  <c r="P857" i="7"/>
  <c r="O858" i="7"/>
  <c r="P858" i="7"/>
  <c r="O859" i="7"/>
  <c r="P859" i="7"/>
  <c r="O860" i="7"/>
  <c r="P860" i="7"/>
  <c r="O861" i="7"/>
  <c r="P861" i="7"/>
  <c r="O862" i="7"/>
  <c r="P862" i="7"/>
  <c r="O863" i="7"/>
  <c r="P863" i="7"/>
  <c r="O864" i="7"/>
  <c r="P864" i="7"/>
  <c r="O865" i="7"/>
  <c r="P865" i="7"/>
  <c r="O866" i="7"/>
  <c r="P866" i="7"/>
  <c r="O867" i="7"/>
  <c r="P867" i="7"/>
  <c r="O868" i="7"/>
  <c r="P868" i="7"/>
  <c r="O869" i="7"/>
  <c r="P869" i="7"/>
  <c r="O870" i="7"/>
  <c r="P870" i="7"/>
  <c r="O871" i="7"/>
  <c r="P871" i="7"/>
  <c r="O872" i="7"/>
  <c r="P872" i="7"/>
  <c r="O873" i="7"/>
  <c r="P873" i="7"/>
  <c r="O874" i="7"/>
  <c r="P874" i="7"/>
  <c r="O875" i="7"/>
  <c r="P875" i="7"/>
  <c r="O876" i="7"/>
  <c r="P876" i="7"/>
  <c r="O877" i="7"/>
  <c r="P877" i="7"/>
  <c r="O878" i="7"/>
  <c r="P878" i="7"/>
  <c r="O879" i="7"/>
  <c r="P879" i="7"/>
  <c r="O880" i="7"/>
  <c r="P880" i="7"/>
  <c r="O881" i="7"/>
  <c r="P881" i="7"/>
  <c r="O882" i="7"/>
  <c r="P882" i="7"/>
  <c r="O883" i="7"/>
  <c r="P883" i="7"/>
  <c r="O884" i="7"/>
  <c r="P884" i="7"/>
  <c r="O885" i="7"/>
  <c r="P885" i="7"/>
  <c r="O886" i="7"/>
  <c r="P886" i="7"/>
  <c r="O887" i="7"/>
  <c r="P887" i="7"/>
  <c r="O888" i="7"/>
  <c r="P888" i="7"/>
  <c r="O889" i="7"/>
  <c r="P889" i="7"/>
  <c r="O890" i="7"/>
  <c r="P890" i="7"/>
  <c r="O891" i="7"/>
  <c r="P891" i="7"/>
  <c r="O892" i="7"/>
  <c r="P892" i="7"/>
  <c r="O893" i="7"/>
  <c r="P893" i="7"/>
  <c r="O894" i="7"/>
  <c r="P894" i="7"/>
  <c r="O895" i="7"/>
  <c r="P895" i="7"/>
  <c r="O896" i="7"/>
  <c r="P896" i="7"/>
  <c r="O897" i="7"/>
  <c r="P897" i="7"/>
  <c r="O898" i="7"/>
  <c r="P898" i="7"/>
  <c r="O899" i="7"/>
  <c r="P899" i="7"/>
  <c r="O900" i="7"/>
  <c r="P900" i="7"/>
  <c r="O901" i="7"/>
  <c r="P901" i="7"/>
  <c r="O902" i="7"/>
  <c r="P902" i="7"/>
  <c r="O903" i="7"/>
  <c r="P903" i="7"/>
  <c r="O904" i="7"/>
  <c r="P904" i="7"/>
  <c r="O905" i="7"/>
  <c r="P905" i="7"/>
  <c r="O906" i="7"/>
  <c r="P906" i="7"/>
  <c r="O907" i="7"/>
  <c r="P907" i="7"/>
  <c r="O908" i="7"/>
  <c r="P908" i="7"/>
  <c r="O909" i="7"/>
  <c r="P909" i="7"/>
  <c r="O910" i="7"/>
  <c r="P910" i="7"/>
  <c r="O911" i="7"/>
  <c r="P911" i="7"/>
  <c r="O912" i="7"/>
  <c r="P912" i="7"/>
  <c r="O913" i="7"/>
  <c r="P913" i="7"/>
  <c r="O914" i="7"/>
  <c r="P914" i="7"/>
  <c r="O915" i="7"/>
  <c r="P915" i="7"/>
  <c r="O916" i="7"/>
  <c r="P916" i="7"/>
  <c r="O917" i="7"/>
  <c r="P917" i="7"/>
  <c r="O918" i="7"/>
  <c r="P918" i="7"/>
  <c r="O919" i="7"/>
  <c r="P919" i="7"/>
  <c r="O920" i="7"/>
  <c r="P920" i="7"/>
  <c r="O921" i="7"/>
  <c r="P921" i="7"/>
  <c r="O922" i="7"/>
  <c r="P922" i="7"/>
  <c r="O923" i="7"/>
  <c r="P923" i="7"/>
  <c r="O924" i="7"/>
  <c r="P924" i="7"/>
  <c r="O925" i="7"/>
  <c r="P925" i="7"/>
  <c r="O926" i="7"/>
  <c r="P926" i="7"/>
  <c r="O927" i="7"/>
  <c r="P927" i="7"/>
  <c r="O928" i="7"/>
  <c r="P928" i="7"/>
  <c r="O929" i="7"/>
  <c r="P929" i="7"/>
  <c r="O930" i="7"/>
  <c r="P930" i="7"/>
  <c r="O931" i="7"/>
  <c r="P931" i="7"/>
  <c r="O932" i="7"/>
  <c r="P932" i="7"/>
  <c r="O933" i="7"/>
  <c r="P933" i="7"/>
  <c r="O934" i="7"/>
  <c r="P934" i="7"/>
  <c r="O935" i="7"/>
  <c r="P935" i="7"/>
  <c r="O936" i="7"/>
  <c r="P936" i="7"/>
  <c r="O937" i="7"/>
  <c r="P937" i="7"/>
  <c r="O938" i="7"/>
  <c r="P938" i="7"/>
  <c r="O939" i="7"/>
  <c r="P939" i="7"/>
  <c r="O940" i="7"/>
  <c r="P940" i="7"/>
  <c r="O941" i="7"/>
  <c r="P941" i="7"/>
  <c r="O942" i="7"/>
  <c r="P942" i="7"/>
  <c r="O943" i="7"/>
  <c r="P943" i="7"/>
  <c r="O944" i="7"/>
  <c r="P944" i="7"/>
  <c r="O945" i="7"/>
  <c r="P945" i="7"/>
  <c r="O946" i="7"/>
  <c r="P946" i="7"/>
  <c r="O947" i="7"/>
  <c r="P947" i="7"/>
  <c r="O948" i="7"/>
  <c r="P948" i="7"/>
  <c r="O949" i="7"/>
  <c r="P949" i="7"/>
  <c r="O950" i="7"/>
  <c r="P950" i="7"/>
  <c r="O951" i="7"/>
  <c r="P951" i="7"/>
  <c r="O952" i="7"/>
  <c r="P952" i="7"/>
  <c r="O953" i="7"/>
  <c r="P953" i="7"/>
  <c r="O954" i="7"/>
  <c r="P954" i="7"/>
  <c r="O955" i="7"/>
  <c r="P955" i="7"/>
  <c r="O956" i="7"/>
  <c r="P956" i="7"/>
  <c r="O957" i="7"/>
  <c r="P957" i="7"/>
  <c r="O958" i="7"/>
  <c r="P958" i="7"/>
  <c r="O959" i="7"/>
  <c r="P959" i="7"/>
  <c r="O960" i="7"/>
  <c r="P960" i="7"/>
  <c r="O961" i="7"/>
  <c r="P961" i="7"/>
  <c r="O962" i="7"/>
  <c r="P962" i="7"/>
  <c r="O963" i="7"/>
  <c r="P963" i="7"/>
  <c r="O964" i="7"/>
  <c r="P964" i="7"/>
  <c r="O965" i="7"/>
  <c r="P965" i="7"/>
  <c r="O966" i="7"/>
  <c r="P966" i="7"/>
  <c r="O967" i="7"/>
  <c r="P967" i="7"/>
  <c r="O968" i="7"/>
  <c r="P968" i="7"/>
  <c r="O969" i="7"/>
  <c r="P969" i="7"/>
  <c r="O970" i="7"/>
  <c r="P970" i="7"/>
  <c r="O971" i="7"/>
  <c r="P971" i="7"/>
  <c r="O972" i="7"/>
  <c r="P972" i="7"/>
  <c r="O973" i="7"/>
  <c r="P973" i="7"/>
  <c r="O974" i="7"/>
  <c r="P974" i="7"/>
  <c r="O975" i="7"/>
  <c r="P975" i="7"/>
  <c r="O976" i="7"/>
  <c r="P976" i="7"/>
  <c r="O977" i="7"/>
  <c r="P977" i="7"/>
  <c r="O978" i="7"/>
  <c r="P978" i="7"/>
  <c r="O979" i="7"/>
  <c r="P979" i="7"/>
  <c r="O980" i="7"/>
  <c r="P980" i="7"/>
  <c r="O981" i="7"/>
  <c r="P981" i="7"/>
  <c r="O982" i="7"/>
  <c r="P982" i="7"/>
  <c r="O983" i="7"/>
  <c r="P983" i="7"/>
  <c r="O984" i="7"/>
  <c r="P984" i="7"/>
  <c r="O985" i="7"/>
  <c r="P985" i="7"/>
  <c r="O986" i="7"/>
  <c r="P986" i="7"/>
  <c r="O987" i="7"/>
  <c r="P987" i="7"/>
  <c r="O988" i="7"/>
  <c r="P988" i="7"/>
  <c r="O989" i="7"/>
  <c r="P989" i="7"/>
  <c r="O990" i="7"/>
  <c r="P990" i="7"/>
  <c r="O991" i="7"/>
  <c r="P991" i="7"/>
  <c r="O992" i="7"/>
  <c r="P992" i="7"/>
  <c r="O993" i="7"/>
  <c r="P993" i="7"/>
  <c r="O994" i="7"/>
  <c r="P994" i="7"/>
  <c r="O995" i="7"/>
  <c r="P995" i="7"/>
  <c r="O996" i="7"/>
  <c r="P996" i="7"/>
  <c r="O997" i="7"/>
  <c r="P997" i="7"/>
  <c r="O998" i="7"/>
  <c r="P998" i="7"/>
  <c r="O999" i="7"/>
  <c r="P999" i="7"/>
  <c r="O1000" i="7"/>
  <c r="P1000" i="7"/>
  <c r="O1001" i="7"/>
  <c r="P1001" i="7"/>
  <c r="O1002" i="7"/>
  <c r="P1002" i="7"/>
  <c r="O1003" i="7"/>
  <c r="P1003" i="7"/>
  <c r="O1004" i="7"/>
  <c r="P1004" i="7"/>
  <c r="O1005" i="7"/>
  <c r="P1005" i="7"/>
  <c r="O1006" i="7"/>
  <c r="P1006" i="7"/>
  <c r="O1007" i="7"/>
  <c r="P1007" i="7"/>
  <c r="O1008" i="7"/>
  <c r="P1008" i="7"/>
  <c r="O1009" i="7"/>
  <c r="P1009" i="7"/>
  <c r="O1010" i="7"/>
  <c r="P1010" i="7"/>
  <c r="O1011" i="7"/>
  <c r="P1011" i="7"/>
  <c r="O1012" i="7"/>
  <c r="P1012" i="7"/>
  <c r="O1013" i="7"/>
  <c r="P1013" i="7"/>
  <c r="O1014" i="7"/>
  <c r="P1014" i="7"/>
  <c r="O1015" i="7"/>
  <c r="P1015" i="7"/>
  <c r="O1016" i="7"/>
  <c r="P1016" i="7"/>
  <c r="O1017" i="7"/>
  <c r="P1017" i="7"/>
  <c r="O1018" i="7"/>
  <c r="P1018" i="7"/>
  <c r="O1019" i="7"/>
  <c r="P1019" i="7"/>
  <c r="O1020" i="7"/>
  <c r="P1020" i="7"/>
  <c r="O1021" i="7"/>
  <c r="P1021" i="7"/>
  <c r="O1022" i="7"/>
  <c r="P1022" i="7"/>
  <c r="O1023" i="7"/>
  <c r="P1023" i="7"/>
  <c r="O1024" i="7"/>
  <c r="P1024" i="7"/>
  <c r="O1025" i="7"/>
  <c r="P1025" i="7"/>
  <c r="O1026" i="7"/>
  <c r="P1026" i="7"/>
  <c r="O1027" i="7"/>
  <c r="P1027" i="7"/>
  <c r="O1028" i="7"/>
  <c r="P1028" i="7"/>
  <c r="O1029" i="7"/>
  <c r="P1029" i="7"/>
  <c r="O1030" i="7"/>
  <c r="P1030" i="7"/>
  <c r="O1031" i="7"/>
  <c r="P1031" i="7"/>
  <c r="O1032" i="7"/>
  <c r="P1032" i="7"/>
  <c r="O1033" i="7"/>
  <c r="P1033" i="7"/>
  <c r="O1034" i="7"/>
  <c r="P1034" i="7"/>
  <c r="O1035" i="7"/>
  <c r="P1035" i="7"/>
  <c r="O1036" i="7"/>
  <c r="P1036" i="7"/>
  <c r="O1037" i="7"/>
  <c r="P1037" i="7"/>
  <c r="O1038" i="7"/>
  <c r="P1038" i="7"/>
  <c r="O1039" i="7"/>
  <c r="P1039" i="7"/>
  <c r="O1040" i="7"/>
  <c r="P1040" i="7"/>
  <c r="O1041" i="7"/>
  <c r="P1041" i="7"/>
  <c r="O1042" i="7"/>
  <c r="P1042" i="7"/>
  <c r="O1043" i="7"/>
  <c r="P1043" i="7"/>
  <c r="O1044" i="7"/>
  <c r="P1044" i="7"/>
  <c r="O1045" i="7"/>
  <c r="P1045" i="7"/>
  <c r="O1046" i="7"/>
  <c r="P1046" i="7"/>
  <c r="O1047" i="7"/>
  <c r="P1047" i="7"/>
  <c r="O1048" i="7"/>
  <c r="P1048" i="7"/>
  <c r="O1049" i="7"/>
  <c r="P1049" i="7"/>
  <c r="O1050" i="7"/>
  <c r="P1050" i="7"/>
  <c r="O1051" i="7"/>
  <c r="P1051" i="7"/>
  <c r="O1052" i="7"/>
  <c r="P1052" i="7"/>
  <c r="O1053" i="7"/>
  <c r="P1053" i="7"/>
  <c r="O1054" i="7"/>
  <c r="P1054" i="7"/>
  <c r="O1055" i="7"/>
  <c r="P1055" i="7"/>
  <c r="O1056" i="7"/>
  <c r="P1056" i="7"/>
  <c r="O1057" i="7"/>
  <c r="P1057" i="7"/>
  <c r="O1058" i="7"/>
  <c r="P1058" i="7"/>
  <c r="O1059" i="7"/>
  <c r="P1059" i="7"/>
  <c r="O1060" i="7"/>
  <c r="P1060" i="7"/>
  <c r="O1061" i="7"/>
  <c r="P1061" i="7"/>
  <c r="O1062" i="7"/>
  <c r="P1062" i="7"/>
  <c r="O1063" i="7"/>
  <c r="P1063" i="7"/>
  <c r="O1064" i="7"/>
  <c r="P1064" i="7"/>
  <c r="O1065" i="7"/>
  <c r="P1065" i="7"/>
  <c r="O1066" i="7"/>
  <c r="P1066" i="7"/>
  <c r="O1067" i="7"/>
  <c r="P1067" i="7"/>
  <c r="O1068" i="7"/>
  <c r="P1068" i="7"/>
  <c r="O1069" i="7"/>
  <c r="P1069" i="7"/>
  <c r="O1070" i="7"/>
  <c r="P1070" i="7"/>
  <c r="O1071" i="7"/>
  <c r="P1071" i="7"/>
  <c r="O1072" i="7"/>
  <c r="P1072" i="7"/>
  <c r="O1073" i="7"/>
  <c r="P1073" i="7"/>
  <c r="O1074" i="7"/>
  <c r="P1074" i="7"/>
  <c r="O1075" i="7"/>
  <c r="P1075" i="7"/>
  <c r="O1076" i="7"/>
  <c r="P1076" i="7"/>
  <c r="O1077" i="7"/>
  <c r="P1077" i="7"/>
  <c r="O1078" i="7"/>
  <c r="P1078" i="7"/>
  <c r="O1079" i="7"/>
  <c r="P1079" i="7"/>
  <c r="O1080" i="7"/>
  <c r="P1080" i="7"/>
  <c r="O1081" i="7"/>
  <c r="P1081" i="7"/>
  <c r="O1082" i="7"/>
  <c r="P1082" i="7"/>
  <c r="O1083" i="7"/>
  <c r="P1083" i="7"/>
  <c r="O1084" i="7"/>
  <c r="P1084" i="7"/>
  <c r="O1085" i="7"/>
  <c r="P1085" i="7"/>
  <c r="O1086" i="7"/>
  <c r="P1086" i="7"/>
  <c r="O1087" i="7"/>
  <c r="P1087" i="7"/>
  <c r="O1088" i="7"/>
  <c r="P1088" i="7"/>
  <c r="O1089" i="7"/>
  <c r="P1089" i="7"/>
  <c r="O1090" i="7"/>
  <c r="P1090" i="7"/>
  <c r="O1091" i="7"/>
  <c r="P1091" i="7"/>
  <c r="O1092" i="7"/>
  <c r="P1092" i="7"/>
  <c r="O1093" i="7"/>
  <c r="P1093" i="7"/>
  <c r="O1094" i="7"/>
  <c r="P1094" i="7"/>
  <c r="O1095" i="7"/>
  <c r="P1095" i="7"/>
  <c r="O1096" i="7"/>
  <c r="P1096" i="7"/>
  <c r="O1097" i="7"/>
  <c r="P1097" i="7"/>
  <c r="O1098" i="7"/>
  <c r="P1098" i="7"/>
  <c r="O1099" i="7"/>
  <c r="P1099" i="7"/>
  <c r="O1100" i="7"/>
  <c r="P1100" i="7"/>
  <c r="O1101" i="7"/>
  <c r="P1101" i="7"/>
  <c r="O1102" i="7"/>
  <c r="P1102" i="7"/>
  <c r="O1103" i="7"/>
  <c r="P1103" i="7"/>
  <c r="O1104" i="7"/>
  <c r="P1104" i="7"/>
  <c r="O1105" i="7"/>
  <c r="P1105" i="7"/>
  <c r="O1106" i="7"/>
  <c r="P1106" i="7"/>
  <c r="O1107" i="7"/>
  <c r="P1107" i="7"/>
  <c r="O1108" i="7"/>
  <c r="P1108" i="7"/>
  <c r="O1109" i="7"/>
  <c r="P1109" i="7"/>
  <c r="O1110" i="7"/>
  <c r="P1110" i="7"/>
  <c r="O1111" i="7"/>
  <c r="P1111" i="7"/>
  <c r="O1112" i="7"/>
  <c r="P1112" i="7"/>
  <c r="O1113" i="7"/>
  <c r="P1113" i="7"/>
  <c r="O1114" i="7"/>
  <c r="P1114" i="7"/>
  <c r="O1115" i="7"/>
  <c r="P1115" i="7"/>
  <c r="O1116" i="7"/>
  <c r="P1116" i="7"/>
  <c r="O1117" i="7"/>
  <c r="P1117" i="7"/>
  <c r="O1118" i="7"/>
  <c r="P1118" i="7"/>
  <c r="O1119" i="7"/>
  <c r="P1119" i="7"/>
  <c r="O1120" i="7"/>
  <c r="P1120" i="7"/>
  <c r="O1121" i="7"/>
  <c r="P1121" i="7"/>
  <c r="O1122" i="7"/>
  <c r="P1122" i="7"/>
  <c r="O1123" i="7"/>
  <c r="P1123" i="7"/>
  <c r="O1124" i="7"/>
  <c r="P1124" i="7"/>
  <c r="O1125" i="7"/>
  <c r="P1125" i="7"/>
  <c r="O1126" i="7"/>
  <c r="P1126" i="7"/>
  <c r="O1127" i="7"/>
  <c r="P1127" i="7"/>
  <c r="O1128" i="7"/>
  <c r="P1128" i="7"/>
  <c r="O1129" i="7"/>
  <c r="P1129" i="7"/>
  <c r="O1130" i="7"/>
  <c r="P1130" i="7"/>
  <c r="O1131" i="7"/>
  <c r="P1131" i="7"/>
  <c r="O1132" i="7"/>
  <c r="P1132" i="7"/>
  <c r="O1133" i="7"/>
  <c r="P1133" i="7"/>
  <c r="O1134" i="7"/>
  <c r="P1134" i="7"/>
  <c r="O1135" i="7"/>
  <c r="P1135" i="7"/>
  <c r="O1136" i="7"/>
  <c r="P1136" i="7"/>
  <c r="O1137" i="7"/>
  <c r="P1137" i="7"/>
  <c r="O1138" i="7"/>
  <c r="P1138" i="7"/>
  <c r="O1139" i="7"/>
  <c r="P1139" i="7"/>
  <c r="O1140" i="7"/>
  <c r="P1140" i="7"/>
  <c r="O1141" i="7"/>
  <c r="P1141" i="7"/>
  <c r="O1142" i="7"/>
  <c r="P1142" i="7"/>
  <c r="O1143" i="7"/>
  <c r="P1143" i="7"/>
  <c r="O1144" i="7"/>
  <c r="P1144" i="7"/>
  <c r="O1145" i="7"/>
  <c r="P1145" i="7"/>
  <c r="O1146" i="7"/>
  <c r="P1146" i="7"/>
  <c r="O1147" i="7"/>
  <c r="P1147" i="7"/>
  <c r="O1148" i="7"/>
  <c r="P1148" i="7"/>
  <c r="O1149" i="7"/>
  <c r="P1149" i="7"/>
  <c r="O1150" i="7"/>
  <c r="P1150" i="7"/>
  <c r="O1151" i="7"/>
  <c r="P1151" i="7"/>
  <c r="O1152" i="7"/>
  <c r="P1152" i="7"/>
  <c r="O1153" i="7"/>
  <c r="P1153" i="7"/>
  <c r="O1154" i="7"/>
  <c r="P1154" i="7"/>
  <c r="O1155" i="7"/>
  <c r="P1155" i="7"/>
  <c r="O1156" i="7"/>
  <c r="P1156" i="7"/>
  <c r="O1157" i="7"/>
  <c r="P1157" i="7"/>
  <c r="O1158" i="7"/>
  <c r="P1158" i="7"/>
  <c r="O1159" i="7"/>
  <c r="P1159" i="7"/>
  <c r="O1160" i="7"/>
  <c r="P1160" i="7"/>
  <c r="O1161" i="7"/>
  <c r="P1161" i="7"/>
  <c r="O1162" i="7"/>
  <c r="P1162" i="7"/>
  <c r="O1163" i="7"/>
  <c r="P1163" i="7"/>
  <c r="O1164" i="7"/>
  <c r="P1164" i="7"/>
  <c r="O1165" i="7"/>
  <c r="P1165" i="7"/>
  <c r="O1166" i="7"/>
  <c r="P1166" i="7"/>
  <c r="O1167" i="7"/>
  <c r="P1167" i="7"/>
  <c r="O1168" i="7"/>
  <c r="P1168" i="7"/>
  <c r="O1169" i="7"/>
  <c r="P1169" i="7"/>
  <c r="O1170" i="7"/>
  <c r="P1170" i="7"/>
  <c r="O1171" i="7"/>
  <c r="P1171" i="7"/>
  <c r="O1172" i="7"/>
  <c r="P1172" i="7"/>
  <c r="O1173" i="7"/>
  <c r="P1173" i="7"/>
  <c r="O1174" i="7"/>
  <c r="P1174" i="7"/>
  <c r="O1175" i="7"/>
  <c r="P1175" i="7"/>
  <c r="O1176" i="7"/>
  <c r="P1176" i="7"/>
  <c r="O1177" i="7"/>
  <c r="P1177" i="7"/>
  <c r="O1178" i="7"/>
  <c r="P1178" i="7"/>
  <c r="O1179" i="7"/>
  <c r="P1179" i="7"/>
  <c r="O1180" i="7"/>
  <c r="P1180" i="7"/>
  <c r="O1181" i="7"/>
  <c r="P1181" i="7"/>
  <c r="O1182" i="7"/>
  <c r="P1182" i="7"/>
  <c r="O1183" i="7"/>
  <c r="P1183" i="7"/>
  <c r="O1184" i="7"/>
  <c r="P1184" i="7"/>
  <c r="O1185" i="7"/>
  <c r="P1185" i="7"/>
  <c r="O1186" i="7"/>
  <c r="P1186" i="7"/>
  <c r="O1187" i="7"/>
  <c r="P1187" i="7"/>
  <c r="O1188" i="7"/>
  <c r="P1188" i="7"/>
  <c r="O1189" i="7"/>
  <c r="P1189" i="7"/>
  <c r="O1190" i="7"/>
  <c r="P1190" i="7"/>
  <c r="O1191" i="7"/>
  <c r="P1191" i="7"/>
  <c r="O1192" i="7"/>
  <c r="P1192" i="7"/>
  <c r="O1193" i="7"/>
  <c r="P1193" i="7"/>
  <c r="O1194" i="7"/>
  <c r="P1194" i="7"/>
  <c r="O1195" i="7"/>
  <c r="P1195" i="7"/>
  <c r="O1196" i="7"/>
  <c r="P1196" i="7"/>
  <c r="O1197" i="7"/>
  <c r="P1197" i="7"/>
  <c r="O1198" i="7"/>
  <c r="P1198" i="7"/>
  <c r="O1199" i="7"/>
  <c r="P1199" i="7"/>
  <c r="O1200" i="7"/>
  <c r="P1200" i="7"/>
  <c r="O1201" i="7"/>
  <c r="P1201" i="7"/>
  <c r="O1202" i="7"/>
  <c r="P1202" i="7"/>
  <c r="O1203" i="7"/>
  <c r="P1203" i="7"/>
  <c r="O1204" i="7"/>
  <c r="P1204" i="7"/>
  <c r="O1205" i="7"/>
  <c r="P1205" i="7"/>
  <c r="O1206" i="7"/>
  <c r="P1206" i="7"/>
  <c r="O1207" i="7"/>
  <c r="P1207" i="7"/>
  <c r="O1208" i="7"/>
  <c r="P1208" i="7"/>
  <c r="O1209" i="7"/>
  <c r="P1209" i="7"/>
  <c r="O1210" i="7"/>
  <c r="P1210" i="7"/>
  <c r="O1211" i="7"/>
  <c r="P1211" i="7"/>
  <c r="O1212" i="7"/>
  <c r="P1212" i="7"/>
  <c r="O1213" i="7"/>
  <c r="P1213" i="7"/>
  <c r="O1214" i="7"/>
  <c r="P1214" i="7"/>
  <c r="O1215" i="7"/>
  <c r="P1215" i="7"/>
  <c r="O1216" i="7"/>
  <c r="P1216" i="7"/>
  <c r="O1217" i="7"/>
  <c r="P1217" i="7"/>
  <c r="O1218" i="7"/>
  <c r="P1218" i="7"/>
  <c r="O1219" i="7"/>
  <c r="P1219" i="7"/>
  <c r="O1220" i="7"/>
  <c r="P1220" i="7"/>
  <c r="O1221" i="7"/>
  <c r="P1221" i="7"/>
  <c r="O1222" i="7"/>
  <c r="P1222" i="7"/>
  <c r="O1223" i="7"/>
  <c r="P1223" i="7"/>
  <c r="O1224" i="7"/>
  <c r="P1224" i="7"/>
  <c r="O1225" i="7"/>
  <c r="P1225" i="7"/>
  <c r="O1226" i="7"/>
  <c r="P1226" i="7"/>
  <c r="O1227" i="7"/>
  <c r="P1227" i="7"/>
  <c r="O1228" i="7"/>
  <c r="P1228" i="7"/>
  <c r="O1229" i="7"/>
  <c r="P1229" i="7"/>
  <c r="O1230" i="7"/>
  <c r="P1230" i="7"/>
  <c r="O1231" i="7"/>
  <c r="P1231" i="7"/>
  <c r="O1232" i="7"/>
  <c r="P1232" i="7"/>
  <c r="O1233" i="7"/>
  <c r="P1233" i="7"/>
  <c r="O1234" i="7"/>
  <c r="P1234" i="7"/>
  <c r="O1235" i="7"/>
  <c r="P1235" i="7"/>
  <c r="O1236" i="7"/>
  <c r="P1236" i="7"/>
  <c r="O1237" i="7"/>
  <c r="P1237" i="7"/>
  <c r="O1238" i="7"/>
  <c r="P1238" i="7"/>
  <c r="O1239" i="7"/>
  <c r="P1239" i="7"/>
  <c r="O1240" i="7"/>
  <c r="P1240" i="7"/>
  <c r="O1241" i="7"/>
  <c r="P1241" i="7"/>
  <c r="O1242" i="7"/>
  <c r="P1242" i="7"/>
  <c r="O1243" i="7"/>
  <c r="P1243" i="7"/>
  <c r="O1244" i="7"/>
  <c r="P1244" i="7"/>
  <c r="O1245" i="7"/>
  <c r="P1245" i="7"/>
  <c r="O1246" i="7"/>
  <c r="P1246" i="7"/>
  <c r="O1247" i="7"/>
  <c r="P1247" i="7"/>
  <c r="O1248" i="7"/>
  <c r="P1248" i="7"/>
  <c r="O1249" i="7"/>
  <c r="P1249" i="7"/>
  <c r="O1250" i="7"/>
  <c r="P1250" i="7"/>
  <c r="O1251" i="7"/>
  <c r="P1251" i="7"/>
  <c r="O1252" i="7"/>
  <c r="P1252" i="7"/>
  <c r="O1253" i="7"/>
  <c r="P1253" i="7"/>
  <c r="O1254" i="7"/>
  <c r="P1254" i="7"/>
  <c r="O1255" i="7"/>
  <c r="P1255" i="7"/>
  <c r="O1256" i="7"/>
  <c r="P1256" i="7"/>
  <c r="O1257" i="7"/>
  <c r="P1257" i="7"/>
  <c r="O1258" i="7"/>
  <c r="P1258" i="7"/>
  <c r="O1259" i="7"/>
  <c r="P1259" i="7"/>
  <c r="O1260" i="7"/>
  <c r="P1260" i="7"/>
  <c r="O1261" i="7"/>
  <c r="P1261" i="7"/>
  <c r="O1262" i="7"/>
  <c r="P1262" i="7"/>
  <c r="O1263" i="7"/>
  <c r="P1263" i="7"/>
  <c r="O1264" i="7"/>
  <c r="P1264" i="7"/>
  <c r="O1265" i="7"/>
  <c r="P1265" i="7"/>
  <c r="O1266" i="7"/>
  <c r="P1266" i="7"/>
  <c r="O1267" i="7"/>
  <c r="P1267" i="7"/>
  <c r="O1268" i="7"/>
  <c r="P1268" i="7"/>
  <c r="O1269" i="7"/>
  <c r="P1269" i="7"/>
  <c r="O1270" i="7"/>
  <c r="P1270" i="7"/>
  <c r="O1271" i="7"/>
  <c r="P1271" i="7"/>
  <c r="O1272" i="7"/>
  <c r="P1272" i="7"/>
  <c r="O1273" i="7"/>
  <c r="P1273" i="7"/>
  <c r="O1274" i="7"/>
  <c r="P1274" i="7"/>
  <c r="O1275" i="7"/>
  <c r="P1275" i="7"/>
  <c r="O1276" i="7"/>
  <c r="P1276" i="7"/>
  <c r="O1277" i="7"/>
  <c r="P1277" i="7"/>
  <c r="O1278" i="7"/>
  <c r="P1278" i="7"/>
  <c r="O1279" i="7"/>
  <c r="P1279" i="7"/>
  <c r="O1280" i="7"/>
  <c r="P1280" i="7"/>
  <c r="O1281" i="7"/>
  <c r="P1281" i="7"/>
  <c r="O1282" i="7"/>
  <c r="P1282" i="7"/>
  <c r="O1283" i="7"/>
  <c r="P1283" i="7"/>
  <c r="O1284" i="7"/>
  <c r="P1284" i="7"/>
  <c r="O1285" i="7"/>
  <c r="P1285" i="7"/>
  <c r="O1286" i="7"/>
  <c r="P1286" i="7"/>
  <c r="O1287" i="7"/>
  <c r="P1287" i="7"/>
  <c r="O1288" i="7"/>
  <c r="P1288" i="7"/>
  <c r="O1289" i="7"/>
  <c r="P1289" i="7"/>
  <c r="O1290" i="7"/>
  <c r="P1290" i="7"/>
  <c r="O1291" i="7"/>
  <c r="P1291" i="7"/>
  <c r="O1292" i="7"/>
  <c r="P1292" i="7"/>
  <c r="O1293" i="7"/>
  <c r="P1293" i="7"/>
  <c r="O1294" i="7"/>
  <c r="P1294" i="7"/>
  <c r="O1295" i="7"/>
  <c r="P1295" i="7"/>
  <c r="O1296" i="7"/>
  <c r="P1296" i="7"/>
  <c r="O1297" i="7"/>
  <c r="P1297" i="7"/>
  <c r="O1298" i="7"/>
  <c r="P1298" i="7"/>
  <c r="O1299" i="7"/>
  <c r="P1299" i="7"/>
  <c r="O1300" i="7"/>
  <c r="P1300" i="7"/>
  <c r="O1301" i="7"/>
  <c r="P1301" i="7"/>
  <c r="O1302" i="7"/>
  <c r="P1302" i="7"/>
  <c r="O1303" i="7"/>
  <c r="P1303" i="7"/>
  <c r="O1304" i="7"/>
  <c r="P1304" i="7"/>
  <c r="O1305" i="7"/>
  <c r="P1305" i="7"/>
  <c r="O1306" i="7"/>
  <c r="P1306" i="7"/>
  <c r="O1307" i="7"/>
  <c r="P1307" i="7"/>
  <c r="O1308" i="7"/>
  <c r="P1308" i="7"/>
  <c r="O1309" i="7"/>
  <c r="P1309" i="7"/>
  <c r="O1310" i="7"/>
  <c r="P1310" i="7"/>
  <c r="O1311" i="7"/>
  <c r="P1311" i="7"/>
  <c r="O1312" i="7"/>
  <c r="P1312" i="7"/>
  <c r="O1313" i="7"/>
  <c r="P1313" i="7"/>
  <c r="O1314" i="7"/>
  <c r="P1314" i="7"/>
  <c r="O1315" i="7"/>
  <c r="P1315" i="7"/>
  <c r="O1316" i="7"/>
  <c r="P1316" i="7"/>
  <c r="O1317" i="7"/>
  <c r="P1317" i="7"/>
  <c r="O1318" i="7"/>
  <c r="P1318" i="7"/>
  <c r="O1319" i="7"/>
  <c r="P1319" i="7"/>
  <c r="O1320" i="7"/>
  <c r="P1320" i="7"/>
  <c r="O1321" i="7"/>
  <c r="P1321" i="7"/>
  <c r="O1322" i="7"/>
  <c r="P1322" i="7"/>
  <c r="O1323" i="7"/>
  <c r="P1323" i="7"/>
  <c r="O1324" i="7"/>
  <c r="P1324" i="7"/>
  <c r="O1325" i="7"/>
  <c r="P1325" i="7"/>
  <c r="O1326" i="7"/>
  <c r="P1326" i="7"/>
  <c r="O1327" i="7"/>
  <c r="P1327" i="7"/>
  <c r="O1328" i="7"/>
  <c r="P1328" i="7"/>
  <c r="O1329" i="7"/>
  <c r="P1329" i="7"/>
  <c r="O1330" i="7"/>
  <c r="P1330" i="7"/>
  <c r="O1331" i="7"/>
  <c r="P1331" i="7"/>
  <c r="O1332" i="7"/>
  <c r="P1332" i="7"/>
  <c r="O1333" i="7"/>
  <c r="P1333" i="7"/>
  <c r="O1334" i="7"/>
  <c r="P1334" i="7"/>
  <c r="O1335" i="7"/>
  <c r="P1335" i="7"/>
  <c r="O1336" i="7"/>
  <c r="P1336" i="7"/>
  <c r="O1337" i="7"/>
  <c r="P1337" i="7"/>
  <c r="O1338" i="7"/>
  <c r="P1338" i="7"/>
  <c r="O1339" i="7"/>
  <c r="P1339" i="7"/>
  <c r="O1340" i="7"/>
  <c r="P1340" i="7"/>
  <c r="O1341" i="7"/>
  <c r="P1341" i="7"/>
  <c r="O1342" i="7"/>
  <c r="P1342" i="7"/>
  <c r="O1343" i="7"/>
  <c r="P1343" i="7"/>
  <c r="O1344" i="7"/>
  <c r="P1344" i="7"/>
  <c r="O1345" i="7"/>
  <c r="P1345" i="7"/>
  <c r="O1346" i="7"/>
  <c r="P1346" i="7"/>
  <c r="O1347" i="7"/>
  <c r="P1347" i="7"/>
  <c r="O1348" i="7"/>
  <c r="P1348" i="7"/>
  <c r="O1349" i="7"/>
  <c r="P1349" i="7"/>
  <c r="O1350" i="7"/>
  <c r="P1350" i="7"/>
  <c r="O1351" i="7"/>
  <c r="P1351" i="7"/>
  <c r="O1352" i="7"/>
  <c r="P1352" i="7"/>
  <c r="O1353" i="7"/>
  <c r="P1353" i="7"/>
  <c r="O1354" i="7"/>
  <c r="P1354" i="7"/>
  <c r="O1355" i="7"/>
  <c r="P1355" i="7"/>
  <c r="O1356" i="7"/>
  <c r="P1356" i="7"/>
  <c r="O1357" i="7"/>
  <c r="P1357" i="7"/>
  <c r="O1358" i="7"/>
  <c r="P1358" i="7"/>
  <c r="O1359" i="7"/>
  <c r="P1359" i="7"/>
  <c r="O1360" i="7"/>
  <c r="P1360" i="7"/>
  <c r="O1361" i="7"/>
  <c r="P1361" i="7"/>
  <c r="O1362" i="7"/>
  <c r="P1362" i="7"/>
  <c r="O1363" i="7"/>
  <c r="P1363" i="7"/>
  <c r="O1364" i="7"/>
  <c r="P1364" i="7"/>
  <c r="O1365" i="7"/>
  <c r="P1365" i="7"/>
  <c r="O1366" i="7"/>
  <c r="P1366" i="7"/>
  <c r="O1367" i="7"/>
  <c r="P1367" i="7"/>
  <c r="O1368" i="7"/>
  <c r="P1368" i="7"/>
  <c r="O1369" i="7"/>
  <c r="P1369" i="7"/>
  <c r="O1370" i="7"/>
  <c r="P1370" i="7"/>
  <c r="O1371" i="7"/>
  <c r="P1371" i="7"/>
  <c r="O1372" i="7"/>
  <c r="P1372" i="7"/>
  <c r="O1373" i="7"/>
  <c r="P1373" i="7"/>
  <c r="O1374" i="7"/>
  <c r="P1374" i="7"/>
  <c r="O1375" i="7"/>
  <c r="P1375" i="7"/>
  <c r="O1376" i="7"/>
  <c r="P1376" i="7"/>
  <c r="O1377" i="7"/>
  <c r="P1377" i="7"/>
  <c r="O1378" i="7"/>
  <c r="P1378" i="7"/>
  <c r="O1379" i="7"/>
  <c r="P1379" i="7"/>
  <c r="O1380" i="7"/>
  <c r="P1380" i="7"/>
  <c r="O1381" i="7"/>
  <c r="P1381" i="7"/>
  <c r="O1382" i="7"/>
  <c r="P1382" i="7"/>
  <c r="O1383" i="7"/>
  <c r="P1383" i="7"/>
  <c r="O1384" i="7"/>
  <c r="P1384" i="7"/>
  <c r="O1385" i="7"/>
  <c r="P1385" i="7"/>
  <c r="O1386" i="7"/>
  <c r="P1386" i="7"/>
  <c r="O1387" i="7"/>
  <c r="P1387" i="7"/>
  <c r="O1388" i="7"/>
  <c r="P1388" i="7"/>
  <c r="O1389" i="7"/>
  <c r="P1389" i="7"/>
  <c r="O1390" i="7"/>
  <c r="P1390" i="7"/>
  <c r="O1391" i="7"/>
  <c r="P1391" i="7"/>
  <c r="O1392" i="7"/>
  <c r="P1392" i="7"/>
  <c r="O1393" i="7"/>
  <c r="P1393" i="7"/>
  <c r="O1394" i="7"/>
  <c r="P1394" i="7"/>
  <c r="O1395" i="7"/>
  <c r="P1395" i="7"/>
  <c r="O1396" i="7"/>
  <c r="P1396" i="7"/>
  <c r="O1397" i="7"/>
  <c r="P1397" i="7"/>
  <c r="O1398" i="7"/>
  <c r="P1398" i="7"/>
  <c r="O1399" i="7"/>
  <c r="P1399" i="7"/>
  <c r="O1400" i="7"/>
  <c r="P1400" i="7"/>
  <c r="O1401" i="7"/>
  <c r="P1401" i="7"/>
  <c r="O1402" i="7"/>
  <c r="P1402" i="7"/>
  <c r="O1403" i="7"/>
  <c r="P1403" i="7"/>
  <c r="O1404" i="7"/>
  <c r="P1404" i="7"/>
  <c r="O1405" i="7"/>
  <c r="P1405" i="7"/>
  <c r="O1406" i="7"/>
  <c r="P1406" i="7"/>
  <c r="O1407" i="7"/>
  <c r="P1407" i="7"/>
  <c r="O1408" i="7"/>
  <c r="P1408" i="7"/>
  <c r="O1409" i="7"/>
  <c r="P1409" i="7"/>
  <c r="O1410" i="7"/>
  <c r="P1410" i="7"/>
  <c r="O1411" i="7"/>
  <c r="P1411" i="7"/>
  <c r="O1412" i="7"/>
  <c r="P1412" i="7"/>
  <c r="O1413" i="7"/>
  <c r="P1413" i="7"/>
  <c r="O1414" i="7"/>
  <c r="P1414" i="7"/>
  <c r="O1415" i="7"/>
  <c r="P1415" i="7"/>
  <c r="O1416" i="7"/>
  <c r="P1416" i="7"/>
  <c r="O1417" i="7"/>
  <c r="P1417" i="7"/>
  <c r="O1418" i="7"/>
  <c r="P1418" i="7"/>
  <c r="O1419" i="7"/>
  <c r="P1419" i="7"/>
  <c r="O1420" i="7"/>
  <c r="P1420" i="7"/>
  <c r="O1421" i="7"/>
  <c r="P1421" i="7"/>
  <c r="O1422" i="7"/>
  <c r="P1422" i="7"/>
  <c r="O1423" i="7"/>
  <c r="P1423" i="7"/>
  <c r="O1424" i="7"/>
  <c r="P1424" i="7"/>
  <c r="O1425" i="7"/>
  <c r="P1425" i="7"/>
  <c r="O1426" i="7"/>
  <c r="P1426" i="7"/>
  <c r="O1427" i="7"/>
  <c r="P1427" i="7"/>
  <c r="O1428" i="7"/>
  <c r="P1428" i="7"/>
  <c r="O1429" i="7"/>
  <c r="P1429" i="7"/>
  <c r="O1430" i="7"/>
  <c r="P1430" i="7"/>
  <c r="O1431" i="7"/>
  <c r="P1431" i="7"/>
  <c r="O1432" i="7"/>
  <c r="P1432" i="7"/>
  <c r="O1433" i="7"/>
  <c r="P1433" i="7"/>
  <c r="O1434" i="7"/>
  <c r="P1434" i="7"/>
  <c r="O1435" i="7"/>
  <c r="P1435" i="7"/>
  <c r="O1436" i="7"/>
  <c r="P1436" i="7"/>
  <c r="O1437" i="7"/>
  <c r="P1437" i="7"/>
  <c r="O1438" i="7"/>
  <c r="P1438" i="7"/>
  <c r="O1439" i="7"/>
  <c r="P1439" i="7"/>
  <c r="O1440" i="7"/>
  <c r="P1440" i="7"/>
  <c r="O1441" i="7"/>
  <c r="P1441" i="7"/>
  <c r="O1442" i="7"/>
  <c r="P1442" i="7"/>
  <c r="O1443" i="7"/>
  <c r="P1443" i="7"/>
  <c r="O1444" i="7"/>
  <c r="P1444" i="7"/>
  <c r="O1445" i="7"/>
  <c r="P1445" i="7"/>
  <c r="O1446" i="7"/>
  <c r="P1446" i="7"/>
  <c r="O1447" i="7"/>
  <c r="P1447" i="7"/>
  <c r="O1448" i="7"/>
  <c r="P1448" i="7"/>
  <c r="O1449" i="7"/>
  <c r="P1449" i="7"/>
  <c r="O1450" i="7"/>
  <c r="P1450" i="7"/>
  <c r="O1451" i="7"/>
  <c r="P1451" i="7"/>
  <c r="O1452" i="7"/>
  <c r="P1452" i="7"/>
  <c r="O1453" i="7"/>
  <c r="P1453" i="7"/>
  <c r="O1454" i="7"/>
  <c r="P1454" i="7"/>
  <c r="O1455" i="7"/>
  <c r="P1455" i="7"/>
  <c r="O1456" i="7"/>
  <c r="P1456" i="7"/>
  <c r="O1457" i="7"/>
  <c r="P1457" i="7"/>
  <c r="O1458" i="7"/>
  <c r="P1458" i="7"/>
  <c r="O1459" i="7"/>
  <c r="P1459" i="7"/>
  <c r="O1460" i="7"/>
  <c r="P1460" i="7"/>
  <c r="O1461" i="7"/>
  <c r="P1461" i="7"/>
  <c r="O1462" i="7"/>
  <c r="P1462" i="7"/>
  <c r="O1463" i="7"/>
  <c r="P1463" i="7"/>
  <c r="O1464" i="7"/>
  <c r="P1464" i="7"/>
  <c r="O1465" i="7"/>
  <c r="P1465" i="7"/>
  <c r="O1466" i="7"/>
  <c r="P1466" i="7"/>
  <c r="O1467" i="7"/>
  <c r="P1467" i="7"/>
  <c r="O1468" i="7"/>
  <c r="P1468" i="7"/>
  <c r="O1469" i="7"/>
  <c r="P1469" i="7"/>
  <c r="O1470" i="7"/>
  <c r="P1470" i="7"/>
  <c r="O1471" i="7"/>
  <c r="P1471" i="7"/>
  <c r="O1472" i="7"/>
  <c r="P1472" i="7"/>
  <c r="O1473" i="7"/>
  <c r="P1473" i="7"/>
  <c r="O1474" i="7"/>
  <c r="P1474" i="7"/>
  <c r="O1475" i="7"/>
  <c r="P1475" i="7"/>
  <c r="O1476" i="7"/>
  <c r="P1476" i="7"/>
  <c r="O1477" i="7"/>
  <c r="P1477" i="7"/>
  <c r="O1478" i="7"/>
  <c r="P1478" i="7"/>
  <c r="O1479" i="7"/>
  <c r="P1479" i="7"/>
  <c r="O1480" i="7"/>
  <c r="P1480" i="7"/>
  <c r="O1481" i="7"/>
  <c r="P1481" i="7"/>
  <c r="O1482" i="7"/>
  <c r="P1482" i="7"/>
  <c r="O1483" i="7"/>
  <c r="P1483" i="7"/>
  <c r="O1484" i="7"/>
  <c r="P1484" i="7"/>
  <c r="O1485" i="7"/>
  <c r="P1485" i="7"/>
  <c r="O1486" i="7"/>
  <c r="P1486" i="7"/>
  <c r="O1487" i="7"/>
  <c r="P1487" i="7"/>
  <c r="O1488" i="7"/>
  <c r="P1488" i="7"/>
  <c r="O1489" i="7"/>
  <c r="P1489" i="7"/>
  <c r="O1490" i="7"/>
  <c r="P1490" i="7"/>
  <c r="O1491" i="7"/>
  <c r="P1491" i="7"/>
  <c r="O1492" i="7"/>
  <c r="P1492" i="7"/>
  <c r="O1493" i="7"/>
  <c r="P1493" i="7"/>
  <c r="O1494" i="7"/>
  <c r="P1494" i="7"/>
  <c r="O1495" i="7"/>
  <c r="P1495" i="7"/>
  <c r="O1496" i="7"/>
  <c r="P1496" i="7"/>
  <c r="O1497" i="7"/>
  <c r="P1497" i="7"/>
  <c r="O1498" i="7"/>
  <c r="P1498" i="7"/>
  <c r="O1499" i="7"/>
  <c r="P1499" i="7"/>
  <c r="O1500" i="7"/>
  <c r="P1500" i="7"/>
  <c r="O1501" i="7"/>
  <c r="P1501" i="7"/>
  <c r="O1502" i="7"/>
  <c r="P1502" i="7"/>
  <c r="O1503" i="7"/>
  <c r="P1503" i="7"/>
  <c r="O1504" i="7"/>
  <c r="P1504" i="7"/>
  <c r="O1505" i="7"/>
  <c r="P1505" i="7"/>
  <c r="O1506" i="7"/>
  <c r="P1506" i="7"/>
  <c r="O1507" i="7"/>
  <c r="P1507" i="7"/>
  <c r="O1508" i="7"/>
  <c r="P1508" i="7"/>
  <c r="O1509" i="7"/>
  <c r="P1509" i="7"/>
  <c r="O1510" i="7"/>
  <c r="P1510" i="7"/>
  <c r="O1511" i="7"/>
  <c r="P1511" i="7"/>
  <c r="O1512" i="7"/>
  <c r="P1512" i="7"/>
  <c r="O1513" i="7"/>
  <c r="P1513" i="7"/>
  <c r="O1514" i="7"/>
  <c r="P1514" i="7"/>
  <c r="O1515" i="7"/>
  <c r="P1515" i="7"/>
  <c r="O1516" i="7"/>
  <c r="P1516" i="7"/>
  <c r="O1517" i="7"/>
  <c r="P1517" i="7"/>
  <c r="O1518" i="7"/>
  <c r="P1518" i="7"/>
  <c r="O1519" i="7"/>
  <c r="P1519" i="7"/>
  <c r="O1520" i="7"/>
  <c r="P1520" i="7"/>
  <c r="O1521" i="7"/>
  <c r="P1521" i="7"/>
  <c r="O1522" i="7"/>
  <c r="P1522" i="7"/>
  <c r="O1523" i="7"/>
  <c r="P1523" i="7"/>
  <c r="O1524" i="7"/>
  <c r="P1524" i="7"/>
  <c r="O1525" i="7"/>
  <c r="P1525" i="7"/>
  <c r="O1526" i="7"/>
  <c r="P1526" i="7"/>
  <c r="O1527" i="7"/>
  <c r="P1527" i="7"/>
  <c r="O1528" i="7"/>
  <c r="P1528" i="7"/>
  <c r="O1529" i="7"/>
  <c r="P1529" i="7"/>
  <c r="O1530" i="7"/>
  <c r="P1530" i="7"/>
  <c r="O1531" i="7"/>
  <c r="P1531" i="7"/>
  <c r="O1532" i="7"/>
  <c r="P1532" i="7"/>
  <c r="O1533" i="7"/>
  <c r="P1533" i="7"/>
  <c r="O1534" i="7"/>
  <c r="P1534" i="7"/>
  <c r="O1535" i="7"/>
  <c r="P1535" i="7"/>
  <c r="O1536" i="7"/>
  <c r="P1536" i="7"/>
  <c r="O1537" i="7"/>
  <c r="P1537" i="7"/>
  <c r="O1538" i="7"/>
  <c r="P1538" i="7"/>
  <c r="O1539" i="7"/>
  <c r="P1539" i="7"/>
  <c r="O1540" i="7"/>
  <c r="P1540" i="7"/>
  <c r="O1541" i="7"/>
  <c r="P1541" i="7"/>
  <c r="O1542" i="7"/>
  <c r="P1542" i="7"/>
  <c r="O1543" i="7"/>
  <c r="P1543" i="7"/>
  <c r="O1544" i="7"/>
  <c r="P1544" i="7"/>
  <c r="O1545" i="7"/>
  <c r="P1545" i="7"/>
  <c r="O1546" i="7"/>
  <c r="P1546" i="7"/>
  <c r="O1547" i="7"/>
  <c r="P1547" i="7"/>
  <c r="O1548" i="7"/>
  <c r="P1548" i="7"/>
  <c r="O1549" i="7"/>
  <c r="P1549" i="7"/>
  <c r="O1550" i="7"/>
  <c r="P1550" i="7"/>
  <c r="O1551" i="7"/>
  <c r="P1551" i="7"/>
  <c r="O1552" i="7"/>
  <c r="P1552" i="7"/>
  <c r="O1553" i="7"/>
  <c r="P1553" i="7"/>
  <c r="O1554" i="7"/>
  <c r="P1554" i="7"/>
  <c r="O1555" i="7"/>
  <c r="P1555" i="7"/>
  <c r="O1556" i="7"/>
  <c r="P1556" i="7"/>
  <c r="O1557" i="7"/>
  <c r="P1557" i="7"/>
  <c r="O1558" i="7"/>
  <c r="P1558" i="7"/>
  <c r="O1559" i="7"/>
  <c r="P1559" i="7"/>
  <c r="O1560" i="7"/>
  <c r="P1560" i="7"/>
  <c r="O1561" i="7"/>
  <c r="P1561" i="7"/>
  <c r="O1562" i="7"/>
  <c r="P1562" i="7"/>
  <c r="O1563" i="7"/>
  <c r="P1563" i="7"/>
  <c r="O1564" i="7"/>
  <c r="P1564" i="7"/>
  <c r="O1565" i="7"/>
  <c r="P1565" i="7"/>
  <c r="O1566" i="7"/>
  <c r="P1566" i="7"/>
  <c r="O1567" i="7"/>
  <c r="P1567" i="7"/>
  <c r="O1568" i="7"/>
  <c r="P1568" i="7"/>
  <c r="O1569" i="7"/>
  <c r="P1569" i="7"/>
  <c r="O1570" i="7"/>
  <c r="P1570" i="7"/>
  <c r="O1571" i="7"/>
  <c r="P1571" i="7"/>
  <c r="O1572" i="7"/>
  <c r="P1572" i="7"/>
  <c r="O1573" i="7"/>
  <c r="P1573" i="7"/>
  <c r="O1574" i="7"/>
  <c r="P1574" i="7"/>
  <c r="O1575" i="7"/>
  <c r="P1575" i="7"/>
  <c r="O1576" i="7"/>
  <c r="P1576" i="7"/>
  <c r="O1577" i="7"/>
  <c r="P1577" i="7"/>
  <c r="O1578" i="7"/>
  <c r="P1578" i="7"/>
  <c r="O1579" i="7"/>
  <c r="P1579" i="7"/>
  <c r="O1580" i="7"/>
  <c r="P1580" i="7"/>
  <c r="O1581" i="7"/>
  <c r="P1581" i="7"/>
  <c r="O1582" i="7"/>
  <c r="P1582" i="7"/>
  <c r="O1583" i="7"/>
  <c r="P1583" i="7"/>
  <c r="O1584" i="7"/>
  <c r="P1584" i="7"/>
  <c r="O1585" i="7"/>
  <c r="P1585" i="7"/>
  <c r="O1586" i="7"/>
  <c r="P1586" i="7"/>
  <c r="O1587" i="7"/>
  <c r="P1587" i="7"/>
  <c r="O1588" i="7"/>
  <c r="P1588" i="7"/>
  <c r="O1589" i="7"/>
  <c r="P1589" i="7"/>
  <c r="O1590" i="7"/>
  <c r="P1590" i="7"/>
  <c r="O1591" i="7"/>
  <c r="P1591" i="7"/>
  <c r="O1592" i="7"/>
  <c r="P1592" i="7"/>
  <c r="O1593" i="7"/>
  <c r="P1593" i="7"/>
  <c r="O1594" i="7"/>
  <c r="P1594" i="7"/>
  <c r="O1595" i="7"/>
  <c r="P1595" i="7"/>
  <c r="O1596" i="7"/>
  <c r="P1596" i="7"/>
  <c r="O1597" i="7"/>
  <c r="P1597" i="7"/>
  <c r="O1598" i="7"/>
  <c r="P1598" i="7"/>
  <c r="O1599" i="7"/>
  <c r="P1599" i="7"/>
  <c r="O1600" i="7"/>
  <c r="P1600" i="7"/>
  <c r="O1601" i="7"/>
  <c r="P1601" i="7"/>
  <c r="O1602" i="7"/>
  <c r="P1602" i="7"/>
  <c r="O1603" i="7"/>
  <c r="P1603" i="7"/>
  <c r="O1604" i="7"/>
  <c r="P1604" i="7"/>
  <c r="O1605" i="7"/>
  <c r="P1605" i="7"/>
  <c r="O1606" i="7"/>
  <c r="P1606" i="7"/>
  <c r="O1607" i="7"/>
  <c r="P1607" i="7"/>
  <c r="O1608" i="7"/>
  <c r="P1608" i="7"/>
  <c r="O1609" i="7"/>
  <c r="P1609" i="7"/>
  <c r="O1610" i="7"/>
  <c r="P1610" i="7"/>
  <c r="O1611" i="7"/>
  <c r="P1611" i="7"/>
  <c r="O1612" i="7"/>
  <c r="P1612" i="7"/>
  <c r="O1613" i="7"/>
  <c r="P1613" i="7"/>
  <c r="O1614" i="7"/>
  <c r="P1614" i="7"/>
  <c r="O1615" i="7"/>
  <c r="P1615" i="7"/>
  <c r="O1616" i="7"/>
  <c r="P1616" i="7"/>
  <c r="O1617" i="7"/>
  <c r="P1617" i="7"/>
  <c r="O1618" i="7"/>
  <c r="P1618" i="7"/>
  <c r="O1619" i="7"/>
  <c r="P1619" i="7"/>
  <c r="O1620" i="7"/>
  <c r="P1620" i="7"/>
  <c r="O1621" i="7"/>
  <c r="P1621" i="7"/>
  <c r="O1622" i="7"/>
  <c r="P1622" i="7"/>
  <c r="O1623" i="7"/>
  <c r="P1623" i="7"/>
  <c r="O1624" i="7"/>
  <c r="P1624" i="7"/>
  <c r="O1625" i="7"/>
  <c r="P1625" i="7"/>
  <c r="O1626" i="7"/>
  <c r="P1626" i="7"/>
  <c r="O1627" i="7"/>
  <c r="P1627" i="7"/>
  <c r="O1628" i="7"/>
  <c r="P1628" i="7"/>
  <c r="O1629" i="7"/>
  <c r="P1629" i="7"/>
  <c r="O1630" i="7"/>
  <c r="P1630" i="7"/>
  <c r="O1631" i="7"/>
  <c r="P1631" i="7"/>
  <c r="O1632" i="7"/>
  <c r="P1632" i="7"/>
  <c r="O1633" i="7"/>
  <c r="P1633" i="7"/>
  <c r="O1634" i="7"/>
  <c r="P1634" i="7"/>
  <c r="O1635" i="7"/>
  <c r="P1635" i="7"/>
  <c r="O1636" i="7"/>
  <c r="P1636" i="7"/>
  <c r="O1637" i="7"/>
  <c r="P1637" i="7"/>
  <c r="O1638" i="7"/>
  <c r="P1638" i="7"/>
  <c r="O1639" i="7"/>
  <c r="P1639" i="7"/>
  <c r="O1640" i="7"/>
  <c r="P1640" i="7"/>
  <c r="O1641" i="7"/>
  <c r="P1641" i="7"/>
  <c r="O1642" i="7"/>
  <c r="P1642" i="7"/>
  <c r="O1643" i="7"/>
  <c r="P1643" i="7"/>
  <c r="O1644" i="7"/>
  <c r="P1644" i="7"/>
  <c r="O1645" i="7"/>
  <c r="P1645" i="7"/>
  <c r="O1646" i="7"/>
  <c r="P1646" i="7"/>
  <c r="O1647" i="7"/>
  <c r="P1647" i="7"/>
  <c r="O1648" i="7"/>
  <c r="P1648" i="7"/>
  <c r="O1649" i="7"/>
  <c r="P1649" i="7"/>
  <c r="O1650" i="7"/>
  <c r="P1650" i="7"/>
  <c r="O1651" i="7"/>
  <c r="P1651" i="7"/>
  <c r="O1652" i="7"/>
  <c r="P1652" i="7"/>
  <c r="O1653" i="7"/>
  <c r="P1653" i="7"/>
  <c r="O1654" i="7"/>
  <c r="P1654" i="7"/>
  <c r="O1655" i="7"/>
  <c r="P1655" i="7"/>
  <c r="O1656" i="7"/>
  <c r="P1656" i="7"/>
  <c r="O1657" i="7"/>
  <c r="P1657" i="7"/>
  <c r="O1658" i="7"/>
  <c r="P1658" i="7"/>
  <c r="O1659" i="7"/>
  <c r="P1659" i="7"/>
  <c r="O1660" i="7"/>
  <c r="P1660" i="7"/>
  <c r="O1661" i="7"/>
  <c r="P1661" i="7"/>
  <c r="O1662" i="7"/>
  <c r="P1662" i="7"/>
  <c r="O1663" i="7"/>
  <c r="P1663" i="7"/>
  <c r="O1664" i="7"/>
  <c r="P1664" i="7"/>
  <c r="O1665" i="7"/>
  <c r="P1665" i="7"/>
  <c r="O1666" i="7"/>
  <c r="P1666" i="7"/>
  <c r="O1667" i="7"/>
  <c r="P1667" i="7"/>
  <c r="O1668" i="7"/>
  <c r="P1668" i="7"/>
  <c r="O1669" i="7"/>
  <c r="P1669" i="7"/>
  <c r="O1670" i="7"/>
  <c r="P1670" i="7"/>
  <c r="O1671" i="7"/>
  <c r="P1671" i="7"/>
  <c r="O1672" i="7"/>
  <c r="P1672" i="7"/>
  <c r="O1673" i="7"/>
  <c r="P1673" i="7"/>
  <c r="O1674" i="7"/>
  <c r="P1674" i="7"/>
  <c r="O1675" i="7"/>
  <c r="P1675" i="7"/>
  <c r="O1676" i="7"/>
  <c r="P1676" i="7"/>
  <c r="O1677" i="7"/>
  <c r="P1677" i="7"/>
  <c r="O1678" i="7"/>
  <c r="P1678" i="7"/>
  <c r="O1679" i="7"/>
  <c r="P1679" i="7"/>
  <c r="O1680" i="7"/>
  <c r="P1680" i="7"/>
  <c r="O1681" i="7"/>
  <c r="P1681" i="7"/>
  <c r="O1682" i="7"/>
  <c r="P1682" i="7"/>
  <c r="O1683" i="7"/>
  <c r="P1683" i="7"/>
  <c r="O1684" i="7"/>
  <c r="P1684" i="7"/>
  <c r="O1685" i="7"/>
  <c r="P1685" i="7"/>
  <c r="O1686" i="7"/>
  <c r="P1686" i="7"/>
  <c r="O1687" i="7"/>
  <c r="P1687" i="7"/>
  <c r="O1688" i="7"/>
  <c r="P1688" i="7"/>
  <c r="O1689" i="7"/>
  <c r="P1689" i="7"/>
  <c r="O1690" i="7"/>
  <c r="P1690" i="7"/>
  <c r="O1691" i="7"/>
  <c r="P1691" i="7"/>
  <c r="O1692" i="7"/>
  <c r="P1692" i="7"/>
  <c r="O1693" i="7"/>
  <c r="P1693" i="7"/>
  <c r="O1694" i="7"/>
  <c r="P1694" i="7"/>
  <c r="O1695" i="7"/>
  <c r="P1695" i="7"/>
  <c r="O1696" i="7"/>
  <c r="P1696" i="7"/>
  <c r="O1697" i="7"/>
  <c r="P1697" i="7"/>
  <c r="O1698" i="7"/>
  <c r="P1698" i="7"/>
  <c r="O1699" i="7"/>
  <c r="P1699" i="7"/>
  <c r="O1700" i="7"/>
  <c r="P1700" i="7"/>
  <c r="O1701" i="7"/>
  <c r="P1701" i="7"/>
  <c r="O1702" i="7"/>
  <c r="P1702" i="7"/>
  <c r="O1703" i="7"/>
  <c r="P1703" i="7"/>
  <c r="O1704" i="7"/>
  <c r="P1704" i="7"/>
  <c r="O1705" i="7"/>
  <c r="P1705" i="7"/>
  <c r="O1706" i="7"/>
  <c r="P1706" i="7"/>
  <c r="O1707" i="7"/>
  <c r="P1707" i="7"/>
  <c r="O1708" i="7"/>
  <c r="P1708" i="7"/>
  <c r="O1709" i="7"/>
  <c r="P1709" i="7"/>
  <c r="O1710" i="7"/>
  <c r="P1710" i="7"/>
  <c r="O1711" i="7"/>
  <c r="P1711" i="7"/>
  <c r="O1712" i="7"/>
  <c r="P1712" i="7"/>
  <c r="O1713" i="7"/>
  <c r="P1713" i="7"/>
  <c r="O1714" i="7"/>
  <c r="P1714" i="7"/>
  <c r="O1715" i="7"/>
  <c r="P1715" i="7"/>
  <c r="O1716" i="7"/>
  <c r="P1716" i="7"/>
  <c r="O1717" i="7"/>
  <c r="P1717" i="7"/>
  <c r="O1718" i="7"/>
  <c r="P1718" i="7"/>
  <c r="O1719" i="7"/>
  <c r="P1719" i="7"/>
  <c r="O1720" i="7"/>
  <c r="P1720" i="7"/>
  <c r="O1721" i="7"/>
  <c r="P1721" i="7"/>
  <c r="O1722" i="7"/>
  <c r="P1722" i="7"/>
  <c r="O1723" i="7"/>
  <c r="P1723" i="7"/>
  <c r="O1724" i="7"/>
  <c r="P1724" i="7"/>
  <c r="O1725" i="7"/>
  <c r="P1725" i="7"/>
  <c r="O1726" i="7"/>
  <c r="P1726" i="7"/>
  <c r="O1727" i="7"/>
  <c r="P1727" i="7"/>
  <c r="O1728" i="7"/>
  <c r="P1728" i="7"/>
  <c r="O1729" i="7"/>
  <c r="P1729" i="7"/>
  <c r="O1730" i="7"/>
  <c r="P1730" i="7"/>
  <c r="O1731" i="7"/>
  <c r="P1731" i="7"/>
  <c r="O1732" i="7"/>
  <c r="P1732" i="7"/>
  <c r="O1733" i="7"/>
  <c r="P1733" i="7"/>
  <c r="O1734" i="7"/>
  <c r="P1734" i="7"/>
  <c r="O1735" i="7"/>
  <c r="P1735" i="7"/>
  <c r="O1736" i="7"/>
  <c r="P1736" i="7"/>
  <c r="O1737" i="7"/>
  <c r="P1737" i="7"/>
  <c r="O1738" i="7"/>
  <c r="P1738" i="7"/>
  <c r="O1739" i="7"/>
  <c r="P1739" i="7"/>
  <c r="O1740" i="7"/>
  <c r="P1740" i="7"/>
  <c r="O1741" i="7"/>
  <c r="P1741" i="7"/>
  <c r="O1742" i="7"/>
  <c r="P1742" i="7"/>
  <c r="O1743" i="7"/>
  <c r="P1743" i="7"/>
  <c r="O1744" i="7"/>
  <c r="P1744" i="7"/>
  <c r="O1745" i="7"/>
  <c r="P1745" i="7"/>
  <c r="O1746" i="7"/>
  <c r="P1746" i="7"/>
  <c r="O1747" i="7"/>
  <c r="P1747" i="7"/>
  <c r="O1748" i="7"/>
  <c r="P1748" i="7"/>
  <c r="O1749" i="7"/>
  <c r="P1749" i="7"/>
  <c r="O1750" i="7"/>
  <c r="P1750" i="7"/>
  <c r="O1751" i="7"/>
  <c r="P1751" i="7"/>
  <c r="O1752" i="7"/>
  <c r="P1752" i="7"/>
  <c r="O1753" i="7"/>
  <c r="P1753" i="7"/>
  <c r="O1754" i="7"/>
  <c r="P1754" i="7"/>
  <c r="O1755" i="7"/>
  <c r="P1755" i="7"/>
  <c r="O1756" i="7"/>
  <c r="P1756" i="7"/>
  <c r="O1757" i="7"/>
  <c r="P1757" i="7"/>
  <c r="O1758" i="7"/>
  <c r="P1758" i="7"/>
  <c r="O1759" i="7"/>
  <c r="P1759" i="7"/>
  <c r="O1760" i="7"/>
  <c r="P1760" i="7"/>
  <c r="O1761" i="7"/>
  <c r="P1761" i="7"/>
  <c r="O1762" i="7"/>
  <c r="P1762" i="7"/>
  <c r="O1763" i="7"/>
  <c r="P1763" i="7"/>
  <c r="O1764" i="7"/>
  <c r="P1764" i="7"/>
  <c r="O1765" i="7"/>
  <c r="P1765" i="7"/>
  <c r="O1766" i="7"/>
  <c r="P1766" i="7"/>
  <c r="O1767" i="7"/>
  <c r="P1767" i="7"/>
  <c r="O1768" i="7"/>
  <c r="P1768" i="7"/>
  <c r="O1769" i="7"/>
  <c r="P1769" i="7"/>
  <c r="O1770" i="7"/>
  <c r="P1770" i="7"/>
  <c r="O1771" i="7"/>
  <c r="P1771" i="7"/>
  <c r="O1772" i="7"/>
  <c r="P1772" i="7"/>
  <c r="O1773" i="7"/>
  <c r="P1773" i="7"/>
  <c r="O1774" i="7"/>
  <c r="P1774" i="7"/>
  <c r="O1775" i="7"/>
  <c r="P1775" i="7"/>
  <c r="O1776" i="7"/>
  <c r="P1776" i="7"/>
  <c r="O1777" i="7"/>
  <c r="P1777" i="7"/>
  <c r="O1778" i="7"/>
  <c r="P1778" i="7"/>
  <c r="O1779" i="7"/>
  <c r="P1779" i="7"/>
  <c r="O1780" i="7"/>
  <c r="P1780" i="7"/>
  <c r="O1781" i="7"/>
  <c r="P1781" i="7"/>
  <c r="O1782" i="7"/>
  <c r="P1782" i="7"/>
  <c r="O1783" i="7"/>
  <c r="P1783" i="7"/>
  <c r="O1784" i="7"/>
  <c r="P1784" i="7"/>
  <c r="O1785" i="7"/>
  <c r="P1785" i="7"/>
  <c r="O1786" i="7"/>
  <c r="P1786" i="7"/>
  <c r="O1787" i="7"/>
  <c r="P1787" i="7"/>
  <c r="O1788" i="7"/>
  <c r="P1788" i="7"/>
  <c r="O1789" i="7"/>
  <c r="P1789" i="7"/>
  <c r="O1790" i="7"/>
  <c r="P1790" i="7"/>
  <c r="O1791" i="7"/>
  <c r="P1791" i="7"/>
  <c r="O1792" i="7"/>
  <c r="P1792" i="7"/>
  <c r="O1793" i="7"/>
  <c r="P1793" i="7"/>
  <c r="O1794" i="7"/>
  <c r="P1794" i="7"/>
  <c r="O1795" i="7"/>
  <c r="P1795" i="7"/>
  <c r="O1796" i="7"/>
  <c r="P1796" i="7"/>
  <c r="O1797" i="7"/>
  <c r="P1797" i="7"/>
  <c r="O1798" i="7"/>
  <c r="P1798" i="7"/>
  <c r="O1799" i="7"/>
  <c r="P1799" i="7"/>
  <c r="O1800" i="7"/>
  <c r="P1800" i="7"/>
  <c r="O1801" i="7"/>
  <c r="P1801" i="7"/>
  <c r="O1802" i="7"/>
  <c r="P1802" i="7"/>
  <c r="O1803" i="7"/>
  <c r="P1803" i="7"/>
  <c r="O1804" i="7"/>
  <c r="P1804" i="7"/>
  <c r="O1805" i="7"/>
  <c r="P1805" i="7"/>
  <c r="O1806" i="7"/>
  <c r="P1806" i="7"/>
  <c r="O1807" i="7"/>
  <c r="P1807" i="7"/>
  <c r="O1808" i="7"/>
  <c r="P1808" i="7"/>
  <c r="O1809" i="7"/>
  <c r="P1809" i="7"/>
  <c r="O1810" i="7"/>
  <c r="P1810" i="7"/>
  <c r="O1811" i="7"/>
  <c r="P1811" i="7"/>
  <c r="O1812" i="7"/>
  <c r="P1812" i="7"/>
  <c r="O1813" i="7"/>
  <c r="P1813" i="7"/>
  <c r="O1814" i="7"/>
  <c r="P1814" i="7"/>
  <c r="O1815" i="7"/>
  <c r="P1815" i="7"/>
  <c r="O1816" i="7"/>
  <c r="P1816" i="7"/>
  <c r="O1817" i="7"/>
  <c r="P1817" i="7"/>
  <c r="O1818" i="7"/>
  <c r="P1818" i="7"/>
  <c r="O1819" i="7"/>
  <c r="P1819" i="7"/>
  <c r="O1820" i="7"/>
  <c r="P1820" i="7"/>
  <c r="O1821" i="7"/>
  <c r="P1821" i="7"/>
  <c r="O1822" i="7"/>
  <c r="P1822" i="7"/>
  <c r="O1823" i="7"/>
  <c r="P1823" i="7"/>
  <c r="O1824" i="7"/>
  <c r="P1824" i="7"/>
  <c r="O1825" i="7"/>
  <c r="P1825" i="7"/>
  <c r="O1826" i="7"/>
  <c r="P1826" i="7"/>
  <c r="O1827" i="7"/>
  <c r="P1827" i="7"/>
  <c r="O1828" i="7"/>
  <c r="P1828" i="7"/>
  <c r="O1829" i="7"/>
  <c r="P1829" i="7"/>
  <c r="O1830" i="7"/>
  <c r="P1830" i="7"/>
  <c r="O1831" i="7"/>
  <c r="P1831" i="7"/>
  <c r="O1832" i="7"/>
  <c r="P1832" i="7"/>
  <c r="O1833" i="7"/>
  <c r="P1833" i="7"/>
  <c r="O1834" i="7"/>
  <c r="P1834" i="7"/>
  <c r="O1835" i="7"/>
  <c r="P1835" i="7"/>
  <c r="O1836" i="7"/>
  <c r="P1836" i="7"/>
  <c r="O1837" i="7"/>
  <c r="P1837" i="7"/>
  <c r="O1838" i="7"/>
  <c r="P1838" i="7"/>
  <c r="O1839" i="7"/>
  <c r="P1839" i="7"/>
  <c r="O1840" i="7"/>
  <c r="P1840" i="7"/>
  <c r="O1841" i="7"/>
  <c r="P1841" i="7"/>
  <c r="O1842" i="7"/>
  <c r="P1842" i="7"/>
  <c r="O1843" i="7"/>
  <c r="P1843" i="7"/>
  <c r="O1844" i="7"/>
  <c r="P1844" i="7"/>
  <c r="O1845" i="7"/>
  <c r="P1845" i="7"/>
  <c r="O1846" i="7"/>
  <c r="P1846" i="7"/>
  <c r="O1847" i="7"/>
  <c r="P1847" i="7"/>
  <c r="O1848" i="7"/>
  <c r="P1848" i="7"/>
  <c r="O1849" i="7"/>
  <c r="P1849" i="7"/>
  <c r="O1850" i="7"/>
  <c r="P1850" i="7"/>
  <c r="O1851" i="7"/>
  <c r="P1851" i="7"/>
  <c r="O1852" i="7"/>
  <c r="P1852" i="7"/>
  <c r="O1853" i="7"/>
  <c r="P1853" i="7"/>
  <c r="O1854" i="7"/>
  <c r="P1854" i="7"/>
  <c r="O1855" i="7"/>
  <c r="P1855" i="7"/>
  <c r="O1856" i="7"/>
  <c r="P1856" i="7"/>
  <c r="O1857" i="7"/>
  <c r="P1857" i="7"/>
  <c r="O1858" i="7"/>
  <c r="P1858" i="7"/>
  <c r="O1859" i="7"/>
  <c r="P1859" i="7"/>
  <c r="O1860" i="7"/>
  <c r="P1860" i="7"/>
  <c r="O1861" i="7"/>
  <c r="P1861" i="7"/>
  <c r="O1862" i="7"/>
  <c r="P1862" i="7"/>
  <c r="O1863" i="7"/>
  <c r="P1863" i="7"/>
  <c r="O1864" i="7"/>
  <c r="P1864" i="7"/>
  <c r="O1865" i="7"/>
  <c r="P1865" i="7"/>
  <c r="O1866" i="7"/>
  <c r="P1866" i="7"/>
  <c r="O1867" i="7"/>
  <c r="P1867" i="7"/>
  <c r="O1868" i="7"/>
  <c r="P1868" i="7"/>
  <c r="O1869" i="7"/>
  <c r="P1869" i="7"/>
  <c r="O1870" i="7"/>
  <c r="P1870" i="7"/>
  <c r="O1871" i="7"/>
  <c r="P1871" i="7"/>
  <c r="O1872" i="7"/>
  <c r="P1872" i="7"/>
  <c r="O1873" i="7"/>
  <c r="P1873" i="7"/>
  <c r="O1874" i="7"/>
  <c r="P1874" i="7"/>
  <c r="O1875" i="7"/>
  <c r="P1875" i="7"/>
  <c r="O1876" i="7"/>
  <c r="P1876" i="7"/>
  <c r="O1877" i="7"/>
  <c r="P1877" i="7"/>
  <c r="O1878" i="7"/>
  <c r="P1878" i="7"/>
  <c r="O1879" i="7"/>
  <c r="P1879" i="7"/>
  <c r="O1880" i="7"/>
  <c r="P1880" i="7"/>
  <c r="O1881" i="7"/>
  <c r="P1881" i="7"/>
  <c r="O1882" i="7"/>
  <c r="P1882" i="7"/>
  <c r="O1883" i="7"/>
  <c r="P1883" i="7"/>
  <c r="O1884" i="7"/>
  <c r="P1884" i="7"/>
  <c r="O1885" i="7"/>
  <c r="P1885" i="7"/>
  <c r="O1886" i="7"/>
  <c r="P1886" i="7"/>
  <c r="O1887" i="7"/>
  <c r="P1887" i="7"/>
  <c r="O1888" i="7"/>
  <c r="P1888" i="7"/>
  <c r="O1889" i="7"/>
  <c r="P1889" i="7"/>
  <c r="O1890" i="7"/>
  <c r="P1890" i="7"/>
  <c r="O1891" i="7"/>
  <c r="P1891" i="7"/>
  <c r="O1892" i="7"/>
  <c r="P1892" i="7"/>
  <c r="O1893" i="7"/>
  <c r="P1893" i="7"/>
  <c r="O1894" i="7"/>
  <c r="P1894" i="7"/>
  <c r="O1895" i="7"/>
  <c r="P1895" i="7"/>
  <c r="O1896" i="7"/>
  <c r="P1896" i="7"/>
  <c r="O1897" i="7"/>
  <c r="P1897" i="7"/>
  <c r="O1898" i="7"/>
  <c r="P1898" i="7"/>
  <c r="O1899" i="7"/>
  <c r="P1899" i="7"/>
  <c r="O1900" i="7"/>
  <c r="P1900" i="7"/>
  <c r="O1901" i="7"/>
  <c r="P1901" i="7"/>
  <c r="O1902" i="7"/>
  <c r="P1902" i="7"/>
  <c r="O1903" i="7"/>
  <c r="P1903" i="7"/>
  <c r="O1904" i="7"/>
  <c r="P1904" i="7"/>
  <c r="O1905" i="7"/>
  <c r="P1905" i="7"/>
  <c r="O1906" i="7"/>
  <c r="P1906" i="7"/>
  <c r="O1907" i="7"/>
  <c r="P1907" i="7"/>
  <c r="O1908" i="7"/>
  <c r="P1908" i="7"/>
  <c r="O1909" i="7"/>
  <c r="P1909" i="7"/>
  <c r="O1910" i="7"/>
  <c r="P1910" i="7"/>
  <c r="O1911" i="7"/>
  <c r="P1911" i="7"/>
  <c r="O1912" i="7"/>
  <c r="P1912" i="7"/>
  <c r="O1913" i="7"/>
  <c r="P1913" i="7"/>
  <c r="O1914" i="7"/>
  <c r="P1914" i="7"/>
  <c r="O1915" i="7"/>
  <c r="P1915" i="7"/>
  <c r="O1916" i="7"/>
  <c r="P1916" i="7"/>
  <c r="O1917" i="7"/>
  <c r="P1917" i="7"/>
  <c r="O1918" i="7"/>
  <c r="P1918" i="7"/>
  <c r="O1919" i="7"/>
  <c r="P1919" i="7"/>
  <c r="O1920" i="7"/>
  <c r="P1920" i="7"/>
  <c r="O1921" i="7"/>
  <c r="P1921" i="7"/>
  <c r="O1922" i="7"/>
  <c r="P1922" i="7"/>
  <c r="O1923" i="7"/>
  <c r="P1923" i="7"/>
  <c r="O1924" i="7"/>
  <c r="P1924" i="7"/>
  <c r="O1925" i="7"/>
  <c r="P1925" i="7"/>
  <c r="O1926" i="7"/>
  <c r="P1926" i="7"/>
  <c r="O1927" i="7"/>
  <c r="P1927" i="7"/>
  <c r="O1928" i="7"/>
  <c r="P1928" i="7"/>
  <c r="O1929" i="7"/>
  <c r="P1929" i="7"/>
  <c r="O1930" i="7"/>
  <c r="P1930" i="7"/>
  <c r="O1931" i="7"/>
  <c r="P1931" i="7"/>
  <c r="O1932" i="7"/>
  <c r="P1932" i="7"/>
  <c r="O1933" i="7"/>
  <c r="P1933" i="7"/>
  <c r="O1934" i="7"/>
  <c r="P1934" i="7"/>
  <c r="O1935" i="7"/>
  <c r="P1935" i="7"/>
  <c r="O1936" i="7"/>
  <c r="P1936" i="7"/>
  <c r="O1937" i="7"/>
  <c r="P1937" i="7"/>
  <c r="O1938" i="7"/>
  <c r="P1938" i="7"/>
  <c r="O1939" i="7"/>
  <c r="P1939" i="7"/>
  <c r="O1940" i="7"/>
  <c r="P1940" i="7"/>
  <c r="O1941" i="7"/>
  <c r="P1941" i="7"/>
  <c r="O1942" i="7"/>
  <c r="P1942" i="7"/>
  <c r="O1943" i="7"/>
  <c r="P1943" i="7"/>
  <c r="O1944" i="7"/>
  <c r="P1944" i="7"/>
  <c r="O1945" i="7"/>
  <c r="P1945" i="7"/>
  <c r="O1946" i="7"/>
  <c r="P1946" i="7"/>
  <c r="O1947" i="7"/>
  <c r="P1947" i="7"/>
  <c r="O1948" i="7"/>
  <c r="P1948" i="7"/>
  <c r="O1949" i="7"/>
  <c r="P1949" i="7"/>
  <c r="O1950" i="7"/>
  <c r="P1950" i="7"/>
  <c r="O1951" i="7"/>
  <c r="P1951" i="7"/>
  <c r="O1952" i="7"/>
  <c r="P1952" i="7"/>
  <c r="O1953" i="7"/>
  <c r="P1953" i="7"/>
  <c r="O1954" i="7"/>
  <c r="P1954" i="7"/>
  <c r="O1955" i="7"/>
  <c r="P1955" i="7"/>
  <c r="O1956" i="7"/>
  <c r="P1956" i="7"/>
  <c r="O1957" i="7"/>
  <c r="P1957" i="7"/>
  <c r="O1958" i="7"/>
  <c r="P1958" i="7"/>
  <c r="O1959" i="7"/>
  <c r="P1959" i="7"/>
  <c r="O1960" i="7"/>
  <c r="P1960" i="7"/>
  <c r="O1961" i="7"/>
  <c r="P1961" i="7"/>
  <c r="O1962" i="7"/>
  <c r="P1962" i="7"/>
  <c r="O1963" i="7"/>
  <c r="P1963" i="7"/>
  <c r="O1964" i="7"/>
  <c r="P1964" i="7"/>
  <c r="O1965" i="7"/>
  <c r="P1965" i="7"/>
  <c r="O1966" i="7"/>
  <c r="P1966" i="7"/>
  <c r="O1967" i="7"/>
  <c r="P1967" i="7"/>
  <c r="O1968" i="7"/>
  <c r="P1968" i="7"/>
  <c r="O1969" i="7"/>
  <c r="P1969" i="7"/>
  <c r="O1970" i="7"/>
  <c r="P1970" i="7"/>
  <c r="O1971" i="7"/>
  <c r="P1971" i="7"/>
  <c r="O1972" i="7"/>
  <c r="P1972" i="7"/>
  <c r="O1973" i="7"/>
  <c r="P1973" i="7"/>
  <c r="O1974" i="7"/>
  <c r="P1974" i="7"/>
  <c r="O1975" i="7"/>
  <c r="P1975" i="7"/>
  <c r="O1976" i="7"/>
  <c r="P1976" i="7"/>
  <c r="O1977" i="7"/>
  <c r="P1977" i="7"/>
  <c r="O1978" i="7"/>
  <c r="P1978" i="7"/>
  <c r="O1979" i="7"/>
  <c r="P1979" i="7"/>
  <c r="O1980" i="7"/>
  <c r="P1980" i="7"/>
  <c r="O1981" i="7"/>
  <c r="P1981" i="7"/>
  <c r="O1982" i="7"/>
  <c r="P1982" i="7"/>
  <c r="O1983" i="7"/>
  <c r="P1983" i="7"/>
  <c r="O1984" i="7"/>
  <c r="P1984" i="7"/>
  <c r="O1985" i="7"/>
  <c r="P1985" i="7"/>
  <c r="O1986" i="7"/>
  <c r="P1986" i="7"/>
  <c r="O1987" i="7"/>
  <c r="P1987" i="7"/>
  <c r="O1988" i="7"/>
  <c r="P1988" i="7"/>
  <c r="O1989" i="7"/>
  <c r="P1989" i="7"/>
  <c r="O1990" i="7"/>
  <c r="P1990" i="7"/>
  <c r="O1991" i="7"/>
  <c r="P1991" i="7"/>
  <c r="O1992" i="7"/>
  <c r="P1992" i="7"/>
  <c r="O1993" i="7"/>
  <c r="P1993" i="7"/>
  <c r="O1994" i="7"/>
  <c r="P1994" i="7"/>
  <c r="O1995" i="7"/>
  <c r="P1995" i="7"/>
  <c r="O1996" i="7"/>
  <c r="P1996" i="7"/>
  <c r="O1997" i="7"/>
  <c r="P1997" i="7"/>
  <c r="O1998" i="7"/>
  <c r="P1998" i="7"/>
  <c r="O1999" i="7"/>
  <c r="P1999" i="7"/>
  <c r="O2000" i="7"/>
  <c r="P2000" i="7"/>
  <c r="O2001" i="7"/>
  <c r="P2001" i="7"/>
  <c r="O2002" i="7"/>
  <c r="P2002" i="7"/>
  <c r="O2003" i="7"/>
  <c r="P2003" i="7"/>
  <c r="O2004" i="7"/>
  <c r="P2004" i="7"/>
  <c r="O2005" i="7"/>
  <c r="P2005" i="7"/>
  <c r="O2006" i="7"/>
  <c r="P2006" i="7"/>
  <c r="O2007" i="7"/>
  <c r="P2007" i="7"/>
  <c r="O2008" i="7"/>
  <c r="P2008" i="7"/>
  <c r="O2009" i="7"/>
  <c r="P2009" i="7"/>
  <c r="O2010" i="7"/>
  <c r="P2010" i="7"/>
  <c r="O2011" i="7"/>
  <c r="P2011" i="7"/>
  <c r="O2012" i="7"/>
  <c r="P2012" i="7"/>
  <c r="O2013" i="7"/>
  <c r="P2013" i="7"/>
  <c r="O2014" i="7"/>
  <c r="P2014" i="7"/>
  <c r="O2015" i="7"/>
  <c r="P2015" i="7"/>
  <c r="O2016" i="7"/>
  <c r="P2016" i="7"/>
  <c r="O2017" i="7"/>
  <c r="P2017" i="7"/>
  <c r="O2018" i="7"/>
  <c r="P2018" i="7"/>
  <c r="O2019" i="7"/>
  <c r="P2019" i="7"/>
  <c r="O2020" i="7"/>
  <c r="P2020" i="7"/>
  <c r="O2021" i="7"/>
  <c r="P2021" i="7"/>
  <c r="O2022" i="7"/>
  <c r="P2022" i="7"/>
  <c r="O2023" i="7"/>
  <c r="P2023" i="7"/>
  <c r="O2024" i="7"/>
  <c r="P2024" i="7"/>
  <c r="O2025" i="7"/>
  <c r="P2025" i="7"/>
  <c r="O2026" i="7"/>
  <c r="P2026" i="7"/>
  <c r="O2027" i="7"/>
  <c r="P2027" i="7"/>
  <c r="O2028" i="7"/>
  <c r="P2028" i="7"/>
  <c r="O2029" i="7"/>
  <c r="P2029" i="7"/>
  <c r="O2030" i="7"/>
  <c r="P2030" i="7"/>
  <c r="O2031" i="7"/>
  <c r="P2031" i="7"/>
  <c r="O2032" i="7"/>
  <c r="P2032" i="7"/>
  <c r="O2033" i="7"/>
  <c r="P2033" i="7"/>
  <c r="O2034" i="7"/>
  <c r="P2034" i="7"/>
  <c r="O2035" i="7"/>
  <c r="P2035" i="7"/>
  <c r="O2036" i="7"/>
  <c r="P2036" i="7"/>
  <c r="O2037" i="7"/>
  <c r="P2037" i="7"/>
  <c r="O2038" i="7"/>
  <c r="P2038" i="7"/>
  <c r="O2039" i="7"/>
  <c r="P2039" i="7"/>
  <c r="O2040" i="7"/>
  <c r="P2040" i="7"/>
  <c r="O2041" i="7"/>
  <c r="P2041" i="7"/>
  <c r="O2042" i="7"/>
  <c r="P2042" i="7"/>
  <c r="O2043" i="7"/>
  <c r="P2043" i="7"/>
  <c r="O2044" i="7"/>
  <c r="P2044" i="7"/>
  <c r="O2045" i="7"/>
  <c r="P2045" i="7"/>
  <c r="O2046" i="7"/>
  <c r="P2046" i="7"/>
  <c r="O2047" i="7"/>
  <c r="P2047" i="7"/>
  <c r="O2048" i="7"/>
  <c r="P2048" i="7"/>
  <c r="O2049" i="7"/>
  <c r="P2049" i="7"/>
  <c r="O2050" i="7"/>
  <c r="P2050" i="7"/>
  <c r="O2051" i="7"/>
  <c r="P2051" i="7"/>
  <c r="O2052" i="7"/>
  <c r="P2052" i="7"/>
  <c r="O2053" i="7"/>
  <c r="P2053" i="7"/>
  <c r="O2054" i="7"/>
  <c r="P2054" i="7"/>
  <c r="O2055" i="7"/>
  <c r="P2055" i="7"/>
  <c r="O2056" i="7"/>
  <c r="P2056" i="7"/>
  <c r="O2057" i="7"/>
  <c r="P2057" i="7"/>
  <c r="O2058" i="7"/>
  <c r="P2058" i="7"/>
  <c r="O2059" i="7"/>
  <c r="P2059" i="7"/>
  <c r="O2060" i="7"/>
  <c r="P2060" i="7"/>
  <c r="O2061" i="7"/>
  <c r="P2061" i="7"/>
  <c r="O2062" i="7"/>
  <c r="P2062" i="7"/>
  <c r="O2063" i="7"/>
  <c r="P2063" i="7"/>
  <c r="O2064" i="7"/>
  <c r="P2064" i="7"/>
  <c r="O2065" i="7"/>
  <c r="P2065" i="7"/>
  <c r="O2066" i="7"/>
  <c r="P2066" i="7"/>
  <c r="O2067" i="7"/>
  <c r="P2067" i="7"/>
  <c r="O2068" i="7"/>
  <c r="P2068" i="7"/>
  <c r="O2069" i="7"/>
  <c r="P2069" i="7"/>
  <c r="O2070" i="7"/>
  <c r="P2070" i="7"/>
  <c r="O2071" i="7"/>
  <c r="P2071" i="7"/>
  <c r="O2072" i="7"/>
  <c r="P2072" i="7"/>
  <c r="O2073" i="7"/>
  <c r="P2073" i="7"/>
  <c r="O2074" i="7"/>
  <c r="P2074" i="7"/>
  <c r="O2075" i="7"/>
  <c r="P2075" i="7"/>
  <c r="O2076" i="7"/>
  <c r="P2076" i="7"/>
  <c r="O2077" i="7"/>
  <c r="P2077" i="7"/>
  <c r="O2078" i="7"/>
  <c r="P2078" i="7"/>
  <c r="O2079" i="7"/>
  <c r="P2079" i="7"/>
  <c r="O2080" i="7"/>
  <c r="P2080" i="7"/>
  <c r="O2081" i="7"/>
  <c r="P2081" i="7"/>
  <c r="O2082" i="7"/>
  <c r="P2082" i="7"/>
  <c r="O2083" i="7"/>
  <c r="P2083" i="7"/>
  <c r="O2084" i="7"/>
  <c r="P2084" i="7"/>
  <c r="O2085" i="7"/>
  <c r="P2085" i="7"/>
  <c r="O2086" i="7"/>
  <c r="P2086" i="7"/>
  <c r="O2087" i="7"/>
  <c r="P2087" i="7"/>
  <c r="O2088" i="7"/>
  <c r="P2088" i="7"/>
  <c r="O2089" i="7"/>
  <c r="P2089" i="7"/>
  <c r="O2090" i="7"/>
  <c r="P2090" i="7"/>
  <c r="O2091" i="7"/>
  <c r="P2091" i="7"/>
  <c r="O2092" i="7"/>
  <c r="P2092" i="7"/>
  <c r="O2093" i="7"/>
  <c r="P2093" i="7"/>
  <c r="O2094" i="7"/>
  <c r="P2094" i="7"/>
  <c r="O2095" i="7"/>
  <c r="P2095" i="7"/>
  <c r="O2096" i="7"/>
  <c r="P2096" i="7"/>
  <c r="O2097" i="7"/>
  <c r="P2097" i="7"/>
  <c r="O2098" i="7"/>
  <c r="P2098" i="7"/>
  <c r="O2099" i="7"/>
  <c r="P2099" i="7"/>
  <c r="O2100" i="7"/>
  <c r="P2100" i="7"/>
  <c r="O2101" i="7"/>
  <c r="P2101" i="7"/>
  <c r="O2102" i="7"/>
  <c r="P2102" i="7"/>
  <c r="O2103" i="7"/>
  <c r="P2103" i="7"/>
  <c r="O2104" i="7"/>
  <c r="P2104" i="7"/>
  <c r="O2105" i="7"/>
  <c r="P2105" i="7"/>
  <c r="O2106" i="7"/>
  <c r="P2106" i="7"/>
  <c r="O2107" i="7"/>
  <c r="P2107" i="7"/>
  <c r="O2108" i="7"/>
  <c r="P2108" i="7"/>
  <c r="O2109" i="7"/>
  <c r="P2109" i="7"/>
  <c r="O2110" i="7"/>
  <c r="P2110" i="7"/>
  <c r="O2111" i="7"/>
  <c r="P2111" i="7"/>
  <c r="O2112" i="7"/>
  <c r="P2112" i="7"/>
  <c r="O2113" i="7"/>
  <c r="P2113" i="7"/>
  <c r="O2114" i="7"/>
  <c r="P2114" i="7"/>
  <c r="O2115" i="7"/>
  <c r="P2115" i="7"/>
  <c r="O2116" i="7"/>
  <c r="P2116" i="7"/>
  <c r="O2117" i="7"/>
  <c r="P2117" i="7"/>
  <c r="O2118" i="7"/>
  <c r="P2118" i="7"/>
  <c r="O2119" i="7"/>
  <c r="P2119" i="7"/>
  <c r="O2120" i="7"/>
  <c r="P2120" i="7"/>
  <c r="O2121" i="7"/>
  <c r="P2121" i="7"/>
  <c r="O2122" i="7"/>
  <c r="P2122" i="7"/>
  <c r="O2123" i="7"/>
  <c r="P2123" i="7"/>
  <c r="O2124" i="7"/>
  <c r="P2124" i="7"/>
  <c r="O2125" i="7"/>
  <c r="P2125" i="7"/>
  <c r="O2126" i="7"/>
  <c r="P2126" i="7"/>
  <c r="O2127" i="7"/>
  <c r="P2127" i="7"/>
  <c r="O2128" i="7"/>
  <c r="P2128" i="7"/>
  <c r="O2129" i="7"/>
  <c r="P2129" i="7"/>
  <c r="O2130" i="7"/>
  <c r="P2130" i="7"/>
  <c r="O2131" i="7"/>
  <c r="P2131" i="7"/>
  <c r="O2132" i="7"/>
  <c r="P2132" i="7"/>
  <c r="O2133" i="7"/>
  <c r="P2133" i="7"/>
  <c r="O2134" i="7"/>
  <c r="P2134" i="7"/>
  <c r="O2135" i="7"/>
  <c r="P2135" i="7"/>
  <c r="O2136" i="7"/>
  <c r="P2136" i="7"/>
  <c r="O2137" i="7"/>
  <c r="P2137" i="7"/>
  <c r="O2138" i="7"/>
  <c r="P2138" i="7"/>
  <c r="O2139" i="7"/>
  <c r="P2139" i="7"/>
  <c r="O2140" i="7"/>
  <c r="P2140" i="7"/>
  <c r="O2141" i="7"/>
  <c r="P2141" i="7"/>
  <c r="O2142" i="7"/>
  <c r="P2142" i="7"/>
  <c r="O2143" i="7"/>
  <c r="P2143" i="7"/>
  <c r="O2144" i="7"/>
  <c r="P2144" i="7"/>
  <c r="O2145" i="7"/>
  <c r="P2145" i="7"/>
  <c r="O2146" i="7"/>
  <c r="P2146" i="7"/>
  <c r="O2147" i="7"/>
  <c r="P2147" i="7"/>
  <c r="O2148" i="7"/>
  <c r="P2148" i="7"/>
  <c r="O2149" i="7"/>
  <c r="P2149" i="7"/>
  <c r="O2150" i="7"/>
  <c r="P2150" i="7"/>
  <c r="O2151" i="7"/>
  <c r="P2151" i="7"/>
  <c r="O2152" i="7"/>
  <c r="P2152" i="7"/>
  <c r="O2153" i="7"/>
  <c r="P2153" i="7"/>
  <c r="O2154" i="7"/>
  <c r="P2154" i="7"/>
  <c r="O2155" i="7"/>
  <c r="P2155" i="7"/>
  <c r="O2156" i="7"/>
  <c r="P2156" i="7"/>
  <c r="O2157" i="7"/>
  <c r="P2157" i="7"/>
  <c r="O2158" i="7"/>
  <c r="P2158" i="7"/>
  <c r="O2159" i="7"/>
  <c r="P2159" i="7"/>
  <c r="O2160" i="7"/>
  <c r="P2160" i="7"/>
  <c r="O2161" i="7"/>
  <c r="P2161" i="7"/>
  <c r="O2162" i="7"/>
  <c r="P2162" i="7"/>
  <c r="O2163" i="7"/>
  <c r="P2163" i="7"/>
  <c r="O2164" i="7"/>
  <c r="P2164" i="7"/>
  <c r="O2165" i="7"/>
  <c r="P2165" i="7"/>
  <c r="O2166" i="7"/>
  <c r="P2166" i="7"/>
  <c r="O2167" i="7"/>
  <c r="P2167" i="7"/>
  <c r="O2168" i="7"/>
  <c r="P2168" i="7"/>
  <c r="O2169" i="7"/>
  <c r="P2169" i="7"/>
  <c r="O2170" i="7"/>
  <c r="P2170" i="7"/>
  <c r="O2171" i="7"/>
  <c r="P2171" i="7"/>
  <c r="O2172" i="7"/>
  <c r="P2172" i="7"/>
  <c r="O2173" i="7"/>
  <c r="P2173" i="7"/>
  <c r="O2174" i="7"/>
  <c r="P2174" i="7"/>
  <c r="O2175" i="7"/>
  <c r="P2175" i="7"/>
  <c r="O2176" i="7"/>
  <c r="P2176" i="7"/>
  <c r="O2177" i="7"/>
  <c r="P2177" i="7"/>
  <c r="O2178" i="7"/>
  <c r="P2178" i="7"/>
  <c r="O2179" i="7"/>
  <c r="P2179" i="7"/>
  <c r="O2180" i="7"/>
  <c r="P2180" i="7"/>
  <c r="O2181" i="7"/>
  <c r="P2181" i="7"/>
  <c r="O2182" i="7"/>
  <c r="P2182" i="7"/>
  <c r="O2183" i="7"/>
  <c r="P2183" i="7"/>
  <c r="O2184" i="7"/>
  <c r="P2184" i="7"/>
  <c r="O2185" i="7"/>
  <c r="P2185" i="7"/>
  <c r="O2186" i="7"/>
  <c r="P2186" i="7"/>
  <c r="O2187" i="7"/>
  <c r="P2187" i="7"/>
  <c r="O2188" i="7"/>
  <c r="P2188" i="7"/>
  <c r="O2189" i="7"/>
  <c r="P2189" i="7"/>
  <c r="O2190" i="7"/>
  <c r="P2190" i="7"/>
  <c r="O2191" i="7"/>
  <c r="P2191" i="7"/>
  <c r="O2192" i="7"/>
  <c r="P2192" i="7"/>
  <c r="O2193" i="7"/>
  <c r="P2193" i="7"/>
  <c r="O2194" i="7"/>
  <c r="P2194" i="7"/>
  <c r="O2195" i="7"/>
  <c r="P2195" i="7"/>
  <c r="O2196" i="7"/>
  <c r="P2196" i="7"/>
  <c r="O2197" i="7"/>
  <c r="P2197" i="7"/>
  <c r="O2198" i="7"/>
  <c r="P2198" i="7"/>
  <c r="O2199" i="7"/>
  <c r="P2199" i="7"/>
  <c r="O2200" i="7"/>
  <c r="P2200" i="7"/>
  <c r="O2201" i="7"/>
  <c r="P2201" i="7"/>
  <c r="O2202" i="7"/>
  <c r="P2202" i="7"/>
  <c r="O2203" i="7"/>
  <c r="P2203" i="7"/>
  <c r="O2204" i="7"/>
  <c r="P2204" i="7"/>
  <c r="O2205" i="7"/>
  <c r="P2205" i="7"/>
  <c r="O2206" i="7"/>
  <c r="P2206" i="7"/>
  <c r="O2207" i="7"/>
  <c r="P2207" i="7"/>
  <c r="O2208" i="7"/>
  <c r="P2208" i="7"/>
  <c r="O2209" i="7"/>
  <c r="P2209" i="7"/>
  <c r="O2210" i="7"/>
  <c r="P2210" i="7"/>
  <c r="O2211" i="7"/>
  <c r="P2211" i="7"/>
  <c r="O2212" i="7"/>
  <c r="P2212" i="7"/>
  <c r="O2213" i="7"/>
  <c r="P2213" i="7"/>
  <c r="O2214" i="7"/>
  <c r="P2214" i="7"/>
  <c r="O2215" i="7"/>
  <c r="P2215" i="7"/>
  <c r="O2216" i="7"/>
  <c r="P2216" i="7"/>
  <c r="O2217" i="7"/>
  <c r="P2217" i="7"/>
  <c r="O2218" i="7"/>
  <c r="P2218" i="7"/>
  <c r="O2219" i="7"/>
  <c r="P2219" i="7"/>
  <c r="O2220" i="7"/>
  <c r="P2220" i="7"/>
  <c r="O2221" i="7"/>
  <c r="P2221" i="7"/>
  <c r="O2222" i="7"/>
  <c r="P2222" i="7"/>
  <c r="O2223" i="7"/>
  <c r="P2223" i="7"/>
  <c r="O2224" i="7"/>
  <c r="P2224" i="7"/>
  <c r="O2225" i="7"/>
  <c r="P2225" i="7"/>
  <c r="O2226" i="7"/>
  <c r="P2226" i="7"/>
  <c r="O2227" i="7"/>
  <c r="P2227" i="7"/>
  <c r="O2228" i="7"/>
  <c r="P2228" i="7"/>
  <c r="O2229" i="7"/>
  <c r="P2229" i="7"/>
  <c r="O2230" i="7"/>
  <c r="P2230" i="7"/>
  <c r="O2231" i="7"/>
  <c r="P2231" i="7"/>
  <c r="O2232" i="7"/>
  <c r="P2232" i="7"/>
  <c r="O2233" i="7"/>
  <c r="P2233" i="7"/>
  <c r="O2234" i="7"/>
  <c r="P2234" i="7"/>
  <c r="O2235" i="7"/>
  <c r="P2235" i="7"/>
  <c r="O2236" i="7"/>
  <c r="P2236" i="7"/>
  <c r="O2237" i="7"/>
  <c r="P2237" i="7"/>
  <c r="O2238" i="7"/>
  <c r="P2238" i="7"/>
  <c r="O2239" i="7"/>
  <c r="P2239" i="7"/>
  <c r="O2240" i="7"/>
  <c r="P2240" i="7"/>
  <c r="O2241" i="7"/>
  <c r="P2241" i="7"/>
  <c r="O2242" i="7"/>
  <c r="P2242" i="7"/>
  <c r="O2243" i="7"/>
  <c r="P2243" i="7"/>
  <c r="O2244" i="7"/>
  <c r="P2244" i="7"/>
  <c r="O2245" i="7"/>
  <c r="P2245" i="7"/>
  <c r="O2246" i="7"/>
  <c r="P2246" i="7"/>
  <c r="O2247" i="7"/>
  <c r="P2247" i="7"/>
  <c r="O2248" i="7"/>
  <c r="P2248" i="7"/>
  <c r="O2249" i="7"/>
  <c r="P2249" i="7"/>
  <c r="O2250" i="7"/>
  <c r="P2250" i="7"/>
  <c r="O2251" i="7"/>
  <c r="P2251" i="7"/>
  <c r="O2252" i="7"/>
  <c r="P2252" i="7"/>
  <c r="O2253" i="7"/>
  <c r="P2253" i="7"/>
  <c r="O2254" i="7"/>
  <c r="P2254" i="7"/>
  <c r="O2255" i="7"/>
  <c r="P2255" i="7"/>
  <c r="O2256" i="7"/>
  <c r="P2256" i="7"/>
  <c r="O2257" i="7"/>
  <c r="P2257" i="7"/>
  <c r="O2258" i="7"/>
  <c r="P2258" i="7"/>
  <c r="O2259" i="7"/>
  <c r="P2259" i="7"/>
  <c r="O2260" i="7"/>
  <c r="P2260" i="7"/>
  <c r="O2261" i="7"/>
  <c r="P2261" i="7"/>
  <c r="O2262" i="7"/>
  <c r="P2262" i="7"/>
  <c r="O2263" i="7"/>
  <c r="P2263" i="7"/>
  <c r="O2264" i="7"/>
  <c r="P2264" i="7"/>
  <c r="O2265" i="7"/>
  <c r="P2265" i="7"/>
  <c r="O2266" i="7"/>
  <c r="P2266" i="7"/>
  <c r="O2267" i="7"/>
  <c r="P2267" i="7"/>
  <c r="O2268" i="7"/>
  <c r="P2268" i="7"/>
  <c r="O2269" i="7"/>
  <c r="P2269" i="7"/>
  <c r="O2270" i="7"/>
  <c r="P2270" i="7"/>
  <c r="O2271" i="7"/>
  <c r="P2271" i="7"/>
  <c r="O2272" i="7"/>
  <c r="P2272" i="7"/>
  <c r="O2273" i="7"/>
  <c r="P2273" i="7"/>
  <c r="O2274" i="7"/>
  <c r="P2274" i="7"/>
  <c r="O2275" i="7"/>
  <c r="P2275" i="7"/>
  <c r="O2276" i="7"/>
  <c r="P2276" i="7"/>
  <c r="O2277" i="7"/>
  <c r="P2277" i="7"/>
  <c r="O2278" i="7"/>
  <c r="P2278" i="7"/>
  <c r="O2279" i="7"/>
  <c r="P2279" i="7"/>
  <c r="O2280" i="7"/>
  <c r="P2280" i="7"/>
  <c r="O2281" i="7"/>
  <c r="P2281" i="7"/>
  <c r="O2282" i="7"/>
  <c r="P2282" i="7"/>
  <c r="O2283" i="7"/>
  <c r="P2283" i="7"/>
  <c r="O2284" i="7"/>
  <c r="P2284" i="7"/>
  <c r="O2285" i="7"/>
  <c r="P2285" i="7"/>
  <c r="O2286" i="7"/>
  <c r="P2286" i="7"/>
  <c r="O2287" i="7"/>
  <c r="P2287" i="7"/>
  <c r="O2288" i="7"/>
  <c r="P2288" i="7"/>
  <c r="O2289" i="7"/>
  <c r="P2289" i="7"/>
  <c r="O2290" i="7"/>
  <c r="P2290" i="7"/>
  <c r="O2291" i="7"/>
  <c r="P2291" i="7"/>
  <c r="O2292" i="7"/>
  <c r="P2292" i="7"/>
  <c r="O2293" i="7"/>
  <c r="P2293" i="7"/>
  <c r="O2294" i="7"/>
  <c r="P2294" i="7"/>
  <c r="O2295" i="7"/>
  <c r="P2295" i="7"/>
  <c r="O2296" i="7"/>
  <c r="P2296" i="7"/>
  <c r="O2297" i="7"/>
  <c r="P2297" i="7"/>
  <c r="O2298" i="7"/>
  <c r="P2298" i="7"/>
  <c r="O2299" i="7"/>
  <c r="P2299" i="7"/>
  <c r="O2300" i="7"/>
  <c r="P2300" i="7"/>
  <c r="O2301" i="7"/>
  <c r="P2301" i="7"/>
  <c r="O2302" i="7"/>
  <c r="P2302" i="7"/>
  <c r="O2303" i="7"/>
  <c r="P2303" i="7"/>
  <c r="O2304" i="7"/>
  <c r="P2304" i="7"/>
  <c r="O2305" i="7"/>
  <c r="P2305" i="7"/>
  <c r="O2306" i="7"/>
  <c r="P2306" i="7"/>
  <c r="O2307" i="7"/>
  <c r="P2307" i="7"/>
  <c r="O2308" i="7"/>
  <c r="P2308" i="7"/>
  <c r="O2309" i="7"/>
  <c r="P2309" i="7"/>
  <c r="O2310" i="7"/>
  <c r="P2310" i="7"/>
  <c r="O2311" i="7"/>
  <c r="P2311" i="7"/>
  <c r="O2312" i="7"/>
  <c r="P2312" i="7"/>
  <c r="O2313" i="7"/>
  <c r="P2313" i="7"/>
  <c r="O2314" i="7"/>
  <c r="P2314" i="7"/>
  <c r="O2315" i="7"/>
  <c r="P2315" i="7"/>
  <c r="O2316" i="7"/>
  <c r="P2316" i="7"/>
  <c r="O2317" i="7"/>
  <c r="P2317" i="7"/>
  <c r="O2318" i="7"/>
  <c r="P2318" i="7"/>
  <c r="O2319" i="7"/>
  <c r="P2319" i="7"/>
  <c r="O2320" i="7"/>
  <c r="P2320" i="7"/>
  <c r="O2321" i="7"/>
  <c r="P2321" i="7"/>
  <c r="O2322" i="7"/>
  <c r="P2322" i="7"/>
  <c r="O2323" i="7"/>
  <c r="P2323" i="7"/>
  <c r="O2324" i="7"/>
  <c r="P2324" i="7"/>
  <c r="O2325" i="7"/>
  <c r="P2325" i="7"/>
  <c r="O2326" i="7"/>
  <c r="P2326" i="7"/>
  <c r="O2327" i="7"/>
  <c r="P2327" i="7"/>
  <c r="O2328" i="7"/>
  <c r="P2328" i="7"/>
  <c r="O2329" i="7"/>
  <c r="P2329" i="7"/>
  <c r="O2330" i="7"/>
  <c r="P2330" i="7"/>
  <c r="O2331" i="7"/>
  <c r="P2331" i="7"/>
  <c r="O2332" i="7"/>
  <c r="P2332" i="7"/>
  <c r="O2333" i="7"/>
  <c r="P2333" i="7"/>
  <c r="O2334" i="7"/>
  <c r="P2334" i="7"/>
  <c r="O2335" i="7"/>
  <c r="P2335" i="7"/>
  <c r="O2336" i="7"/>
  <c r="P2336" i="7"/>
  <c r="O2337" i="7"/>
  <c r="P2337" i="7"/>
  <c r="O2338" i="7"/>
  <c r="P2338" i="7"/>
  <c r="O2339" i="7"/>
  <c r="P2339" i="7"/>
  <c r="O2340" i="7"/>
  <c r="P2340" i="7"/>
  <c r="O2341" i="7"/>
  <c r="P2341" i="7"/>
  <c r="O2342" i="7"/>
  <c r="P2342" i="7"/>
  <c r="O2343" i="7"/>
  <c r="P2343" i="7"/>
  <c r="O2344" i="7"/>
  <c r="P2344" i="7"/>
  <c r="O2345" i="7"/>
  <c r="P2345" i="7"/>
  <c r="O2346" i="7"/>
  <c r="P2346" i="7"/>
  <c r="O2347" i="7"/>
  <c r="P2347" i="7"/>
  <c r="O2348" i="7"/>
  <c r="P2348" i="7"/>
  <c r="O2349" i="7"/>
  <c r="P2349" i="7"/>
  <c r="O2350" i="7"/>
  <c r="P2350" i="7"/>
  <c r="O2351" i="7"/>
  <c r="P2351" i="7"/>
  <c r="O2352" i="7"/>
  <c r="P2352" i="7"/>
  <c r="O2353" i="7"/>
  <c r="P2353" i="7"/>
  <c r="O2354" i="7"/>
  <c r="P2354" i="7"/>
  <c r="O2355" i="7"/>
  <c r="P2355" i="7"/>
  <c r="O2356" i="7"/>
  <c r="P2356" i="7"/>
  <c r="O2357" i="7"/>
  <c r="P2357" i="7"/>
  <c r="O2358" i="7"/>
  <c r="P2358" i="7"/>
  <c r="O2359" i="7"/>
  <c r="P2359" i="7"/>
  <c r="O2360" i="7"/>
  <c r="P2360" i="7"/>
  <c r="O2361" i="7"/>
  <c r="P2361" i="7"/>
  <c r="O2362" i="7"/>
  <c r="P2362" i="7"/>
  <c r="O2363" i="7"/>
  <c r="P2363" i="7"/>
  <c r="O2364" i="7"/>
  <c r="P2364" i="7"/>
  <c r="O2365" i="7"/>
  <c r="P2365" i="7"/>
  <c r="O2366" i="7"/>
  <c r="P2366" i="7"/>
  <c r="O2367" i="7"/>
  <c r="P2367" i="7"/>
  <c r="O2368" i="7"/>
  <c r="P2368" i="7"/>
  <c r="O2369" i="7"/>
  <c r="P2369" i="7"/>
  <c r="O2370" i="7"/>
  <c r="P2370" i="7"/>
  <c r="O2371" i="7"/>
  <c r="P2371" i="7"/>
  <c r="O2372" i="7"/>
  <c r="P2372" i="7"/>
  <c r="O2373" i="7"/>
  <c r="P2373" i="7"/>
  <c r="O2374" i="7"/>
  <c r="P2374" i="7"/>
  <c r="O2375" i="7"/>
  <c r="P2375" i="7"/>
  <c r="O2376" i="7"/>
  <c r="P2376" i="7"/>
  <c r="O2377" i="7"/>
  <c r="P2377" i="7"/>
  <c r="O2378" i="7"/>
  <c r="P2378" i="7"/>
  <c r="O2379" i="7"/>
  <c r="P2379" i="7"/>
  <c r="O2380" i="7"/>
  <c r="P2380" i="7"/>
  <c r="O2381" i="7"/>
  <c r="P2381" i="7"/>
  <c r="O2382" i="7"/>
  <c r="P2382" i="7"/>
  <c r="O2383" i="7"/>
  <c r="P2383" i="7"/>
  <c r="O2384" i="7"/>
  <c r="P2384" i="7"/>
  <c r="O2385" i="7"/>
  <c r="P2385" i="7"/>
  <c r="O2386" i="7"/>
  <c r="P2386" i="7"/>
  <c r="O2387" i="7"/>
  <c r="P2387" i="7"/>
  <c r="O2388" i="7"/>
  <c r="P2388" i="7"/>
  <c r="O2389" i="7"/>
  <c r="P2389" i="7"/>
  <c r="O2390" i="7"/>
  <c r="P2390" i="7"/>
  <c r="O2391" i="7"/>
  <c r="P2391" i="7"/>
  <c r="O2392" i="7"/>
  <c r="P2392" i="7"/>
  <c r="O2393" i="7"/>
  <c r="P2393" i="7"/>
  <c r="O2394" i="7"/>
  <c r="P2394" i="7"/>
  <c r="O2395" i="7"/>
  <c r="P2395" i="7"/>
  <c r="O2396" i="7"/>
  <c r="P2396" i="7"/>
  <c r="O2397" i="7"/>
  <c r="P2397" i="7"/>
  <c r="O2398" i="7"/>
  <c r="P2398" i="7"/>
  <c r="O2399" i="7"/>
  <c r="P2399" i="7"/>
  <c r="O2400" i="7"/>
  <c r="P2400" i="7"/>
  <c r="O2401" i="7"/>
  <c r="P2401" i="7"/>
  <c r="O2402" i="7"/>
  <c r="P2402" i="7"/>
  <c r="O2403" i="7"/>
  <c r="P2403" i="7"/>
  <c r="O2404" i="7"/>
  <c r="P2404" i="7"/>
  <c r="O2405" i="7"/>
  <c r="P2405" i="7"/>
  <c r="O2406" i="7"/>
  <c r="P2406" i="7"/>
  <c r="O2407" i="7"/>
  <c r="P2407" i="7"/>
  <c r="O2408" i="7"/>
  <c r="P2408" i="7"/>
  <c r="O2409" i="7"/>
  <c r="P2409" i="7"/>
  <c r="O2410" i="7"/>
  <c r="P2410" i="7"/>
  <c r="O2411" i="7"/>
  <c r="P2411" i="7"/>
  <c r="O2412" i="7"/>
  <c r="P2412" i="7"/>
  <c r="O2413" i="7"/>
  <c r="P2413" i="7"/>
  <c r="O2414" i="7"/>
  <c r="P2414" i="7"/>
  <c r="O2415" i="7"/>
  <c r="P2415" i="7"/>
  <c r="O2416" i="7"/>
  <c r="P2416" i="7"/>
  <c r="O2417" i="7"/>
  <c r="P2417" i="7"/>
  <c r="O2418" i="7"/>
  <c r="P2418" i="7"/>
  <c r="O2419" i="7"/>
  <c r="P2419" i="7"/>
  <c r="O2420" i="7"/>
  <c r="P2420" i="7"/>
  <c r="O2421" i="7"/>
  <c r="P2421" i="7"/>
  <c r="O2422" i="7"/>
  <c r="P2422" i="7"/>
  <c r="O2423" i="7"/>
  <c r="P2423" i="7"/>
  <c r="O2424" i="7"/>
  <c r="P2424" i="7"/>
  <c r="O2425" i="7"/>
  <c r="P2425" i="7"/>
  <c r="O2426" i="7"/>
  <c r="P2426" i="7"/>
  <c r="O2427" i="7"/>
  <c r="P2427" i="7"/>
  <c r="O2428" i="7"/>
  <c r="P2428" i="7"/>
  <c r="O2429" i="7"/>
  <c r="P2429" i="7"/>
  <c r="O2430" i="7"/>
  <c r="P2430" i="7"/>
  <c r="O2431" i="7"/>
  <c r="P2431" i="7"/>
  <c r="O2432" i="7"/>
  <c r="P2432" i="7"/>
  <c r="O2433" i="7"/>
  <c r="P2433" i="7"/>
  <c r="O2434" i="7"/>
  <c r="P2434" i="7"/>
  <c r="O2435" i="7"/>
  <c r="P2435" i="7"/>
  <c r="O2436" i="7"/>
  <c r="P2436" i="7"/>
  <c r="O2437" i="7"/>
  <c r="P2437" i="7"/>
  <c r="O2438" i="7"/>
  <c r="P2438" i="7"/>
  <c r="O2439" i="7"/>
  <c r="P2439" i="7"/>
  <c r="O2440" i="7"/>
  <c r="P2440" i="7"/>
  <c r="O2441" i="7"/>
  <c r="P2441" i="7"/>
  <c r="O2442" i="7"/>
  <c r="P2442" i="7"/>
  <c r="O2443" i="7"/>
  <c r="P2443" i="7"/>
  <c r="O2444" i="7"/>
  <c r="P2444" i="7"/>
  <c r="O2445" i="7"/>
  <c r="P2445" i="7"/>
  <c r="O2446" i="7"/>
  <c r="P2446" i="7"/>
  <c r="O2447" i="7"/>
  <c r="P2447" i="7"/>
  <c r="O2448" i="7"/>
  <c r="P2448" i="7"/>
  <c r="O2449" i="7"/>
  <c r="P2449" i="7"/>
  <c r="O2450" i="7"/>
  <c r="P2450" i="7"/>
  <c r="O2451" i="7"/>
  <c r="P2451" i="7"/>
  <c r="O2452" i="7"/>
  <c r="P2452" i="7"/>
  <c r="O2453" i="7"/>
  <c r="P2453" i="7"/>
  <c r="O2454" i="7"/>
  <c r="P2454" i="7"/>
  <c r="O2455" i="7"/>
  <c r="P2455" i="7"/>
  <c r="O2456" i="7"/>
  <c r="P2456" i="7"/>
  <c r="O2457" i="7"/>
  <c r="P2457" i="7"/>
  <c r="O2458" i="7"/>
  <c r="P2458" i="7"/>
  <c r="O2459" i="7"/>
  <c r="P2459" i="7"/>
  <c r="O2460" i="7"/>
  <c r="P2460" i="7"/>
  <c r="O2461" i="7"/>
  <c r="P2461" i="7"/>
  <c r="O2462" i="7"/>
  <c r="P2462" i="7"/>
  <c r="O2463" i="7"/>
  <c r="P2463" i="7"/>
  <c r="O2464" i="7"/>
  <c r="P2464" i="7"/>
  <c r="O2465" i="7"/>
  <c r="P2465" i="7"/>
  <c r="O2466" i="7"/>
  <c r="P2466" i="7"/>
  <c r="O2467" i="7"/>
  <c r="P2467" i="7"/>
  <c r="O2468" i="7"/>
  <c r="P2468" i="7"/>
  <c r="O2469" i="7"/>
  <c r="P2469" i="7"/>
  <c r="O2470" i="7"/>
  <c r="P2470" i="7"/>
  <c r="O2471" i="7"/>
  <c r="P2471" i="7"/>
  <c r="O2472" i="7"/>
  <c r="P2472" i="7"/>
  <c r="O2473" i="7"/>
  <c r="P2473" i="7"/>
  <c r="O2474" i="7"/>
  <c r="P2474" i="7"/>
  <c r="O2475" i="7"/>
  <c r="P2475" i="7"/>
  <c r="O2476" i="7"/>
  <c r="P2476" i="7"/>
  <c r="O2477" i="7"/>
  <c r="P2477" i="7"/>
  <c r="O2478" i="7"/>
  <c r="P2478" i="7"/>
  <c r="O2479" i="7"/>
  <c r="P2479" i="7"/>
  <c r="O2480" i="7"/>
  <c r="P2480" i="7"/>
  <c r="O2481" i="7"/>
  <c r="P2481" i="7"/>
  <c r="O2482" i="7"/>
  <c r="P2482" i="7"/>
  <c r="O2483" i="7"/>
  <c r="P2483" i="7"/>
  <c r="O2484" i="7"/>
  <c r="P2484" i="7"/>
  <c r="O2485" i="7"/>
  <c r="P2485" i="7"/>
  <c r="O2486" i="7"/>
  <c r="P2486" i="7"/>
  <c r="O2487" i="7"/>
  <c r="P2487" i="7"/>
  <c r="O2488" i="7"/>
  <c r="P2488" i="7"/>
  <c r="O2489" i="7"/>
  <c r="P2489" i="7"/>
  <c r="O2490" i="7"/>
  <c r="P2490" i="7"/>
  <c r="O2491" i="7"/>
  <c r="P2491" i="7"/>
  <c r="O2492" i="7"/>
  <c r="P2492" i="7"/>
  <c r="O2493" i="7"/>
  <c r="P2493" i="7"/>
  <c r="O2494" i="7"/>
  <c r="P2494" i="7"/>
  <c r="O2495" i="7"/>
  <c r="P2495" i="7"/>
  <c r="O2496" i="7"/>
  <c r="P2496" i="7"/>
  <c r="O2497" i="7"/>
  <c r="P2497" i="7"/>
  <c r="O2498" i="7"/>
  <c r="P2498" i="7"/>
  <c r="O2499" i="7"/>
  <c r="P2499" i="7"/>
  <c r="O2500" i="7"/>
  <c r="P2500" i="7"/>
  <c r="O2501" i="7"/>
  <c r="P2501" i="7"/>
  <c r="O2502" i="7"/>
  <c r="P2502" i="7"/>
  <c r="O2503" i="7"/>
  <c r="P2503" i="7"/>
  <c r="O2504" i="7"/>
  <c r="P2504" i="7"/>
  <c r="O2505" i="7"/>
  <c r="P2505" i="7"/>
  <c r="O2506" i="7"/>
  <c r="P2506" i="7"/>
  <c r="O2507" i="7"/>
  <c r="P2507" i="7"/>
  <c r="O2508" i="7"/>
  <c r="P2508" i="7"/>
  <c r="O2509" i="7"/>
  <c r="P2509" i="7"/>
  <c r="O2510" i="7"/>
  <c r="P2510" i="7"/>
  <c r="O2511" i="7"/>
  <c r="P2511" i="7"/>
  <c r="O2512" i="7"/>
  <c r="P2512" i="7"/>
  <c r="O2513" i="7"/>
  <c r="P2513" i="7"/>
  <c r="O2514" i="7"/>
  <c r="P2514" i="7"/>
  <c r="O2515" i="7"/>
  <c r="P2515" i="7"/>
  <c r="O2516" i="7"/>
  <c r="P2516" i="7"/>
  <c r="O2517" i="7"/>
  <c r="P2517" i="7"/>
  <c r="O2518" i="7"/>
  <c r="P2518" i="7"/>
  <c r="O2519" i="7"/>
  <c r="P2519" i="7"/>
  <c r="O2520" i="7"/>
  <c r="P2520" i="7"/>
  <c r="O2521" i="7"/>
  <c r="P2521" i="7"/>
  <c r="O2522" i="7"/>
  <c r="P2522" i="7"/>
  <c r="O2523" i="7"/>
  <c r="P2523" i="7"/>
  <c r="O2524" i="7"/>
  <c r="P2524" i="7"/>
  <c r="O2525" i="7"/>
  <c r="P2525" i="7"/>
  <c r="O2526" i="7"/>
  <c r="P2526" i="7"/>
  <c r="O2527" i="7"/>
  <c r="P2527" i="7"/>
  <c r="O2528" i="7"/>
  <c r="P2528" i="7"/>
  <c r="O2529" i="7"/>
  <c r="P2529" i="7"/>
  <c r="O2530" i="7"/>
  <c r="P2530" i="7"/>
  <c r="O2531" i="7"/>
  <c r="P2531" i="7"/>
  <c r="O2532" i="7"/>
  <c r="P2532" i="7"/>
  <c r="O2533" i="7"/>
  <c r="P2533" i="7"/>
  <c r="O2534" i="7"/>
  <c r="P2534" i="7"/>
  <c r="O2535" i="7"/>
  <c r="P2535" i="7"/>
  <c r="O2536" i="7"/>
  <c r="P2536" i="7"/>
  <c r="O2537" i="7"/>
  <c r="P2537" i="7"/>
  <c r="O2538" i="7"/>
  <c r="P2538" i="7"/>
  <c r="O2539" i="7"/>
  <c r="P2539" i="7"/>
  <c r="O2540" i="7"/>
  <c r="P2540" i="7"/>
  <c r="O2541" i="7"/>
  <c r="P2541" i="7"/>
  <c r="O2542" i="7"/>
  <c r="P2542" i="7"/>
  <c r="O2543" i="7"/>
  <c r="P2543" i="7"/>
  <c r="O2544" i="7"/>
  <c r="P2544" i="7"/>
  <c r="O2545" i="7"/>
  <c r="P2545" i="7"/>
  <c r="O2546" i="7"/>
  <c r="P2546" i="7"/>
  <c r="O2547" i="7"/>
  <c r="P2547" i="7"/>
  <c r="O2548" i="7"/>
  <c r="P2548" i="7"/>
  <c r="O2549" i="7"/>
  <c r="P2549" i="7"/>
  <c r="O2550" i="7"/>
  <c r="P2550" i="7"/>
  <c r="O2551" i="7"/>
  <c r="P2551" i="7"/>
  <c r="O2552" i="7"/>
  <c r="P2552" i="7"/>
  <c r="O2553" i="7"/>
  <c r="P2553" i="7"/>
  <c r="O2554" i="7"/>
  <c r="P2554" i="7"/>
  <c r="O2555" i="7"/>
  <c r="P2555" i="7"/>
  <c r="O2556" i="7"/>
  <c r="P2556" i="7"/>
  <c r="O2557" i="7"/>
  <c r="P2557" i="7"/>
  <c r="O2558" i="7"/>
  <c r="P2558" i="7"/>
  <c r="O2559" i="7"/>
  <c r="P2559" i="7"/>
  <c r="O2560" i="7"/>
  <c r="P2560" i="7"/>
  <c r="O2561" i="7"/>
  <c r="P2561" i="7"/>
  <c r="O2562" i="7"/>
  <c r="P2562" i="7"/>
  <c r="O2563" i="7"/>
  <c r="P2563" i="7"/>
  <c r="O2564" i="7"/>
  <c r="P2564" i="7"/>
  <c r="O2565" i="7"/>
  <c r="P2565" i="7"/>
  <c r="O2566" i="7"/>
  <c r="P2566" i="7"/>
  <c r="O2567" i="7"/>
  <c r="P2567" i="7"/>
  <c r="O2568" i="7"/>
  <c r="P2568" i="7"/>
  <c r="O2569" i="7"/>
  <c r="P2569" i="7"/>
  <c r="O2570" i="7"/>
  <c r="P2570" i="7"/>
  <c r="O2571" i="7"/>
  <c r="P2571" i="7"/>
  <c r="O2572" i="7"/>
  <c r="P2572" i="7"/>
  <c r="O2573" i="7"/>
  <c r="P2573" i="7"/>
  <c r="O2574" i="7"/>
  <c r="P2574" i="7"/>
  <c r="O2575" i="7"/>
  <c r="P2575" i="7"/>
  <c r="O2576" i="7"/>
  <c r="P2576" i="7"/>
  <c r="O2577" i="7"/>
  <c r="P2577" i="7"/>
  <c r="O2578" i="7"/>
  <c r="P2578" i="7"/>
  <c r="O2579" i="7"/>
  <c r="P2579" i="7"/>
  <c r="O2580" i="7"/>
  <c r="P2580" i="7"/>
  <c r="O2581" i="7"/>
  <c r="P2581" i="7"/>
  <c r="O2582" i="7"/>
  <c r="P2582" i="7"/>
  <c r="O2583" i="7"/>
  <c r="P2583" i="7"/>
  <c r="O2584" i="7"/>
  <c r="P2584" i="7"/>
  <c r="O2585" i="7"/>
  <c r="P2585" i="7"/>
  <c r="O2586" i="7"/>
  <c r="P2586" i="7"/>
  <c r="O2587" i="7"/>
  <c r="P2587" i="7"/>
  <c r="O2588" i="7"/>
  <c r="P2588" i="7"/>
  <c r="O2589" i="7"/>
  <c r="P2589" i="7"/>
  <c r="O2590" i="7"/>
  <c r="P2590" i="7"/>
  <c r="O2591" i="7"/>
  <c r="P2591" i="7"/>
  <c r="O2592" i="7"/>
  <c r="P2592" i="7"/>
  <c r="O2593" i="7"/>
  <c r="P2593" i="7"/>
  <c r="O2594" i="7"/>
  <c r="P2594" i="7"/>
  <c r="O2595" i="7"/>
  <c r="P2595" i="7"/>
  <c r="O2596" i="7"/>
  <c r="P2596" i="7"/>
  <c r="O2597" i="7"/>
  <c r="P2597" i="7"/>
  <c r="O2598" i="7"/>
  <c r="P2598" i="7"/>
  <c r="O2599" i="7"/>
  <c r="P2599" i="7"/>
  <c r="O2600" i="7"/>
  <c r="P2600" i="7"/>
  <c r="O2601" i="7"/>
  <c r="P2601" i="7"/>
  <c r="O2602" i="7"/>
  <c r="P2602" i="7"/>
  <c r="O2603" i="7"/>
  <c r="P2603" i="7"/>
  <c r="O2604" i="7"/>
  <c r="P2604" i="7"/>
  <c r="O2605" i="7"/>
  <c r="P2605" i="7"/>
  <c r="O2606" i="7"/>
  <c r="P2606" i="7"/>
  <c r="O2607" i="7"/>
  <c r="P2607" i="7"/>
  <c r="O2608" i="7"/>
  <c r="P2608" i="7"/>
  <c r="O2609" i="7"/>
  <c r="P2609" i="7"/>
  <c r="O2610" i="7"/>
  <c r="P2610" i="7"/>
  <c r="O2611" i="7"/>
  <c r="P2611" i="7"/>
  <c r="O2612" i="7"/>
  <c r="P2612" i="7"/>
  <c r="O2613" i="7"/>
  <c r="P2613" i="7"/>
  <c r="O2614" i="7"/>
  <c r="P2614" i="7"/>
  <c r="O2615" i="7"/>
  <c r="P2615" i="7"/>
  <c r="O2616" i="7"/>
  <c r="P2616" i="7"/>
  <c r="O2617" i="7"/>
  <c r="P2617" i="7"/>
  <c r="O2618" i="7"/>
  <c r="P2618" i="7"/>
  <c r="O2619" i="7"/>
  <c r="P2619" i="7"/>
  <c r="O2620" i="7"/>
  <c r="P2620" i="7"/>
  <c r="O2621" i="7"/>
  <c r="P2621" i="7"/>
  <c r="O2622" i="7"/>
  <c r="P2622" i="7"/>
  <c r="O2623" i="7"/>
  <c r="P2623" i="7"/>
  <c r="O2624" i="7"/>
  <c r="P2624" i="7"/>
  <c r="O2625" i="7"/>
  <c r="P2625" i="7"/>
  <c r="O2626" i="7"/>
  <c r="P2626" i="7"/>
  <c r="O2627" i="7"/>
  <c r="P2627" i="7"/>
  <c r="O2628" i="7"/>
  <c r="P2628" i="7"/>
  <c r="O2629" i="7"/>
  <c r="P2629" i="7"/>
  <c r="O2630" i="7"/>
  <c r="P2630" i="7"/>
  <c r="O2631" i="7"/>
  <c r="P2631" i="7"/>
  <c r="O2632" i="7"/>
  <c r="P2632" i="7"/>
  <c r="O2633" i="7"/>
  <c r="P2633" i="7"/>
  <c r="O2634" i="7"/>
  <c r="P2634" i="7"/>
  <c r="O2635" i="7"/>
  <c r="P2635" i="7"/>
  <c r="O2636" i="7"/>
  <c r="P2636" i="7"/>
  <c r="O2637" i="7"/>
  <c r="P2637" i="7"/>
  <c r="O2638" i="7"/>
  <c r="P2638" i="7"/>
  <c r="O2639" i="7"/>
  <c r="P2639" i="7"/>
  <c r="O2640" i="7"/>
  <c r="P2640" i="7"/>
  <c r="O2641" i="7"/>
  <c r="P2641" i="7"/>
  <c r="O2642" i="7"/>
  <c r="P2642" i="7"/>
  <c r="O2643" i="7"/>
  <c r="P2643" i="7"/>
  <c r="O2644" i="7"/>
  <c r="P2644" i="7"/>
  <c r="O2645" i="7"/>
  <c r="P2645" i="7"/>
  <c r="O2646" i="7"/>
  <c r="P2646" i="7"/>
  <c r="O2647" i="7"/>
  <c r="P2647" i="7"/>
  <c r="O2648" i="7"/>
  <c r="P2648" i="7"/>
  <c r="O2649" i="7"/>
  <c r="P2649" i="7"/>
  <c r="O2650" i="7"/>
  <c r="P2650" i="7"/>
  <c r="O2651" i="7"/>
  <c r="P2651" i="7"/>
  <c r="O2652" i="7"/>
  <c r="P2652" i="7"/>
  <c r="O2653" i="7"/>
  <c r="P2653" i="7"/>
  <c r="O2654" i="7"/>
  <c r="P2654" i="7"/>
  <c r="O2655" i="7"/>
  <c r="P2655" i="7"/>
  <c r="O2656" i="7"/>
  <c r="P2656" i="7"/>
  <c r="O2657" i="7"/>
  <c r="P2657" i="7"/>
  <c r="O2658" i="7"/>
  <c r="P2658" i="7"/>
  <c r="O2659" i="7"/>
  <c r="P2659" i="7"/>
  <c r="O2660" i="7"/>
  <c r="P2660" i="7"/>
  <c r="O2661" i="7"/>
  <c r="P2661" i="7"/>
  <c r="O2662" i="7"/>
  <c r="P2662" i="7"/>
  <c r="O2663" i="7"/>
  <c r="P2663" i="7"/>
  <c r="O2664" i="7"/>
  <c r="P2664" i="7"/>
  <c r="O2665" i="7"/>
  <c r="P2665" i="7"/>
  <c r="O2666" i="7"/>
  <c r="P2666" i="7"/>
  <c r="O2667" i="7"/>
  <c r="P2667" i="7"/>
  <c r="O2668" i="7"/>
  <c r="P2668" i="7"/>
  <c r="O2669" i="7"/>
  <c r="P2669" i="7"/>
  <c r="O2670" i="7"/>
  <c r="P2670" i="7"/>
  <c r="O2671" i="7"/>
  <c r="P2671" i="7"/>
  <c r="O2672" i="7"/>
  <c r="P2672" i="7"/>
  <c r="O2673" i="7"/>
  <c r="P2673" i="7"/>
  <c r="O2674" i="7"/>
  <c r="P2674" i="7"/>
  <c r="O2675" i="7"/>
  <c r="P2675" i="7"/>
  <c r="O2676" i="7"/>
  <c r="P2676" i="7"/>
  <c r="O2677" i="7"/>
  <c r="P2677" i="7"/>
  <c r="O2678" i="7"/>
  <c r="P2678" i="7"/>
  <c r="O2679" i="7"/>
  <c r="P2679" i="7"/>
  <c r="O2680" i="7"/>
  <c r="P2680" i="7"/>
  <c r="O2681" i="7"/>
  <c r="P2681" i="7"/>
  <c r="O2682" i="7"/>
  <c r="P2682" i="7"/>
  <c r="O2683" i="7"/>
  <c r="P2683" i="7"/>
  <c r="O2684" i="7"/>
  <c r="P2684" i="7"/>
  <c r="O2685" i="7"/>
  <c r="P2685" i="7"/>
  <c r="O2686" i="7"/>
  <c r="P2686" i="7"/>
  <c r="O2687" i="7"/>
  <c r="P2687" i="7"/>
  <c r="O2688" i="7"/>
  <c r="P2688" i="7"/>
  <c r="O2689" i="7"/>
  <c r="P2689" i="7"/>
  <c r="O2690" i="7"/>
  <c r="P2690" i="7"/>
  <c r="O2691" i="7"/>
  <c r="P2691" i="7"/>
  <c r="O2692" i="7"/>
  <c r="P2692" i="7"/>
  <c r="O2693" i="7"/>
  <c r="P2693" i="7"/>
  <c r="O2694" i="7"/>
  <c r="P2694" i="7"/>
  <c r="O2695" i="7"/>
  <c r="P2695" i="7"/>
  <c r="O2696" i="7"/>
  <c r="P2696" i="7"/>
  <c r="O2697" i="7"/>
  <c r="P2697" i="7"/>
  <c r="O2698" i="7"/>
  <c r="P2698" i="7"/>
  <c r="O2699" i="7"/>
  <c r="P2699" i="7"/>
  <c r="O2700" i="7"/>
  <c r="P2700" i="7"/>
  <c r="O2701" i="7"/>
  <c r="P2701" i="7"/>
  <c r="O2702" i="7"/>
  <c r="P2702" i="7"/>
  <c r="O2703" i="7"/>
  <c r="P2703" i="7"/>
  <c r="O2704" i="7"/>
  <c r="P2704" i="7"/>
  <c r="O2705" i="7"/>
  <c r="P2705" i="7"/>
  <c r="O2706" i="7"/>
  <c r="P2706" i="7"/>
  <c r="O2707" i="7"/>
  <c r="P2707" i="7"/>
  <c r="O2708" i="7"/>
  <c r="P2708" i="7"/>
  <c r="O2709" i="7"/>
  <c r="P2709" i="7"/>
  <c r="O2710" i="7"/>
  <c r="P2710" i="7"/>
  <c r="O2711" i="7"/>
  <c r="P2711" i="7"/>
  <c r="O2712" i="7"/>
  <c r="P2712" i="7"/>
  <c r="O2713" i="7"/>
  <c r="P2713" i="7"/>
  <c r="O2714" i="7"/>
  <c r="P2714" i="7"/>
  <c r="O2715" i="7"/>
  <c r="P2715" i="7"/>
  <c r="O2716" i="7"/>
  <c r="P2716" i="7"/>
  <c r="O2717" i="7"/>
  <c r="P2717" i="7"/>
  <c r="O2718" i="7"/>
  <c r="P2718" i="7"/>
  <c r="O2719" i="7"/>
  <c r="P2719" i="7"/>
  <c r="O2720" i="7"/>
  <c r="P2720" i="7"/>
  <c r="O2721" i="7"/>
  <c r="P2721" i="7"/>
  <c r="O2722" i="7"/>
  <c r="P2722" i="7"/>
  <c r="O2723" i="7"/>
  <c r="P2723" i="7"/>
  <c r="O2724" i="7"/>
  <c r="P2724" i="7"/>
  <c r="O2725" i="7"/>
  <c r="P2725" i="7"/>
  <c r="O2726" i="7"/>
  <c r="P2726" i="7"/>
  <c r="O2727" i="7"/>
  <c r="P2727" i="7"/>
  <c r="O2728" i="7"/>
  <c r="P2728" i="7"/>
  <c r="O2729" i="7"/>
  <c r="P2729" i="7"/>
  <c r="O2730" i="7"/>
  <c r="P2730" i="7"/>
  <c r="O2731" i="7"/>
  <c r="P2731" i="7"/>
  <c r="O2732" i="7"/>
  <c r="P2732" i="7"/>
  <c r="O2733" i="7"/>
  <c r="P2733" i="7"/>
  <c r="O2734" i="7"/>
  <c r="P2734" i="7"/>
  <c r="O2735" i="7"/>
  <c r="P2735" i="7"/>
  <c r="O2736" i="7"/>
  <c r="P2736" i="7"/>
  <c r="O2737" i="7"/>
  <c r="P2737" i="7"/>
  <c r="O2738" i="7"/>
  <c r="P2738" i="7"/>
  <c r="O2739" i="7"/>
  <c r="P2739" i="7"/>
  <c r="O2740" i="7"/>
  <c r="P2740" i="7"/>
  <c r="O2741" i="7"/>
  <c r="P2741" i="7"/>
  <c r="O2742" i="7"/>
  <c r="P2742" i="7"/>
  <c r="O2743" i="7"/>
  <c r="P2743" i="7"/>
  <c r="O2744" i="7"/>
  <c r="P2744" i="7"/>
  <c r="O2745" i="7"/>
  <c r="P2745" i="7"/>
  <c r="O2746" i="7"/>
  <c r="P2746" i="7"/>
  <c r="O2747" i="7"/>
  <c r="P2747" i="7"/>
  <c r="O2748" i="7"/>
  <c r="P2748" i="7"/>
  <c r="O2749" i="7"/>
  <c r="P2749" i="7"/>
  <c r="O2750" i="7"/>
  <c r="P2750" i="7"/>
  <c r="O2751" i="7"/>
  <c r="P2751" i="7"/>
  <c r="O2752" i="7"/>
  <c r="P2752" i="7"/>
  <c r="O2753" i="7"/>
  <c r="P2753" i="7"/>
  <c r="O2754" i="7"/>
  <c r="P2754" i="7"/>
  <c r="O2755" i="7"/>
  <c r="P2755" i="7"/>
  <c r="O2756" i="7"/>
  <c r="P2756" i="7"/>
  <c r="O2757" i="7"/>
  <c r="P2757" i="7"/>
  <c r="O2758" i="7"/>
  <c r="P2758" i="7"/>
  <c r="O2759" i="7"/>
  <c r="P2759" i="7"/>
  <c r="O2760" i="7"/>
  <c r="P2760" i="7"/>
  <c r="O2761" i="7"/>
  <c r="P2761" i="7"/>
  <c r="O2762" i="7"/>
  <c r="P2762" i="7"/>
  <c r="O2763" i="7"/>
  <c r="P2763" i="7"/>
  <c r="O2764" i="7"/>
  <c r="P2764" i="7"/>
  <c r="O2765" i="7"/>
  <c r="P2765" i="7"/>
  <c r="O2766" i="7"/>
  <c r="P2766" i="7"/>
  <c r="O2767" i="7"/>
  <c r="P2767" i="7"/>
  <c r="O2768" i="7"/>
  <c r="P2768" i="7"/>
  <c r="O2769" i="7"/>
  <c r="P2769" i="7"/>
  <c r="O2770" i="7"/>
  <c r="P2770" i="7"/>
  <c r="O2771" i="7"/>
  <c r="P2771" i="7"/>
  <c r="O2772" i="7"/>
  <c r="P2772" i="7"/>
  <c r="O2773" i="7"/>
  <c r="P2773" i="7"/>
  <c r="O2774" i="7"/>
  <c r="P2774" i="7"/>
  <c r="O2775" i="7"/>
  <c r="P2775" i="7"/>
  <c r="O2776" i="7"/>
  <c r="P2776" i="7"/>
  <c r="O2777" i="7"/>
  <c r="P2777" i="7"/>
  <c r="O2778" i="7"/>
  <c r="P2778" i="7"/>
  <c r="O2779" i="7"/>
  <c r="P2779" i="7"/>
  <c r="O2780" i="7"/>
  <c r="P2780" i="7"/>
  <c r="O2781" i="7"/>
  <c r="P2781" i="7"/>
  <c r="O2782" i="7"/>
  <c r="P2782" i="7"/>
  <c r="O2783" i="7"/>
  <c r="P2783" i="7"/>
  <c r="O2784" i="7"/>
  <c r="P2784" i="7"/>
  <c r="O2785" i="7"/>
  <c r="P2785" i="7"/>
  <c r="O2786" i="7"/>
  <c r="P2786" i="7"/>
  <c r="O2787" i="7"/>
  <c r="P2787" i="7"/>
  <c r="O2788" i="7"/>
  <c r="P2788" i="7"/>
  <c r="O2789" i="7"/>
  <c r="P2789" i="7"/>
  <c r="O2790" i="7"/>
  <c r="P2790" i="7"/>
  <c r="O2791" i="7"/>
  <c r="P2791" i="7"/>
  <c r="O2792" i="7"/>
  <c r="P2792" i="7"/>
  <c r="O2793" i="7"/>
  <c r="P2793" i="7"/>
  <c r="O2794" i="7"/>
  <c r="P2794" i="7"/>
  <c r="O2795" i="7"/>
  <c r="P2795" i="7"/>
  <c r="O2796" i="7"/>
  <c r="P2796" i="7"/>
  <c r="O2797" i="7"/>
  <c r="P2797" i="7"/>
  <c r="O2798" i="7"/>
  <c r="P2798" i="7"/>
  <c r="O2799" i="7"/>
  <c r="P2799" i="7"/>
  <c r="O2800" i="7"/>
  <c r="P2800" i="7"/>
  <c r="O2801" i="7"/>
  <c r="P2801" i="7"/>
  <c r="O2802" i="7"/>
  <c r="P2802" i="7"/>
  <c r="O2803" i="7"/>
  <c r="P2803" i="7"/>
  <c r="O2804" i="7"/>
  <c r="P2804" i="7"/>
  <c r="O2805" i="7"/>
  <c r="P2805" i="7"/>
  <c r="O2806" i="7"/>
  <c r="P2806" i="7"/>
  <c r="O2807" i="7"/>
  <c r="P2807" i="7"/>
  <c r="O2808" i="7"/>
  <c r="P2808" i="7"/>
  <c r="O2809" i="7"/>
  <c r="P2809" i="7"/>
  <c r="O2810" i="7"/>
  <c r="P2810" i="7"/>
  <c r="O2811" i="7"/>
  <c r="P2811" i="7"/>
  <c r="O2812" i="7"/>
  <c r="P2812" i="7"/>
  <c r="O2813" i="7"/>
  <c r="P2813" i="7"/>
  <c r="O2814" i="7"/>
  <c r="P2814" i="7"/>
  <c r="O2815" i="7"/>
  <c r="P2815" i="7"/>
  <c r="O2816" i="7"/>
  <c r="P2816" i="7"/>
  <c r="O2817" i="7"/>
  <c r="P2817" i="7"/>
  <c r="O2818" i="7"/>
  <c r="P2818" i="7"/>
  <c r="O2819" i="7"/>
  <c r="P2819" i="7"/>
  <c r="O2820" i="7"/>
  <c r="P2820" i="7"/>
  <c r="O2821" i="7"/>
  <c r="P2821" i="7"/>
  <c r="O2822" i="7"/>
  <c r="P2822" i="7"/>
  <c r="O2823" i="7"/>
  <c r="P2823" i="7"/>
  <c r="O2824" i="7"/>
  <c r="P2824" i="7"/>
  <c r="O2825" i="7"/>
  <c r="P2825" i="7"/>
  <c r="O2826" i="7"/>
  <c r="P2826" i="7"/>
  <c r="O2827" i="7"/>
  <c r="P2827" i="7"/>
  <c r="O2828" i="7"/>
  <c r="P2828" i="7"/>
  <c r="O2829" i="7"/>
  <c r="P2829" i="7"/>
  <c r="O2830" i="7"/>
  <c r="P2830" i="7"/>
  <c r="O2831" i="7"/>
  <c r="P2831" i="7"/>
  <c r="O2832" i="7"/>
  <c r="P2832" i="7"/>
  <c r="O2833" i="7"/>
  <c r="P2833" i="7"/>
  <c r="O2834" i="7"/>
  <c r="P2834" i="7"/>
  <c r="O2835" i="7"/>
  <c r="P2835" i="7"/>
  <c r="O2836" i="7"/>
  <c r="P2836" i="7"/>
  <c r="O2837" i="7"/>
  <c r="P2837" i="7"/>
  <c r="O2838" i="7"/>
  <c r="P2838" i="7"/>
  <c r="O2839" i="7"/>
  <c r="P2839" i="7"/>
  <c r="O2840" i="7"/>
  <c r="P2840" i="7"/>
  <c r="O2841" i="7"/>
  <c r="P2841" i="7"/>
  <c r="O2842" i="7"/>
  <c r="P2842" i="7"/>
  <c r="O2843" i="7"/>
  <c r="P2843" i="7"/>
  <c r="O2844" i="7"/>
  <c r="P2844" i="7"/>
  <c r="O2845" i="7"/>
  <c r="P2845" i="7"/>
  <c r="O2846" i="7"/>
  <c r="P2846" i="7"/>
  <c r="O2847" i="7"/>
  <c r="P2847" i="7"/>
  <c r="O2848" i="7"/>
  <c r="P2848" i="7"/>
  <c r="O2849" i="7"/>
  <c r="P2849" i="7"/>
  <c r="O2850" i="7"/>
  <c r="P2850" i="7"/>
  <c r="O2851" i="7"/>
  <c r="P2851" i="7"/>
  <c r="O2852" i="7"/>
  <c r="P2852" i="7"/>
  <c r="O2853" i="7"/>
  <c r="P2853" i="7"/>
  <c r="O2854" i="7"/>
  <c r="P2854" i="7"/>
  <c r="O2855" i="7"/>
  <c r="P2855" i="7"/>
  <c r="O2856" i="7"/>
  <c r="P2856" i="7"/>
  <c r="O2857" i="7"/>
  <c r="P2857" i="7"/>
  <c r="O2858" i="7"/>
  <c r="P2858" i="7"/>
  <c r="O2859" i="7"/>
  <c r="P2859" i="7"/>
  <c r="O2860" i="7"/>
  <c r="P2860" i="7"/>
  <c r="O2861" i="7"/>
  <c r="P2861" i="7"/>
  <c r="O2862" i="7"/>
  <c r="P2862" i="7"/>
  <c r="O2863" i="7"/>
  <c r="P2863" i="7"/>
  <c r="O2864" i="7"/>
  <c r="P2864" i="7"/>
  <c r="O2865" i="7"/>
  <c r="P2865" i="7"/>
  <c r="O2866" i="7"/>
  <c r="P2866" i="7"/>
  <c r="O2867" i="7"/>
  <c r="P2867" i="7"/>
  <c r="O2868" i="7"/>
  <c r="P2868" i="7"/>
  <c r="O2869" i="7"/>
  <c r="P2869" i="7"/>
  <c r="O2870" i="7"/>
  <c r="P2870" i="7"/>
  <c r="O2871" i="7"/>
  <c r="P2871" i="7"/>
  <c r="O2872" i="7"/>
  <c r="P2872" i="7"/>
  <c r="O2873" i="7"/>
  <c r="P2873" i="7"/>
  <c r="O2874" i="7"/>
  <c r="P2874" i="7"/>
  <c r="O2875" i="7"/>
  <c r="P2875" i="7"/>
  <c r="O2876" i="7"/>
  <c r="P2876" i="7"/>
  <c r="O2877" i="7"/>
  <c r="P2877" i="7"/>
  <c r="O2878" i="7"/>
  <c r="P2878" i="7"/>
  <c r="O2879" i="7"/>
  <c r="P2879" i="7"/>
  <c r="O2880" i="7"/>
  <c r="P2880" i="7"/>
  <c r="O2881" i="7"/>
  <c r="P2881" i="7"/>
  <c r="O2882" i="7"/>
  <c r="P2882" i="7"/>
  <c r="O2883" i="7"/>
  <c r="P2883" i="7"/>
  <c r="O2884" i="7"/>
  <c r="P2884" i="7"/>
  <c r="O2885" i="7"/>
  <c r="P2885" i="7"/>
  <c r="O2886" i="7"/>
  <c r="P2886" i="7"/>
  <c r="O2887" i="7"/>
  <c r="P2887" i="7"/>
  <c r="O2888" i="7"/>
  <c r="P2888" i="7"/>
  <c r="O2889" i="7"/>
  <c r="P2889" i="7"/>
  <c r="O2890" i="7"/>
  <c r="P2890" i="7"/>
  <c r="O2891" i="7"/>
  <c r="P2891" i="7"/>
  <c r="O2892" i="7"/>
  <c r="P2892" i="7"/>
  <c r="O2893" i="7"/>
  <c r="P2893" i="7"/>
  <c r="O2894" i="7"/>
  <c r="P2894" i="7"/>
  <c r="O2895" i="7"/>
  <c r="P2895" i="7"/>
  <c r="O2896" i="7"/>
  <c r="P2896" i="7"/>
  <c r="O2897" i="7"/>
  <c r="P2897" i="7"/>
  <c r="O2898" i="7"/>
  <c r="P2898" i="7"/>
  <c r="O2899" i="7"/>
  <c r="P2899" i="7"/>
  <c r="O2900" i="7"/>
  <c r="P2900" i="7"/>
  <c r="O2901" i="7"/>
  <c r="P2901" i="7"/>
  <c r="O2902" i="7"/>
  <c r="P2902" i="7"/>
  <c r="O2903" i="7"/>
  <c r="P2903" i="7"/>
  <c r="O2904" i="7"/>
  <c r="P2904" i="7"/>
  <c r="O2905" i="7"/>
  <c r="P2905" i="7"/>
  <c r="O2906" i="7"/>
  <c r="P2906" i="7"/>
  <c r="O2907" i="7"/>
  <c r="P2907" i="7"/>
  <c r="O2908" i="7"/>
  <c r="P2908" i="7"/>
  <c r="O2909" i="7"/>
  <c r="P2909" i="7"/>
  <c r="O2910" i="7"/>
  <c r="P2910" i="7"/>
  <c r="O2911" i="7"/>
  <c r="P2911" i="7"/>
  <c r="O2912" i="7"/>
  <c r="P2912" i="7"/>
  <c r="O2913" i="7"/>
  <c r="P2913" i="7"/>
  <c r="O2914" i="7"/>
  <c r="P2914" i="7"/>
  <c r="O2915" i="7"/>
  <c r="P2915" i="7"/>
  <c r="O2916" i="7"/>
  <c r="P2916" i="7"/>
  <c r="O2917" i="7"/>
  <c r="P2917" i="7"/>
  <c r="O2918" i="7"/>
  <c r="P2918" i="7"/>
  <c r="O2919" i="7"/>
  <c r="P2919" i="7"/>
  <c r="O2920" i="7"/>
  <c r="P2920" i="7"/>
  <c r="O2921" i="7"/>
  <c r="P2921" i="7"/>
  <c r="O2922" i="7"/>
  <c r="P2922" i="7"/>
  <c r="O2923" i="7"/>
  <c r="P2923" i="7"/>
  <c r="O2924" i="7"/>
  <c r="P2924" i="7"/>
  <c r="O2925" i="7"/>
  <c r="P2925" i="7"/>
  <c r="O2926" i="7"/>
  <c r="P2926" i="7"/>
  <c r="O2927" i="7"/>
  <c r="P2927" i="7"/>
  <c r="O2928" i="7"/>
  <c r="P2928" i="7"/>
  <c r="O2929" i="7"/>
  <c r="P2929" i="7"/>
  <c r="O2930" i="7"/>
  <c r="P2930" i="7"/>
  <c r="O2931" i="7"/>
  <c r="P2931" i="7"/>
  <c r="O2932" i="7"/>
  <c r="P2932" i="7"/>
  <c r="O2933" i="7"/>
  <c r="P2933" i="7"/>
  <c r="O2934" i="7"/>
  <c r="P2934" i="7"/>
  <c r="O2935" i="7"/>
  <c r="P2935" i="7"/>
  <c r="O2936" i="7"/>
  <c r="P2936" i="7"/>
  <c r="O2937" i="7"/>
  <c r="P2937" i="7"/>
  <c r="O2938" i="7"/>
  <c r="P2938" i="7"/>
  <c r="O2939" i="7"/>
  <c r="P2939" i="7"/>
  <c r="O2940" i="7"/>
  <c r="P2940" i="7"/>
  <c r="O2941" i="7"/>
  <c r="P2941" i="7"/>
  <c r="O2942" i="7"/>
  <c r="P2942" i="7"/>
  <c r="O2943" i="7"/>
  <c r="P2943" i="7"/>
  <c r="O2944" i="7"/>
  <c r="P2944" i="7"/>
  <c r="O2945" i="7"/>
  <c r="P2945" i="7"/>
  <c r="O2946" i="7"/>
  <c r="P2946" i="7"/>
  <c r="O2947" i="7"/>
  <c r="P2947" i="7"/>
  <c r="O2948" i="7"/>
  <c r="P2948" i="7"/>
  <c r="O2949" i="7"/>
  <c r="P2949" i="7"/>
  <c r="O2950" i="7"/>
  <c r="P2950" i="7"/>
  <c r="O2951" i="7"/>
  <c r="P2951" i="7"/>
  <c r="O2952" i="7"/>
  <c r="P2952" i="7"/>
  <c r="O2953" i="7"/>
  <c r="P2953" i="7"/>
  <c r="O2954" i="7"/>
  <c r="P2954" i="7"/>
  <c r="O2955" i="7"/>
  <c r="P2955" i="7"/>
  <c r="O2956" i="7"/>
  <c r="P2956" i="7"/>
  <c r="O2957" i="7"/>
  <c r="P2957" i="7"/>
  <c r="O2958" i="7"/>
  <c r="P2958" i="7"/>
  <c r="O2959" i="7"/>
  <c r="P2959" i="7"/>
  <c r="O2960" i="7"/>
  <c r="P2960" i="7"/>
  <c r="O2961" i="7"/>
  <c r="P2961" i="7"/>
  <c r="O2962" i="7"/>
  <c r="P2962" i="7"/>
  <c r="O2963" i="7"/>
  <c r="P2963" i="7"/>
  <c r="O2964" i="7"/>
  <c r="P2964" i="7"/>
  <c r="O2965" i="7"/>
  <c r="P2965" i="7"/>
  <c r="O2966" i="7"/>
  <c r="P2966" i="7"/>
  <c r="O2967" i="7"/>
  <c r="P2967" i="7"/>
  <c r="O2968" i="7"/>
  <c r="P2968" i="7"/>
  <c r="O2969" i="7"/>
  <c r="P2969" i="7"/>
  <c r="O2970" i="7"/>
  <c r="P2970" i="7"/>
  <c r="O2971" i="7"/>
  <c r="P2971" i="7"/>
  <c r="O2972" i="7"/>
  <c r="P2972" i="7"/>
  <c r="O2973" i="7"/>
  <c r="P2973" i="7"/>
  <c r="O2974" i="7"/>
  <c r="P2974" i="7"/>
  <c r="O2975" i="7"/>
  <c r="P2975" i="7"/>
  <c r="O2976" i="7"/>
  <c r="P2976" i="7"/>
  <c r="O2977" i="7"/>
  <c r="P2977" i="7"/>
  <c r="O2978" i="7"/>
  <c r="P2978" i="7"/>
  <c r="O2979" i="7"/>
  <c r="P2979" i="7"/>
  <c r="O2980" i="7"/>
  <c r="P2980" i="7"/>
  <c r="O2981" i="7"/>
  <c r="P2981" i="7"/>
  <c r="O2982" i="7"/>
  <c r="P2982" i="7"/>
  <c r="O2983" i="7"/>
  <c r="P2983" i="7"/>
  <c r="O2984" i="7"/>
  <c r="P2984" i="7"/>
  <c r="O2985" i="7"/>
  <c r="P2985" i="7"/>
  <c r="O2986" i="7"/>
  <c r="P2986" i="7"/>
  <c r="O2987" i="7"/>
  <c r="P2987" i="7"/>
  <c r="O2988" i="7"/>
  <c r="P2988" i="7"/>
  <c r="O2989" i="7"/>
  <c r="P2989" i="7"/>
  <c r="O2990" i="7"/>
  <c r="P2990" i="7"/>
  <c r="O2991" i="7"/>
  <c r="P2991" i="7"/>
  <c r="O2992" i="7"/>
  <c r="P2992" i="7"/>
  <c r="O2993" i="7"/>
  <c r="P2993" i="7"/>
  <c r="O2994" i="7"/>
  <c r="P2994" i="7"/>
  <c r="O2995" i="7"/>
  <c r="P2995" i="7"/>
  <c r="O2996" i="7"/>
  <c r="P2996" i="7"/>
  <c r="O2997" i="7"/>
  <c r="P2997" i="7"/>
  <c r="O2998" i="7"/>
  <c r="P2998" i="7"/>
  <c r="O2999" i="7"/>
  <c r="P2999" i="7"/>
  <c r="O3000" i="7"/>
  <c r="P3000" i="7"/>
  <c r="AM20" i="2"/>
  <c r="AF21" i="2"/>
  <c r="AL21" i="2"/>
  <c r="AM21" i="2"/>
  <c r="AI22" i="2"/>
  <c r="AJ22" i="2"/>
  <c r="AF22" i="2" s="1"/>
  <c r="AL22" i="2"/>
  <c r="AM22" i="2"/>
  <c r="AI23" i="2"/>
  <c r="AJ23" i="2"/>
  <c r="AF23" i="2" s="1"/>
  <c r="AL23" i="2"/>
  <c r="AM23" i="2"/>
  <c r="AF24" i="2"/>
  <c r="AI24" i="2"/>
  <c r="AH24" i="2" s="1"/>
  <c r="AJ24" i="2"/>
  <c r="AL24" i="2"/>
  <c r="AM24" i="2"/>
  <c r="K24" i="2" s="1"/>
  <c r="AI25" i="2"/>
  <c r="AJ25" i="2"/>
  <c r="AF25" i="2" s="1"/>
  <c r="AL25" i="2"/>
  <c r="AM25" i="2"/>
  <c r="AS25" i="2"/>
  <c r="AI26" i="2"/>
  <c r="AJ26" i="2"/>
  <c r="AF26" i="2" s="1"/>
  <c r="AL26" i="2"/>
  <c r="AM26" i="2"/>
  <c r="AF27" i="2"/>
  <c r="AI27" i="2"/>
  <c r="AJ27" i="2"/>
  <c r="AL27" i="2"/>
  <c r="AM27" i="2"/>
  <c r="AF28" i="2"/>
  <c r="AI28" i="2"/>
  <c r="AJ28" i="2"/>
  <c r="AL28" i="2"/>
  <c r="AM28" i="2"/>
  <c r="AF29" i="2"/>
  <c r="AI29" i="2"/>
  <c r="AJ29" i="2"/>
  <c r="AL29" i="2"/>
  <c r="AM29" i="2"/>
  <c r="AS29" i="2"/>
  <c r="AI30" i="2"/>
  <c r="AJ30" i="2"/>
  <c r="AF30" i="2" s="1"/>
  <c r="AL30" i="2"/>
  <c r="AM30" i="2"/>
  <c r="AF31" i="2"/>
  <c r="AI31" i="2"/>
  <c r="AJ31" i="2"/>
  <c r="AL31" i="2"/>
  <c r="AM31" i="2"/>
  <c r="AS31" i="2"/>
  <c r="AF32" i="2"/>
  <c r="AI32" i="2"/>
  <c r="AJ32" i="2"/>
  <c r="AL32" i="2"/>
  <c r="AM32" i="2"/>
  <c r="AF33" i="2"/>
  <c r="AI33" i="2"/>
  <c r="AJ33" i="2"/>
  <c r="AL33" i="2"/>
  <c r="AM33" i="2"/>
  <c r="AF34" i="2"/>
  <c r="AI34" i="2"/>
  <c r="AJ34" i="2"/>
  <c r="AL34" i="2"/>
  <c r="AM34" i="2"/>
  <c r="AS34" i="2"/>
  <c r="AF35" i="2"/>
  <c r="AI35" i="2"/>
  <c r="AJ35" i="2"/>
  <c r="AL35" i="2"/>
  <c r="AM35" i="2"/>
  <c r="AS35" i="2"/>
  <c r="AF36" i="2"/>
  <c r="AI36" i="2"/>
  <c r="AJ36" i="2"/>
  <c r="AL36" i="2"/>
  <c r="AM36" i="2"/>
  <c r="AF37" i="2"/>
  <c r="AI37" i="2"/>
  <c r="AJ37" i="2"/>
  <c r="AL37" i="2"/>
  <c r="AM37" i="2"/>
  <c r="AT37" i="2"/>
  <c r="AF38" i="2"/>
  <c r="AI38" i="2"/>
  <c r="AJ38" i="2"/>
  <c r="AL38" i="2"/>
  <c r="AM38" i="2"/>
  <c r="AS38" i="2"/>
  <c r="AF39" i="2"/>
  <c r="AI39" i="2"/>
  <c r="AJ39" i="2"/>
  <c r="AL39" i="2"/>
  <c r="AM39" i="2"/>
  <c r="AS39" i="2"/>
  <c r="AF40" i="2"/>
  <c r="AI40" i="2"/>
  <c r="AJ40" i="2"/>
  <c r="AL40" i="2"/>
  <c r="AM40" i="2"/>
  <c r="AS40" i="2"/>
  <c r="AF41" i="2"/>
  <c r="AI41" i="2"/>
  <c r="AJ41" i="2"/>
  <c r="AL41" i="2"/>
  <c r="AM41" i="2"/>
  <c r="AS41" i="2"/>
  <c r="AF42" i="2"/>
  <c r="AI42" i="2"/>
  <c r="AJ42" i="2"/>
  <c r="AL42" i="2"/>
  <c r="AM42" i="2"/>
  <c r="AS42" i="2"/>
  <c r="AF43" i="2"/>
  <c r="AI43" i="2"/>
  <c r="AJ43" i="2"/>
  <c r="AL43" i="2"/>
  <c r="AM43" i="2"/>
  <c r="AS43" i="2"/>
  <c r="AF44" i="2"/>
  <c r="AI44" i="2"/>
  <c r="AJ44" i="2"/>
  <c r="AL44" i="2"/>
  <c r="AM44" i="2"/>
  <c r="AS44" i="2"/>
  <c r="AF45" i="2"/>
  <c r="AI45" i="2"/>
  <c r="AJ45" i="2"/>
  <c r="AL45" i="2"/>
  <c r="AM45" i="2"/>
  <c r="AS45" i="2"/>
  <c r="AF46" i="2"/>
  <c r="AI46" i="2"/>
  <c r="AJ46" i="2"/>
  <c r="AL46" i="2"/>
  <c r="AM46" i="2"/>
  <c r="AU46" i="2"/>
  <c r="AF47" i="2"/>
  <c r="AI47" i="2"/>
  <c r="AJ47" i="2"/>
  <c r="AL47" i="2"/>
  <c r="AM47" i="2"/>
  <c r="AT47" i="2"/>
  <c r="AF48" i="2"/>
  <c r="AI48" i="2"/>
  <c r="AJ48" i="2"/>
  <c r="AL48" i="2"/>
  <c r="AM48" i="2"/>
  <c r="AS48" i="2"/>
  <c r="AF49" i="2"/>
  <c r="AI49" i="2"/>
  <c r="AJ49" i="2"/>
  <c r="AL49" i="2"/>
  <c r="AM49" i="2"/>
  <c r="AS49" i="2"/>
  <c r="AF50" i="2"/>
  <c r="AI50" i="2"/>
  <c r="AJ50" i="2"/>
  <c r="AH50" i="2" s="1"/>
  <c r="AL50" i="2"/>
  <c r="AM50" i="2"/>
  <c r="AF51" i="2"/>
  <c r="AI51" i="2"/>
  <c r="AJ51" i="2"/>
  <c r="AL51" i="2"/>
  <c r="AM51" i="2"/>
  <c r="AF52" i="2"/>
  <c r="AI52" i="2"/>
  <c r="AJ52" i="2"/>
  <c r="AL52" i="2"/>
  <c r="AM52" i="2"/>
  <c r="AU52" i="2"/>
  <c r="AF53" i="2"/>
  <c r="AI53" i="2"/>
  <c r="AJ53" i="2"/>
  <c r="AL53" i="2"/>
  <c r="AM53" i="2"/>
  <c r="AT53" i="2"/>
  <c r="AF54" i="2"/>
  <c r="AI54" i="2"/>
  <c r="AJ54" i="2"/>
  <c r="AL54" i="2"/>
  <c r="AM54" i="2"/>
  <c r="AF55" i="2"/>
  <c r="AI55" i="2"/>
  <c r="AJ55" i="2"/>
  <c r="AL55" i="2"/>
  <c r="AM55" i="2"/>
  <c r="AF56" i="2"/>
  <c r="AI56" i="2"/>
  <c r="AJ56" i="2"/>
  <c r="AL56" i="2"/>
  <c r="AM56" i="2"/>
  <c r="AF57" i="2"/>
  <c r="AI57" i="2"/>
  <c r="AJ57" i="2"/>
  <c r="AL57" i="2"/>
  <c r="AM57" i="2"/>
  <c r="AF58" i="2"/>
  <c r="AI58" i="2"/>
  <c r="AJ58" i="2"/>
  <c r="AL58" i="2"/>
  <c r="AM58" i="2"/>
  <c r="AS58" i="2"/>
  <c r="AF59" i="2"/>
  <c r="AI59" i="2"/>
  <c r="AJ59" i="2"/>
  <c r="AL59" i="2"/>
  <c r="AM59" i="2"/>
  <c r="AS59" i="2"/>
  <c r="AF60" i="2"/>
  <c r="AI60" i="2"/>
  <c r="AJ60" i="2"/>
  <c r="AL60" i="2"/>
  <c r="AM60" i="2"/>
  <c r="AF61" i="2"/>
  <c r="AI61" i="2"/>
  <c r="AJ61" i="2"/>
  <c r="AL61" i="2"/>
  <c r="AM61" i="2"/>
  <c r="AF62" i="2"/>
  <c r="AI62" i="2"/>
  <c r="AJ62" i="2"/>
  <c r="AL62" i="2"/>
  <c r="AM62" i="2"/>
  <c r="AS62" i="2"/>
  <c r="AF63" i="2"/>
  <c r="AI63" i="2"/>
  <c r="AJ63" i="2"/>
  <c r="AL63" i="2"/>
  <c r="AM63" i="2"/>
  <c r="AS63" i="2"/>
  <c r="AF64" i="2"/>
  <c r="AI64" i="2"/>
  <c r="AJ64" i="2"/>
  <c r="AL64" i="2"/>
  <c r="AM64" i="2"/>
  <c r="AS64" i="2"/>
  <c r="AF65" i="2"/>
  <c r="AI65" i="2"/>
  <c r="AJ65" i="2"/>
  <c r="AL65" i="2"/>
  <c r="AM65" i="2"/>
  <c r="AS65" i="2"/>
  <c r="AF66" i="2"/>
  <c r="AI66" i="2"/>
  <c r="AJ66" i="2"/>
  <c r="AL66" i="2"/>
  <c r="AM66" i="2"/>
  <c r="AS66" i="2"/>
  <c r="AF67" i="2"/>
  <c r="AI67" i="2"/>
  <c r="AJ67" i="2"/>
  <c r="AL67" i="2"/>
  <c r="AM67" i="2"/>
  <c r="AS67" i="2"/>
  <c r="AF68" i="2"/>
  <c r="AI68" i="2"/>
  <c r="AJ68" i="2"/>
  <c r="AL68" i="2"/>
  <c r="AM68" i="2"/>
  <c r="AS68" i="2"/>
  <c r="AF69" i="2"/>
  <c r="AI69" i="2"/>
  <c r="AJ69" i="2"/>
  <c r="AH69" i="2" s="1"/>
  <c r="AL69" i="2"/>
  <c r="AM69" i="2"/>
  <c r="AS69" i="2"/>
  <c r="AF70" i="2"/>
  <c r="AI70" i="2"/>
  <c r="AJ70" i="2"/>
  <c r="AL70" i="2"/>
  <c r="AM70" i="2"/>
  <c r="AF71" i="2"/>
  <c r="AI71" i="2"/>
  <c r="AJ71" i="2"/>
  <c r="AL71" i="2"/>
  <c r="AM71" i="2"/>
  <c r="AF72" i="2"/>
  <c r="AI72" i="2"/>
  <c r="AJ72" i="2"/>
  <c r="AH72" i="2" s="1"/>
  <c r="AL72" i="2"/>
  <c r="AM72" i="2"/>
  <c r="AS72" i="2"/>
  <c r="AF73" i="2"/>
  <c r="AI73" i="2"/>
  <c r="AJ73" i="2"/>
  <c r="AL73" i="2"/>
  <c r="AM73" i="2"/>
  <c r="AS73" i="2"/>
  <c r="AF74" i="2"/>
  <c r="AI74" i="2"/>
  <c r="AJ74" i="2"/>
  <c r="AL74" i="2"/>
  <c r="AM74" i="2"/>
  <c r="AF75" i="2"/>
  <c r="AI75" i="2"/>
  <c r="AJ75" i="2"/>
  <c r="AL75" i="2"/>
  <c r="AM75" i="2"/>
  <c r="AU75" i="2"/>
  <c r="AF76" i="2"/>
  <c r="AI76" i="2"/>
  <c r="AJ76" i="2"/>
  <c r="AL76" i="2"/>
  <c r="AM76" i="2"/>
  <c r="AF77" i="2"/>
  <c r="AI77" i="2"/>
  <c r="AJ77" i="2"/>
  <c r="AL77" i="2"/>
  <c r="AM77" i="2"/>
  <c r="AF78" i="2"/>
  <c r="AI78" i="2"/>
  <c r="AJ78" i="2"/>
  <c r="AL78" i="2"/>
  <c r="AM78" i="2"/>
  <c r="AF79" i="2"/>
  <c r="AI79" i="2"/>
  <c r="AJ79" i="2"/>
  <c r="AL79" i="2"/>
  <c r="AM79" i="2"/>
  <c r="AF80" i="2"/>
  <c r="AI80" i="2"/>
  <c r="AJ80" i="2"/>
  <c r="AL80" i="2"/>
  <c r="AM80" i="2"/>
  <c r="AF81" i="2"/>
  <c r="AI81" i="2"/>
  <c r="AJ81" i="2"/>
  <c r="AL81" i="2"/>
  <c r="AM81" i="2"/>
  <c r="AF82" i="2"/>
  <c r="AI82" i="2"/>
  <c r="AJ82" i="2"/>
  <c r="AL82" i="2"/>
  <c r="AM82" i="2"/>
  <c r="AS82" i="2"/>
  <c r="AF83" i="2"/>
  <c r="AI83" i="2"/>
  <c r="AJ83" i="2"/>
  <c r="AL83" i="2"/>
  <c r="AM83" i="2"/>
  <c r="AS83" i="2"/>
  <c r="AF84" i="2"/>
  <c r="AI84" i="2"/>
  <c r="AJ84" i="2"/>
  <c r="AL84" i="2"/>
  <c r="AM84" i="2"/>
  <c r="AU84" i="2"/>
  <c r="AF85" i="2"/>
  <c r="AI85" i="2"/>
  <c r="AJ85" i="2"/>
  <c r="AL85" i="2"/>
  <c r="AM85" i="2"/>
  <c r="AF86" i="2"/>
  <c r="AI86" i="2"/>
  <c r="AJ86" i="2"/>
  <c r="AL86" i="2"/>
  <c r="AM86" i="2"/>
  <c r="AS86" i="2"/>
  <c r="AF87" i="2"/>
  <c r="AI87" i="2"/>
  <c r="AJ87" i="2"/>
  <c r="AL87" i="2"/>
  <c r="AM87" i="2"/>
  <c r="AS87" i="2"/>
  <c r="AF88" i="2"/>
  <c r="AI88" i="2"/>
  <c r="AJ88" i="2"/>
  <c r="AL88" i="2"/>
  <c r="AM88" i="2"/>
  <c r="AS88" i="2"/>
  <c r="AF89" i="2"/>
  <c r="AI89" i="2"/>
  <c r="AJ89" i="2"/>
  <c r="AL89" i="2"/>
  <c r="AM89" i="2"/>
  <c r="AS89" i="2"/>
  <c r="AF90" i="2"/>
  <c r="AI90" i="2"/>
  <c r="AJ90" i="2"/>
  <c r="AL90" i="2"/>
  <c r="AM90" i="2"/>
  <c r="AS90" i="2"/>
  <c r="AF91" i="2"/>
  <c r="AI91" i="2"/>
  <c r="AJ91" i="2"/>
  <c r="AL91" i="2"/>
  <c r="AM91" i="2"/>
  <c r="AS91" i="2"/>
  <c r="AF92" i="2"/>
  <c r="AI92" i="2"/>
  <c r="AJ92" i="2"/>
  <c r="AL92" i="2"/>
  <c r="AM92" i="2"/>
  <c r="AS92" i="2"/>
  <c r="AF93" i="2"/>
  <c r="AI93" i="2"/>
  <c r="AJ93" i="2"/>
  <c r="AL93" i="2"/>
  <c r="AM93" i="2"/>
  <c r="AS93" i="2"/>
  <c r="AF94" i="2"/>
  <c r="AI94" i="2"/>
  <c r="AJ94" i="2"/>
  <c r="AH94" i="2" s="1"/>
  <c r="AL94" i="2"/>
  <c r="AM94" i="2"/>
  <c r="AF95" i="2"/>
  <c r="AI95" i="2"/>
  <c r="AJ95" i="2"/>
  <c r="AL95" i="2"/>
  <c r="AM95" i="2"/>
  <c r="AF96" i="2"/>
  <c r="AI96" i="2"/>
  <c r="AJ96" i="2"/>
  <c r="AL96" i="2"/>
  <c r="AM96" i="2"/>
  <c r="AS96" i="2"/>
  <c r="AF97" i="2"/>
  <c r="AI97" i="2"/>
  <c r="AJ97" i="2"/>
  <c r="AL97" i="2"/>
  <c r="AM97" i="2"/>
  <c r="AS97" i="2"/>
  <c r="AU97" i="2"/>
  <c r="AF98" i="2"/>
  <c r="AI98" i="2"/>
  <c r="AJ98" i="2"/>
  <c r="AH98" i="2"/>
  <c r="AL98" i="2"/>
  <c r="AM98" i="2"/>
  <c r="AF99" i="2"/>
  <c r="AI99" i="2"/>
  <c r="AJ99" i="2"/>
  <c r="AL99" i="2"/>
  <c r="AM99" i="2"/>
  <c r="AF100" i="2"/>
  <c r="AI100" i="2"/>
  <c r="AJ100" i="2"/>
  <c r="AL100" i="2"/>
  <c r="AM100" i="2"/>
  <c r="AF101" i="2"/>
  <c r="AI101" i="2"/>
  <c r="AJ101" i="2"/>
  <c r="AL101" i="2"/>
  <c r="AM101" i="2"/>
  <c r="AF102" i="2"/>
  <c r="AI102" i="2"/>
  <c r="AJ102" i="2"/>
  <c r="AL102" i="2"/>
  <c r="AM102" i="2"/>
  <c r="AF103" i="2"/>
  <c r="AI103" i="2"/>
  <c r="AJ103" i="2"/>
  <c r="AL103" i="2"/>
  <c r="AM103" i="2"/>
  <c r="AF104" i="2"/>
  <c r="AI104" i="2"/>
  <c r="AJ104" i="2"/>
  <c r="AL104" i="2"/>
  <c r="AM104" i="2"/>
  <c r="AF105" i="2"/>
  <c r="AI105" i="2"/>
  <c r="AJ105" i="2"/>
  <c r="AL105" i="2"/>
  <c r="AM105" i="2"/>
  <c r="AF106" i="2"/>
  <c r="AI106" i="2"/>
  <c r="AJ106" i="2"/>
  <c r="AH106" i="2" s="1"/>
  <c r="AL106" i="2"/>
  <c r="AM106" i="2"/>
  <c r="AS106" i="2"/>
  <c r="AF107" i="2"/>
  <c r="AI107" i="2"/>
  <c r="AJ107" i="2"/>
  <c r="AL107" i="2"/>
  <c r="AM107" i="2"/>
  <c r="AS107" i="2"/>
  <c r="AF108" i="2"/>
  <c r="AI108" i="2"/>
  <c r="AJ108" i="2"/>
  <c r="AH108" i="2" s="1"/>
  <c r="AL108" i="2"/>
  <c r="AM108" i="2"/>
  <c r="AF109" i="2"/>
  <c r="AI109" i="2"/>
  <c r="AJ109" i="2"/>
  <c r="AL109" i="2"/>
  <c r="AM109" i="2"/>
  <c r="AU109" i="2"/>
  <c r="AF110" i="2"/>
  <c r="AI110" i="2"/>
  <c r="AJ110" i="2"/>
  <c r="AL110" i="2"/>
  <c r="AM110" i="2"/>
  <c r="AS110" i="2"/>
  <c r="AF111" i="2"/>
  <c r="AI111" i="2"/>
  <c r="AJ111" i="2"/>
  <c r="AL111" i="2"/>
  <c r="AM111" i="2"/>
  <c r="AS111" i="2"/>
  <c r="AU111" i="2"/>
  <c r="AF112" i="2"/>
  <c r="AI112" i="2"/>
  <c r="AJ112" i="2"/>
  <c r="AL112" i="2"/>
  <c r="AM112" i="2"/>
  <c r="AS112" i="2"/>
  <c r="AF113" i="2"/>
  <c r="AI113" i="2"/>
  <c r="AJ113" i="2"/>
  <c r="AL113" i="2"/>
  <c r="AM113" i="2"/>
  <c r="AS113" i="2"/>
  <c r="AF114" i="2"/>
  <c r="AI114" i="2"/>
  <c r="AJ114" i="2"/>
  <c r="AL114" i="2"/>
  <c r="AM114" i="2"/>
  <c r="AS114" i="2"/>
  <c r="AF115" i="2"/>
  <c r="AI115" i="2"/>
  <c r="AJ115" i="2"/>
  <c r="AL115" i="2"/>
  <c r="AM115" i="2"/>
  <c r="AS115" i="2"/>
  <c r="AF116" i="2"/>
  <c r="AI116" i="2"/>
  <c r="AJ116" i="2"/>
  <c r="AL116" i="2"/>
  <c r="AM116" i="2"/>
  <c r="AS116" i="2"/>
  <c r="AF117" i="2"/>
  <c r="AI117" i="2"/>
  <c r="AJ117" i="2"/>
  <c r="AL117" i="2"/>
  <c r="AM117" i="2"/>
  <c r="AS117" i="2"/>
  <c r="AF118" i="2"/>
  <c r="AI118" i="2"/>
  <c r="AH118" i="2" s="1"/>
  <c r="AJ118" i="2"/>
  <c r="AL118" i="2"/>
  <c r="AM118" i="2"/>
  <c r="AF119" i="2"/>
  <c r="AI119" i="2"/>
  <c r="AJ119" i="2"/>
  <c r="AL119" i="2"/>
  <c r="AM119" i="2"/>
  <c r="AF120" i="2"/>
  <c r="AI120" i="2"/>
  <c r="AJ120" i="2"/>
  <c r="AL120" i="2"/>
  <c r="AM120" i="2"/>
  <c r="AS120" i="2"/>
  <c r="AF121" i="2"/>
  <c r="AI121" i="2"/>
  <c r="AJ121" i="2"/>
  <c r="AL121" i="2"/>
  <c r="AM121" i="2"/>
  <c r="AS121" i="2"/>
  <c r="AF122" i="2"/>
  <c r="AI122" i="2"/>
  <c r="AJ122" i="2"/>
  <c r="AL122" i="2"/>
  <c r="AM122" i="2"/>
  <c r="AF123" i="2"/>
  <c r="AI123" i="2"/>
  <c r="AJ123" i="2"/>
  <c r="AL123" i="2"/>
  <c r="AM123" i="2"/>
  <c r="AF124" i="2"/>
  <c r="AI124" i="2"/>
  <c r="AJ124" i="2"/>
  <c r="AL124" i="2"/>
  <c r="AM124" i="2"/>
  <c r="AF125" i="2"/>
  <c r="AI125" i="2"/>
  <c r="AJ125" i="2"/>
  <c r="AL125" i="2"/>
  <c r="AM125" i="2"/>
  <c r="AF126" i="2"/>
  <c r="AI126" i="2"/>
  <c r="AJ126" i="2"/>
  <c r="AL126" i="2"/>
  <c r="AM126" i="2"/>
  <c r="AF127" i="2"/>
  <c r="AI127" i="2"/>
  <c r="AJ127" i="2"/>
  <c r="AL127" i="2"/>
  <c r="AM127" i="2"/>
  <c r="AF128" i="2"/>
  <c r="AI128" i="2"/>
  <c r="AJ128" i="2"/>
  <c r="AL128" i="2"/>
  <c r="AM128" i="2"/>
  <c r="AF129" i="2"/>
  <c r="AI129" i="2"/>
  <c r="AJ129" i="2"/>
  <c r="AL129" i="2"/>
  <c r="AM129" i="2"/>
  <c r="AF130" i="2"/>
  <c r="AI130" i="2"/>
  <c r="AJ130" i="2"/>
  <c r="AL130" i="2"/>
  <c r="AM130" i="2"/>
  <c r="AS130" i="2"/>
  <c r="AF131" i="2"/>
  <c r="AI131" i="2"/>
  <c r="AJ131" i="2"/>
  <c r="AL131" i="2"/>
  <c r="AM131" i="2"/>
  <c r="AS131" i="2"/>
  <c r="AF132" i="2"/>
  <c r="AI132" i="2"/>
  <c r="AJ132" i="2"/>
  <c r="AL132" i="2"/>
  <c r="AM132" i="2"/>
  <c r="AF133" i="2"/>
  <c r="AI133" i="2"/>
  <c r="AJ133" i="2"/>
  <c r="AL133" i="2"/>
  <c r="AM133" i="2"/>
  <c r="AF134" i="2"/>
  <c r="AI134" i="2"/>
  <c r="AJ134" i="2"/>
  <c r="AL134" i="2"/>
  <c r="AM134" i="2"/>
  <c r="AS134" i="2"/>
  <c r="AF135" i="2"/>
  <c r="AI135" i="2"/>
  <c r="AJ135" i="2"/>
  <c r="AL135" i="2"/>
  <c r="AM135" i="2"/>
  <c r="AS135" i="2"/>
  <c r="AF136" i="2"/>
  <c r="AI136" i="2"/>
  <c r="AJ136" i="2"/>
  <c r="AL136" i="2"/>
  <c r="AM136" i="2"/>
  <c r="AS136" i="2"/>
  <c r="AF137" i="2"/>
  <c r="AI137" i="2"/>
  <c r="AJ137" i="2"/>
  <c r="AL137" i="2"/>
  <c r="AM137" i="2"/>
  <c r="AS137" i="2"/>
  <c r="AF138" i="2"/>
  <c r="AI138" i="2"/>
  <c r="AJ138" i="2"/>
  <c r="AL138" i="2"/>
  <c r="AM138" i="2"/>
  <c r="AS138" i="2"/>
  <c r="AF139" i="2"/>
  <c r="AI139" i="2"/>
  <c r="AJ139" i="2"/>
  <c r="AL139" i="2"/>
  <c r="AM139" i="2"/>
  <c r="AS139" i="2"/>
  <c r="AF140" i="2"/>
  <c r="AI140" i="2"/>
  <c r="AJ140" i="2"/>
  <c r="AL140" i="2"/>
  <c r="AM140" i="2"/>
  <c r="AS140" i="2"/>
  <c r="AF141" i="2"/>
  <c r="AI141" i="2"/>
  <c r="AJ141" i="2"/>
  <c r="AL141" i="2"/>
  <c r="AM141" i="2"/>
  <c r="AS141" i="2"/>
  <c r="AU141" i="2"/>
  <c r="AF142" i="2"/>
  <c r="AI142" i="2"/>
  <c r="AJ142" i="2"/>
  <c r="AL142" i="2"/>
  <c r="AM142" i="2"/>
  <c r="AF143" i="2"/>
  <c r="AI143" i="2"/>
  <c r="AJ143" i="2"/>
  <c r="AL143" i="2"/>
  <c r="AM143" i="2"/>
  <c r="AF144" i="2"/>
  <c r="AI144" i="2"/>
  <c r="AH144" i="2" s="1"/>
  <c r="AJ144" i="2"/>
  <c r="AL144" i="2"/>
  <c r="AM144" i="2"/>
  <c r="AS144" i="2"/>
  <c r="AF145" i="2"/>
  <c r="AI145" i="2"/>
  <c r="AJ145" i="2"/>
  <c r="AL145" i="2"/>
  <c r="AM145" i="2"/>
  <c r="AS145" i="2"/>
  <c r="AF146" i="2"/>
  <c r="AI146" i="2"/>
  <c r="AJ146" i="2"/>
  <c r="AL146" i="2"/>
  <c r="AM146" i="2"/>
  <c r="AF147" i="2"/>
  <c r="AI147" i="2"/>
  <c r="AJ147" i="2"/>
  <c r="AL147" i="2"/>
  <c r="AM147" i="2"/>
  <c r="AF148" i="2"/>
  <c r="AI148" i="2"/>
  <c r="AJ148" i="2"/>
  <c r="AL148" i="2"/>
  <c r="AM148" i="2"/>
  <c r="AF149" i="2"/>
  <c r="AI149" i="2"/>
  <c r="AJ149" i="2"/>
  <c r="AL149" i="2"/>
  <c r="AM149" i="2"/>
  <c r="AF150" i="2"/>
  <c r="AI150" i="2"/>
  <c r="AJ150" i="2"/>
  <c r="AL150" i="2"/>
  <c r="AM150" i="2"/>
  <c r="AF151" i="2"/>
  <c r="AI151" i="2"/>
  <c r="AJ151" i="2"/>
  <c r="AL151" i="2"/>
  <c r="AM151" i="2"/>
  <c r="AF152" i="2"/>
  <c r="AI152" i="2"/>
  <c r="AJ152" i="2"/>
  <c r="AL152" i="2"/>
  <c r="AM152" i="2"/>
  <c r="AF153" i="2"/>
  <c r="AI153" i="2"/>
  <c r="AJ153" i="2"/>
  <c r="AL153" i="2"/>
  <c r="AM153" i="2"/>
  <c r="AF154" i="2"/>
  <c r="AI154" i="2"/>
  <c r="AJ154" i="2"/>
  <c r="AL154" i="2"/>
  <c r="AM154" i="2"/>
  <c r="AS154" i="2"/>
  <c r="AF155" i="2"/>
  <c r="AI155" i="2"/>
  <c r="AJ155" i="2"/>
  <c r="AL155" i="2"/>
  <c r="AM155" i="2"/>
  <c r="AS155" i="2"/>
  <c r="AF156" i="2"/>
  <c r="AI156" i="2"/>
  <c r="AJ156" i="2"/>
  <c r="AL156" i="2"/>
  <c r="AM156" i="2"/>
  <c r="AF157" i="2"/>
  <c r="AI157" i="2"/>
  <c r="AJ157" i="2"/>
  <c r="AL157" i="2"/>
  <c r="AM157" i="2"/>
  <c r="AU157" i="2"/>
  <c r="AF158" i="2"/>
  <c r="AI158" i="2"/>
  <c r="AH158" i="2" s="1"/>
  <c r="AJ158" i="2"/>
  <c r="AL158" i="2"/>
  <c r="AM158" i="2"/>
  <c r="AS158" i="2"/>
  <c r="AF159" i="2"/>
  <c r="AI159" i="2"/>
  <c r="AJ159" i="2"/>
  <c r="AL159" i="2"/>
  <c r="AM159" i="2"/>
  <c r="AS159" i="2"/>
  <c r="AU159" i="2"/>
  <c r="AF160" i="2"/>
  <c r="AI160" i="2"/>
  <c r="AJ160" i="2"/>
  <c r="AL160" i="2"/>
  <c r="AM160" i="2"/>
  <c r="AS160" i="2"/>
  <c r="AF161" i="2"/>
  <c r="AI161" i="2"/>
  <c r="AJ161" i="2"/>
  <c r="AL161" i="2"/>
  <c r="AM161" i="2"/>
  <c r="AS161" i="2"/>
  <c r="AF162" i="2"/>
  <c r="AI162" i="2"/>
  <c r="AJ162" i="2"/>
  <c r="AL162" i="2"/>
  <c r="AM162" i="2"/>
  <c r="AS162" i="2"/>
  <c r="AF163" i="2"/>
  <c r="AI163" i="2"/>
  <c r="AJ163" i="2"/>
  <c r="AL163" i="2"/>
  <c r="AM163" i="2"/>
  <c r="AS163" i="2"/>
  <c r="AU163" i="2"/>
  <c r="AF164" i="2"/>
  <c r="AI164" i="2"/>
  <c r="AJ164" i="2"/>
  <c r="AL164" i="2"/>
  <c r="AM164" i="2"/>
  <c r="AS164" i="2"/>
  <c r="AF165" i="2"/>
  <c r="AI165" i="2"/>
  <c r="AJ165" i="2"/>
  <c r="AL165" i="2"/>
  <c r="AM165" i="2"/>
  <c r="AS165" i="2"/>
  <c r="AF166" i="2"/>
  <c r="AI166" i="2"/>
  <c r="AJ166" i="2"/>
  <c r="AL166" i="2"/>
  <c r="AM166" i="2"/>
  <c r="AF167" i="2"/>
  <c r="AI167" i="2"/>
  <c r="AJ167" i="2"/>
  <c r="AL167" i="2"/>
  <c r="AM167" i="2"/>
  <c r="AF168" i="2"/>
  <c r="AI168" i="2"/>
  <c r="AH168" i="2" s="1"/>
  <c r="AJ168" i="2"/>
  <c r="AL168" i="2"/>
  <c r="AM168" i="2"/>
  <c r="AS168" i="2"/>
  <c r="AF169" i="2"/>
  <c r="AI169" i="2"/>
  <c r="AJ169" i="2"/>
  <c r="AL169" i="2"/>
  <c r="AM169" i="2"/>
  <c r="AS169" i="2"/>
  <c r="AF170" i="2"/>
  <c r="AI170" i="2"/>
  <c r="AH170" i="2" s="1"/>
  <c r="AJ170" i="2"/>
  <c r="AL170" i="2"/>
  <c r="AM170" i="2"/>
  <c r="AT170" i="2"/>
  <c r="AF171" i="2"/>
  <c r="AI171" i="2"/>
  <c r="AH171" i="2" s="1"/>
  <c r="AJ171" i="2"/>
  <c r="AL171" i="2"/>
  <c r="AM171" i="2"/>
  <c r="AF172" i="2"/>
  <c r="AI172" i="2"/>
  <c r="AJ172" i="2"/>
  <c r="AL172" i="2"/>
  <c r="AM172" i="2"/>
  <c r="AU172" i="2"/>
  <c r="AF173" i="2"/>
  <c r="AI173" i="2"/>
  <c r="AJ173" i="2"/>
  <c r="AL173" i="2"/>
  <c r="AM173" i="2"/>
  <c r="AT173" i="2"/>
  <c r="AF174" i="2"/>
  <c r="AI174" i="2"/>
  <c r="AJ174" i="2"/>
  <c r="AL174" i="2"/>
  <c r="AM174" i="2"/>
  <c r="AF175" i="2"/>
  <c r="AI175" i="2"/>
  <c r="AJ175" i="2"/>
  <c r="AL175" i="2"/>
  <c r="AM175" i="2"/>
  <c r="AT175" i="2"/>
  <c r="AF176" i="2"/>
  <c r="AI176" i="2"/>
  <c r="AH176" i="2" s="1"/>
  <c r="AJ176" i="2"/>
  <c r="AL176" i="2"/>
  <c r="AM176" i="2"/>
  <c r="AU176" i="2"/>
  <c r="AF177" i="2"/>
  <c r="AI177" i="2"/>
  <c r="AJ177" i="2"/>
  <c r="AL177" i="2"/>
  <c r="AM177" i="2"/>
  <c r="AF178" i="2"/>
  <c r="AI178" i="2"/>
  <c r="AJ178" i="2"/>
  <c r="AH178" i="2" s="1"/>
  <c r="AL178" i="2"/>
  <c r="AM178" i="2"/>
  <c r="AS178" i="2"/>
  <c r="AF179" i="2"/>
  <c r="AI179" i="2"/>
  <c r="AJ179" i="2"/>
  <c r="AL179" i="2"/>
  <c r="AM179" i="2"/>
  <c r="AS179" i="2"/>
  <c r="AF180" i="2"/>
  <c r="AI180" i="2"/>
  <c r="AJ180" i="2"/>
  <c r="AH180" i="2" s="1"/>
  <c r="AL180" i="2"/>
  <c r="AM180" i="2"/>
  <c r="AF181" i="2"/>
  <c r="AI181" i="2"/>
  <c r="AJ181" i="2"/>
  <c r="AL181" i="2"/>
  <c r="AM181" i="2"/>
  <c r="AF182" i="2"/>
  <c r="AI182" i="2"/>
  <c r="AJ182" i="2"/>
  <c r="AL182" i="2"/>
  <c r="AM182" i="2"/>
  <c r="AS182" i="2"/>
  <c r="AF183" i="2"/>
  <c r="AI183" i="2"/>
  <c r="AJ183" i="2"/>
  <c r="AL183" i="2"/>
  <c r="AM183" i="2"/>
  <c r="AS183" i="2"/>
  <c r="AF184" i="2"/>
  <c r="AI184" i="2"/>
  <c r="AJ184" i="2"/>
  <c r="AL184" i="2"/>
  <c r="AM184" i="2"/>
  <c r="AS184" i="2"/>
  <c r="AF185" i="2"/>
  <c r="AI185" i="2"/>
  <c r="AJ185" i="2"/>
  <c r="AL185" i="2"/>
  <c r="AM185" i="2"/>
  <c r="AS185" i="2"/>
  <c r="AF186" i="2"/>
  <c r="AI186" i="2"/>
  <c r="AJ186" i="2"/>
  <c r="AL186" i="2"/>
  <c r="AM186" i="2"/>
  <c r="AS186" i="2"/>
  <c r="AF187" i="2"/>
  <c r="AI187" i="2"/>
  <c r="AJ187" i="2"/>
  <c r="AL187" i="2"/>
  <c r="AM187" i="2"/>
  <c r="AS187" i="2"/>
  <c r="AF188" i="2"/>
  <c r="AI188" i="2"/>
  <c r="AJ188" i="2"/>
  <c r="AL188" i="2"/>
  <c r="AM188" i="2"/>
  <c r="AS188" i="2"/>
  <c r="AF189" i="2"/>
  <c r="AI189" i="2"/>
  <c r="AJ189" i="2"/>
  <c r="AL189" i="2"/>
  <c r="AM189" i="2"/>
  <c r="AS189" i="2"/>
  <c r="AF190" i="2"/>
  <c r="AI190" i="2"/>
  <c r="AJ190" i="2"/>
  <c r="AL190" i="2"/>
  <c r="AM190" i="2"/>
  <c r="AF191" i="2"/>
  <c r="AI191" i="2"/>
  <c r="AJ191" i="2"/>
  <c r="AL191" i="2"/>
  <c r="AM191" i="2"/>
  <c r="AF192" i="2"/>
  <c r="AI192" i="2"/>
  <c r="AJ192" i="2"/>
  <c r="AH192" i="2" s="1"/>
  <c r="AL192" i="2"/>
  <c r="AM192" i="2"/>
  <c r="AS192" i="2"/>
  <c r="AF193" i="2"/>
  <c r="AI193" i="2"/>
  <c r="AJ193" i="2"/>
  <c r="AL193" i="2"/>
  <c r="AM193" i="2"/>
  <c r="AS193" i="2"/>
  <c r="AF194" i="2"/>
  <c r="AI194" i="2"/>
  <c r="AJ194" i="2"/>
  <c r="AL194" i="2"/>
  <c r="AM194" i="2"/>
  <c r="AU194" i="2"/>
  <c r="AF195" i="2"/>
  <c r="AI195" i="2"/>
  <c r="AJ195" i="2"/>
  <c r="AL195" i="2"/>
  <c r="AM195" i="2"/>
  <c r="AF196" i="2"/>
  <c r="AI196" i="2"/>
  <c r="AJ196" i="2"/>
  <c r="AM196" i="2"/>
  <c r="AS196" i="2"/>
  <c r="AS17" i="2"/>
  <c r="W17" i="2"/>
  <c r="D3" i="3"/>
  <c r="AJ18" i="2"/>
  <c r="AF18" i="2"/>
  <c r="AF19" i="2"/>
  <c r="X17" i="2"/>
  <c r="L194" i="2"/>
  <c r="L195" i="2"/>
  <c r="L196"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13" i="2"/>
  <c r="L114" i="2"/>
  <c r="L115"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25" i="2"/>
  <c r="L27" i="2"/>
  <c r="L28" i="2"/>
  <c r="AI18" i="2"/>
  <c r="AM18" i="2"/>
  <c r="K18" i="2" s="1"/>
  <c r="AI19" i="2"/>
  <c r="AJ19" i="2"/>
  <c r="AL19" i="2"/>
  <c r="AM19" i="2"/>
  <c r="AH36" i="2" l="1"/>
  <c r="AH34" i="2"/>
  <c r="AH190" i="3"/>
  <c r="AH183" i="3"/>
  <c r="AH182" i="3"/>
  <c r="AH175" i="3"/>
  <c r="AH172" i="3"/>
  <c r="AH170" i="3"/>
  <c r="AH167" i="3"/>
  <c r="AH162" i="3"/>
  <c r="AH157" i="3"/>
  <c r="AH151" i="3"/>
  <c r="AH149" i="3"/>
  <c r="AH140" i="3"/>
  <c r="AH135" i="3"/>
  <c r="AH117" i="3"/>
  <c r="AH101" i="3"/>
  <c r="AH87" i="3"/>
  <c r="AH84" i="3"/>
  <c r="AH79" i="3"/>
  <c r="AH62" i="3"/>
  <c r="AH55" i="3"/>
  <c r="AH42" i="3"/>
  <c r="AH36" i="3"/>
  <c r="J56" i="8"/>
  <c r="AE181" i="3"/>
  <c r="J52" i="8"/>
  <c r="AE169" i="3"/>
  <c r="J48" i="8"/>
  <c r="AE157" i="3"/>
  <c r="J44" i="8"/>
  <c r="AE145" i="3"/>
  <c r="J40" i="8"/>
  <c r="AE133" i="3"/>
  <c r="J36" i="8"/>
  <c r="AE121" i="3"/>
  <c r="J32" i="8"/>
  <c r="AE109" i="3"/>
  <c r="J28" i="8"/>
  <c r="AE97" i="3"/>
  <c r="J24" i="8"/>
  <c r="AE85" i="3"/>
  <c r="J20" i="8"/>
  <c r="AE73" i="3"/>
  <c r="J16" i="8"/>
  <c r="AE61" i="3"/>
  <c r="J12" i="8"/>
  <c r="AE49" i="3"/>
  <c r="H58" i="8"/>
  <c r="BA185" i="3"/>
  <c r="AE185" i="3"/>
  <c r="H54" i="8"/>
  <c r="BA173" i="3"/>
  <c r="AE173" i="3"/>
  <c r="H50" i="8"/>
  <c r="BA161" i="3"/>
  <c r="AE161" i="3"/>
  <c r="H46" i="8"/>
  <c r="BA149" i="3"/>
  <c r="AE149" i="3"/>
  <c r="H42" i="8"/>
  <c r="BA137" i="3"/>
  <c r="AE137" i="3"/>
  <c r="H38" i="8"/>
  <c r="BA125" i="3"/>
  <c r="AE125" i="3"/>
  <c r="H34" i="8"/>
  <c r="BA113" i="3"/>
  <c r="AE113" i="3"/>
  <c r="H30" i="8"/>
  <c r="BA101" i="3"/>
  <c r="AE101" i="3"/>
  <c r="BA89" i="3"/>
  <c r="AE89" i="3"/>
  <c r="H22" i="8"/>
  <c r="BA77" i="3"/>
  <c r="AE77" i="3"/>
  <c r="H18" i="8"/>
  <c r="BA65" i="3"/>
  <c r="AE65" i="3"/>
  <c r="H14" i="8"/>
  <c r="BA53" i="3"/>
  <c r="AE53" i="3"/>
  <c r="BA41" i="3"/>
  <c r="AE41" i="3"/>
  <c r="H6" i="8"/>
  <c r="BA29" i="3"/>
  <c r="AE29" i="3"/>
  <c r="I61" i="8"/>
  <c r="AE195" i="3"/>
  <c r="I57" i="8"/>
  <c r="AE183" i="3"/>
  <c r="I53" i="8"/>
  <c r="AE171" i="3"/>
  <c r="I49" i="8"/>
  <c r="AE159" i="3"/>
  <c r="I45" i="8"/>
  <c r="AE147" i="3"/>
  <c r="I41" i="8"/>
  <c r="AE135" i="3"/>
  <c r="I29" i="8"/>
  <c r="AE99" i="3"/>
  <c r="I13" i="8"/>
  <c r="AE51" i="3"/>
  <c r="I9" i="8"/>
  <c r="AE39" i="3"/>
  <c r="AH185" i="2"/>
  <c r="AH183" i="2"/>
  <c r="AH165" i="2"/>
  <c r="AH162" i="2"/>
  <c r="AH160" i="2"/>
  <c r="AH157" i="2"/>
  <c r="AH142" i="2"/>
  <c r="AH134" i="2"/>
  <c r="AH96" i="2"/>
  <c r="AH30" i="3"/>
  <c r="AH27" i="3"/>
  <c r="J59" i="8"/>
  <c r="AE190" i="3"/>
  <c r="J51" i="8"/>
  <c r="AE166" i="3"/>
  <c r="J47" i="8"/>
  <c r="AE154" i="3"/>
  <c r="J43" i="8"/>
  <c r="AE142" i="3"/>
  <c r="J39" i="8"/>
  <c r="AE130" i="3"/>
  <c r="J35" i="8"/>
  <c r="AE118" i="3"/>
  <c r="J31" i="8"/>
  <c r="AE106" i="3"/>
  <c r="J27" i="8"/>
  <c r="AE94" i="3"/>
  <c r="J23" i="8"/>
  <c r="AE82" i="3"/>
  <c r="J15" i="8"/>
  <c r="AE58" i="3"/>
  <c r="AS46" i="3"/>
  <c r="AE46" i="3"/>
  <c r="J7" i="8"/>
  <c r="AE34" i="3"/>
  <c r="AE194" i="3"/>
  <c r="BA194" i="3"/>
  <c r="H57" i="8"/>
  <c r="AE182" i="3"/>
  <c r="BA182" i="3"/>
  <c r="H53" i="8"/>
  <c r="AE170" i="3"/>
  <c r="BA170" i="3"/>
  <c r="H49" i="8"/>
  <c r="AE158" i="3"/>
  <c r="BA158" i="3"/>
  <c r="H45" i="8"/>
  <c r="AE146" i="3"/>
  <c r="BA146" i="3"/>
  <c r="H41" i="8"/>
  <c r="AE134" i="3"/>
  <c r="BA134" i="3"/>
  <c r="H37" i="8"/>
  <c r="AE122" i="3"/>
  <c r="BA122" i="3"/>
  <c r="H33" i="8"/>
  <c r="AE110" i="3"/>
  <c r="BA110" i="3"/>
  <c r="AE98" i="3"/>
  <c r="BA98" i="3"/>
  <c r="H25" i="8"/>
  <c r="AE86" i="3"/>
  <c r="BA86" i="3"/>
  <c r="H21" i="8"/>
  <c r="AE74" i="3"/>
  <c r="BA74" i="3"/>
  <c r="AE62" i="3"/>
  <c r="BA62" i="3"/>
  <c r="AE50" i="3"/>
  <c r="BA50" i="3"/>
  <c r="H9" i="8"/>
  <c r="AE38" i="3"/>
  <c r="BA38" i="3"/>
  <c r="H5" i="8"/>
  <c r="AE26" i="3"/>
  <c r="BA26" i="3"/>
  <c r="I60" i="8"/>
  <c r="AE192" i="3"/>
  <c r="I48" i="8"/>
  <c r="AE156" i="3"/>
  <c r="I44" i="8"/>
  <c r="AE144" i="3"/>
  <c r="I40" i="8"/>
  <c r="AE132" i="3"/>
  <c r="I36" i="8"/>
  <c r="AE120" i="3"/>
  <c r="I32" i="8"/>
  <c r="AE108" i="3"/>
  <c r="I28" i="8"/>
  <c r="AE96" i="3"/>
  <c r="I20" i="8"/>
  <c r="AE72" i="3"/>
  <c r="I16" i="8"/>
  <c r="AE60" i="3"/>
  <c r="I12" i="8"/>
  <c r="AE48" i="3"/>
  <c r="S51" i="7"/>
  <c r="S19" i="7"/>
  <c r="AH194" i="3"/>
  <c r="AH191" i="3"/>
  <c r="AH185" i="3"/>
  <c r="AH184" i="3"/>
  <c r="AH181" i="3"/>
  <c r="AH180" i="3"/>
  <c r="AH164" i="3"/>
  <c r="AH163" i="3"/>
  <c r="AH158" i="3"/>
  <c r="AH156" i="3"/>
  <c r="AH155" i="3"/>
  <c r="AH141" i="3"/>
  <c r="AH116" i="3"/>
  <c r="AH94" i="3"/>
  <c r="AH81" i="3"/>
  <c r="AH71" i="3"/>
  <c r="AH64" i="3"/>
  <c r="AH60" i="3"/>
  <c r="AH57" i="3"/>
  <c r="AH51" i="3"/>
  <c r="AH45" i="3"/>
  <c r="AH40" i="3"/>
  <c r="J58" i="8"/>
  <c r="AE187" i="3"/>
  <c r="J54" i="8"/>
  <c r="AE175" i="3"/>
  <c r="J50" i="8"/>
  <c r="AE163" i="3"/>
  <c r="J46" i="8"/>
  <c r="AE151" i="3"/>
  <c r="J42" i="8"/>
  <c r="AE139" i="3"/>
  <c r="J38" i="8"/>
  <c r="AE127" i="3"/>
  <c r="J30" i="8"/>
  <c r="AE103" i="3"/>
  <c r="AS91" i="3"/>
  <c r="AE91" i="3"/>
  <c r="J22" i="8"/>
  <c r="AE79" i="3"/>
  <c r="J18" i="8"/>
  <c r="AE67" i="3"/>
  <c r="J14" i="8"/>
  <c r="AE55" i="3"/>
  <c r="J10" i="8"/>
  <c r="AE43" i="3"/>
  <c r="J6" i="8"/>
  <c r="AE31" i="3"/>
  <c r="H60" i="8"/>
  <c r="BA191" i="3"/>
  <c r="AE191" i="3"/>
  <c r="BA179" i="3"/>
  <c r="AE179" i="3"/>
  <c r="H52" i="8"/>
  <c r="BA167" i="3"/>
  <c r="AE167" i="3"/>
  <c r="H48" i="8"/>
  <c r="BA155" i="3"/>
  <c r="AE155" i="3"/>
  <c r="BA143" i="3"/>
  <c r="AE143" i="3"/>
  <c r="BA131" i="3"/>
  <c r="AE131" i="3"/>
  <c r="H36" i="8"/>
  <c r="BA119" i="3"/>
  <c r="AE119" i="3"/>
  <c r="H32" i="8"/>
  <c r="BA107" i="3"/>
  <c r="AE107" i="3"/>
  <c r="H28" i="8"/>
  <c r="BA95" i="3"/>
  <c r="AE95" i="3"/>
  <c r="BA83" i="3"/>
  <c r="AE83" i="3"/>
  <c r="H20" i="8"/>
  <c r="BA71" i="3"/>
  <c r="AE71" i="3"/>
  <c r="H16" i="8"/>
  <c r="BA59" i="3"/>
  <c r="AE59" i="3"/>
  <c r="H12" i="8"/>
  <c r="BA47" i="3"/>
  <c r="AE47" i="3"/>
  <c r="BA35" i="3"/>
  <c r="AE35" i="3"/>
  <c r="I59" i="8"/>
  <c r="AE189" i="3"/>
  <c r="I55" i="8"/>
  <c r="AE177" i="3"/>
  <c r="I47" i="8"/>
  <c r="AE153" i="3"/>
  <c r="I43" i="8"/>
  <c r="AE141" i="3"/>
  <c r="I39" i="8"/>
  <c r="AE129" i="3"/>
  <c r="I35" i="8"/>
  <c r="AE117" i="3"/>
  <c r="I31" i="8"/>
  <c r="AE105" i="3"/>
  <c r="I27" i="8"/>
  <c r="AE93" i="3"/>
  <c r="I23" i="8"/>
  <c r="AE81" i="3"/>
  <c r="I15" i="8"/>
  <c r="AE57" i="3"/>
  <c r="I11" i="8"/>
  <c r="AE45" i="3"/>
  <c r="I7" i="8"/>
  <c r="AE33" i="3"/>
  <c r="S39" i="7"/>
  <c r="S7" i="7"/>
  <c r="AH193" i="2"/>
  <c r="AH190" i="2"/>
  <c r="AH188" i="2"/>
  <c r="AH186" i="2"/>
  <c r="AH184" i="2"/>
  <c r="AH161" i="2"/>
  <c r="AH149" i="2"/>
  <c r="AH141" i="2"/>
  <c r="AH120" i="2"/>
  <c r="AH77" i="2"/>
  <c r="AH74" i="2"/>
  <c r="J61" i="8"/>
  <c r="AE196" i="3"/>
  <c r="J57" i="8"/>
  <c r="AE184" i="3"/>
  <c r="J53" i="8"/>
  <c r="AE172" i="3"/>
  <c r="J49" i="8"/>
  <c r="AE160" i="3"/>
  <c r="J45" i="8"/>
  <c r="AE148" i="3"/>
  <c r="J41" i="8"/>
  <c r="AE136" i="3"/>
  <c r="J37" i="8"/>
  <c r="AE124" i="3"/>
  <c r="J29" i="8"/>
  <c r="AE100" i="3"/>
  <c r="J13" i="8"/>
  <c r="AE52" i="3"/>
  <c r="J9" i="8"/>
  <c r="AE40" i="3"/>
  <c r="J5" i="8"/>
  <c r="AE28" i="3"/>
  <c r="H59" i="8"/>
  <c r="AE188" i="3"/>
  <c r="BA188" i="3"/>
  <c r="H55" i="8"/>
  <c r="AE176" i="3"/>
  <c r="BA176" i="3"/>
  <c r="H51" i="8"/>
  <c r="AE164" i="3"/>
  <c r="BA164" i="3"/>
  <c r="AE152" i="3"/>
  <c r="BA152" i="3"/>
  <c r="H43" i="8"/>
  <c r="AE140" i="3"/>
  <c r="BA140" i="3"/>
  <c r="H39" i="8"/>
  <c r="AE128" i="3"/>
  <c r="BA128" i="3"/>
  <c r="H35" i="8"/>
  <c r="AE116" i="3"/>
  <c r="BA116" i="3"/>
  <c r="AS104" i="3"/>
  <c r="AE104" i="3"/>
  <c r="BA104" i="3"/>
  <c r="H27" i="8"/>
  <c r="AE92" i="3"/>
  <c r="BA92" i="3"/>
  <c r="H23" i="8"/>
  <c r="AE80" i="3"/>
  <c r="BA80" i="3"/>
  <c r="H19" i="8"/>
  <c r="AE68" i="3"/>
  <c r="BA68" i="3"/>
  <c r="AE56" i="3"/>
  <c r="BA56" i="3"/>
  <c r="H11" i="8"/>
  <c r="AE44" i="3"/>
  <c r="BA44" i="3"/>
  <c r="H7" i="8"/>
  <c r="AE32" i="3"/>
  <c r="BA32" i="3"/>
  <c r="I54" i="8"/>
  <c r="AE174" i="3"/>
  <c r="I50" i="8"/>
  <c r="AE162" i="3"/>
  <c r="I46" i="8"/>
  <c r="AE150" i="3"/>
  <c r="I38" i="8"/>
  <c r="AE126" i="3"/>
  <c r="I34" i="8"/>
  <c r="AE114" i="3"/>
  <c r="I30" i="8"/>
  <c r="AE102" i="3"/>
  <c r="I22" i="8"/>
  <c r="AE78" i="3"/>
  <c r="I18" i="8"/>
  <c r="AE66" i="3"/>
  <c r="S59" i="7"/>
  <c r="S47" i="7"/>
  <c r="S31" i="7"/>
  <c r="S15" i="7"/>
  <c r="S58" i="7"/>
  <c r="S43" i="7"/>
  <c r="S27" i="7"/>
  <c r="S11" i="7"/>
  <c r="AD152" i="3"/>
  <c r="AD101" i="3"/>
  <c r="AD47" i="3"/>
  <c r="AD32" i="3"/>
  <c r="AD194" i="3"/>
  <c r="AD191" i="3"/>
  <c r="AD188" i="3"/>
  <c r="AD185" i="3"/>
  <c r="AD182" i="3"/>
  <c r="AD179" i="3"/>
  <c r="AD176" i="3"/>
  <c r="AD173" i="3"/>
  <c r="AD170" i="3"/>
  <c r="AD167" i="3"/>
  <c r="AD164" i="3"/>
  <c r="AD161" i="3"/>
  <c r="AD158" i="3"/>
  <c r="AD155" i="3"/>
  <c r="AD149" i="3"/>
  <c r="AD146" i="3"/>
  <c r="AD143" i="3"/>
  <c r="AD140" i="3"/>
  <c r="AD137" i="3"/>
  <c r="AD134" i="3"/>
  <c r="AD131" i="3"/>
  <c r="AD128" i="3"/>
  <c r="AD125" i="3"/>
  <c r="AD122" i="3"/>
  <c r="AD119" i="3"/>
  <c r="AD116" i="3"/>
  <c r="AD113" i="3"/>
  <c r="AD110" i="3"/>
  <c r="AD107" i="3"/>
  <c r="AD104" i="3"/>
  <c r="AD98" i="3"/>
  <c r="AD95" i="3"/>
  <c r="AD92" i="3"/>
  <c r="AD89" i="3"/>
  <c r="AD86" i="3"/>
  <c r="AD83" i="3"/>
  <c r="AD80" i="3"/>
  <c r="AD77" i="3"/>
  <c r="AD74" i="3"/>
  <c r="AD71" i="3"/>
  <c r="AD68" i="3"/>
  <c r="AD65" i="3"/>
  <c r="AD62" i="3"/>
  <c r="AD59" i="3"/>
  <c r="AD56" i="3"/>
  <c r="AD53" i="3"/>
  <c r="AD50" i="3"/>
  <c r="AD44" i="3"/>
  <c r="AD41" i="3"/>
  <c r="AD38" i="3"/>
  <c r="AD35" i="3"/>
  <c r="AD29" i="3"/>
  <c r="AD26" i="3"/>
  <c r="AD23" i="3"/>
  <c r="AD20" i="3"/>
  <c r="J4" i="8"/>
  <c r="AE25" i="3"/>
  <c r="AE17" i="3"/>
  <c r="BA17" i="3"/>
  <c r="AE18" i="3"/>
  <c r="AE19" i="3"/>
  <c r="AH19" i="3"/>
  <c r="E3" i="5"/>
  <c r="S54" i="7"/>
  <c r="S50" i="7"/>
  <c r="S46" i="7"/>
  <c r="S42" i="7"/>
  <c r="S38" i="7"/>
  <c r="S34" i="7"/>
  <c r="S30" i="7"/>
  <c r="S26" i="7"/>
  <c r="S22" i="7"/>
  <c r="S18" i="7"/>
  <c r="S14" i="7"/>
  <c r="S10" i="7"/>
  <c r="S6" i="7"/>
  <c r="S57" i="7"/>
  <c r="S53" i="7"/>
  <c r="S49" i="7"/>
  <c r="S45" i="7"/>
  <c r="S41" i="7"/>
  <c r="S37" i="7"/>
  <c r="S33" i="7"/>
  <c r="S29" i="7"/>
  <c r="S25" i="7"/>
  <c r="S21" i="7"/>
  <c r="S17" i="7"/>
  <c r="S13" i="7"/>
  <c r="S9" i="7"/>
  <c r="S5" i="7"/>
  <c r="E2" i="5"/>
  <c r="S56" i="7"/>
  <c r="S52" i="7"/>
  <c r="S48" i="7"/>
  <c r="S44" i="7"/>
  <c r="S40" i="7"/>
  <c r="S36" i="7"/>
  <c r="S32" i="7"/>
  <c r="S28" i="7"/>
  <c r="S24" i="7"/>
  <c r="S20" i="7"/>
  <c r="S16" i="7"/>
  <c r="S12" i="7"/>
  <c r="S8" i="7"/>
  <c r="AH181" i="2"/>
  <c r="AH167" i="2"/>
  <c r="AH156" i="2"/>
  <c r="AH154" i="2"/>
  <c r="AH128" i="2"/>
  <c r="AH124" i="2"/>
  <c r="AH99" i="2"/>
  <c r="AH84" i="2"/>
  <c r="AH70" i="2"/>
  <c r="AH64" i="2"/>
  <c r="AH62" i="2"/>
  <c r="AH48" i="2"/>
  <c r="AH42" i="2"/>
  <c r="AH38" i="2"/>
  <c r="AE18" i="2"/>
  <c r="AH194" i="2"/>
  <c r="AH133" i="2"/>
  <c r="AH114" i="2"/>
  <c r="AH61" i="2"/>
  <c r="AH43" i="2"/>
  <c r="AH25" i="2"/>
  <c r="AG20" i="2"/>
  <c r="AE23" i="2"/>
  <c r="AE19" i="2"/>
  <c r="AH196" i="2"/>
  <c r="AH182" i="2"/>
  <c r="AH166" i="2"/>
  <c r="AH132" i="2"/>
  <c r="AH129" i="2"/>
  <c r="AH126" i="2"/>
  <c r="AH122" i="2"/>
  <c r="AH101" i="2"/>
  <c r="AH93" i="2"/>
  <c r="AH85" i="2"/>
  <c r="AH65" i="2"/>
  <c r="AH60" i="2"/>
  <c r="AH31" i="2"/>
  <c r="AD194" i="2"/>
  <c r="AD191" i="2"/>
  <c r="AD188" i="2"/>
  <c r="AD185" i="2"/>
  <c r="AD182" i="2"/>
  <c r="AD179" i="2"/>
  <c r="AD176" i="2"/>
  <c r="AD173" i="2"/>
  <c r="AD170" i="2"/>
  <c r="AD167" i="2"/>
  <c r="AD164" i="2"/>
  <c r="AD161" i="2"/>
  <c r="AD158" i="2"/>
  <c r="AD155" i="2"/>
  <c r="AD152" i="2"/>
  <c r="AD149" i="2"/>
  <c r="AD146" i="2"/>
  <c r="AD143" i="2"/>
  <c r="AD140" i="2"/>
  <c r="AD137" i="2"/>
  <c r="AD134" i="2"/>
  <c r="AD131" i="2"/>
  <c r="AD128" i="2"/>
  <c r="AD125" i="2"/>
  <c r="AD122" i="2"/>
  <c r="AD119" i="2"/>
  <c r="AD116" i="2"/>
  <c r="AD113" i="2"/>
  <c r="AD110" i="2"/>
  <c r="AD107" i="2"/>
  <c r="AD104" i="2"/>
  <c r="AD101" i="2"/>
  <c r="AD98" i="2"/>
  <c r="AD95" i="2"/>
  <c r="AD92" i="2"/>
  <c r="AD89" i="2"/>
  <c r="AD86" i="2"/>
  <c r="AD83" i="2"/>
  <c r="AD80" i="2"/>
  <c r="AD77" i="2"/>
  <c r="AD74" i="2"/>
  <c r="AD71" i="2"/>
  <c r="AD68" i="2"/>
  <c r="AD65" i="2"/>
  <c r="AD62" i="2"/>
  <c r="AD59" i="2"/>
  <c r="AD56" i="2"/>
  <c r="AD53" i="2"/>
  <c r="AD50" i="2"/>
  <c r="AD47" i="2"/>
  <c r="AD44" i="2"/>
  <c r="AD41" i="2"/>
  <c r="AD38" i="2"/>
  <c r="AD35" i="2"/>
  <c r="AD32" i="2"/>
  <c r="AD29" i="2"/>
  <c r="AD26" i="2"/>
  <c r="AD23" i="2"/>
  <c r="AD20" i="2"/>
  <c r="AE24" i="2"/>
  <c r="AE20" i="2"/>
  <c r="J61" i="5"/>
  <c r="AE196" i="2"/>
  <c r="I61" i="5"/>
  <c r="AE195" i="2"/>
  <c r="J60" i="5"/>
  <c r="AE193" i="2"/>
  <c r="I60" i="5"/>
  <c r="AE192" i="2"/>
  <c r="J59" i="5"/>
  <c r="AE190" i="2"/>
  <c r="I59" i="5"/>
  <c r="AE189" i="2"/>
  <c r="J58" i="5"/>
  <c r="AE187" i="2"/>
  <c r="I58" i="5"/>
  <c r="AE186" i="2"/>
  <c r="J57" i="5"/>
  <c r="AE184" i="2"/>
  <c r="I57" i="5"/>
  <c r="AE183" i="2"/>
  <c r="J56" i="5"/>
  <c r="AE181" i="2"/>
  <c r="I56" i="5"/>
  <c r="AE180" i="2"/>
  <c r="J55" i="5"/>
  <c r="AE178" i="2"/>
  <c r="I55" i="5"/>
  <c r="AE177" i="2"/>
  <c r="AS174" i="2"/>
  <c r="AE174" i="2"/>
  <c r="J53" i="5"/>
  <c r="AE172" i="2"/>
  <c r="I53" i="5"/>
  <c r="AE171" i="2"/>
  <c r="J52" i="5"/>
  <c r="AE169" i="2"/>
  <c r="I52" i="5"/>
  <c r="AE168" i="2"/>
  <c r="J51" i="5"/>
  <c r="AE166" i="2"/>
  <c r="I51" i="5"/>
  <c r="AE165" i="2"/>
  <c r="I50" i="5"/>
  <c r="AE162" i="2"/>
  <c r="J49" i="5"/>
  <c r="AE160" i="2"/>
  <c r="I49" i="5"/>
  <c r="AE159" i="2"/>
  <c r="J48" i="5"/>
  <c r="AE157" i="2"/>
  <c r="I48" i="5"/>
  <c r="AE156" i="2"/>
  <c r="J47" i="5"/>
  <c r="AE154" i="2"/>
  <c r="I47" i="5"/>
  <c r="AE153" i="2"/>
  <c r="I46" i="5"/>
  <c r="AE150" i="2"/>
  <c r="J45" i="5"/>
  <c r="AE148" i="2"/>
  <c r="I45" i="5"/>
  <c r="AE147" i="2"/>
  <c r="J44" i="5"/>
  <c r="AE145" i="2"/>
  <c r="I44" i="5"/>
  <c r="AE144" i="2"/>
  <c r="J43" i="5"/>
  <c r="AE142" i="2"/>
  <c r="I43" i="5"/>
  <c r="AE141" i="2"/>
  <c r="J42" i="5"/>
  <c r="AE139" i="2"/>
  <c r="J41" i="5"/>
  <c r="AE136" i="2"/>
  <c r="I41" i="5"/>
  <c r="AE135" i="2"/>
  <c r="J40" i="5"/>
  <c r="AE133" i="2"/>
  <c r="I40" i="5"/>
  <c r="AE132" i="2"/>
  <c r="J39" i="5"/>
  <c r="AE130" i="2"/>
  <c r="I39" i="5"/>
  <c r="AE129" i="2"/>
  <c r="AS126" i="2"/>
  <c r="AE126" i="2"/>
  <c r="J37" i="5"/>
  <c r="AE124" i="2"/>
  <c r="I37" i="5"/>
  <c r="AE123" i="2"/>
  <c r="J36" i="5"/>
  <c r="AE121" i="2"/>
  <c r="I36" i="5"/>
  <c r="AE120" i="2"/>
  <c r="J35" i="5"/>
  <c r="AE118" i="2"/>
  <c r="I35" i="5"/>
  <c r="AE117" i="2"/>
  <c r="I34" i="5"/>
  <c r="AE114" i="2"/>
  <c r="J33" i="5"/>
  <c r="AE112" i="2"/>
  <c r="I33" i="5"/>
  <c r="AE111" i="2"/>
  <c r="J32" i="5"/>
  <c r="AE109" i="2"/>
  <c r="I32" i="5"/>
  <c r="AE108" i="2"/>
  <c r="J31" i="5"/>
  <c r="AE106" i="2"/>
  <c r="I31" i="5"/>
  <c r="AE105" i="2"/>
  <c r="I30" i="5"/>
  <c r="AE102" i="2"/>
  <c r="J29" i="5"/>
  <c r="AE100" i="2"/>
  <c r="I29" i="5"/>
  <c r="AE99" i="2"/>
  <c r="J28" i="5"/>
  <c r="AE97" i="2"/>
  <c r="I28" i="5"/>
  <c r="AE96" i="2"/>
  <c r="J27" i="5"/>
  <c r="AE94" i="2"/>
  <c r="I27" i="5"/>
  <c r="AE93" i="2"/>
  <c r="J26" i="5"/>
  <c r="AE91" i="2"/>
  <c r="I26" i="5"/>
  <c r="AE90" i="2"/>
  <c r="J25" i="5"/>
  <c r="AE88" i="2"/>
  <c r="I25" i="5"/>
  <c r="AE87" i="2"/>
  <c r="J24" i="5"/>
  <c r="AE85" i="2"/>
  <c r="I24" i="5"/>
  <c r="AE84" i="2"/>
  <c r="J23" i="5"/>
  <c r="AE82" i="2"/>
  <c r="I23" i="5"/>
  <c r="AE81" i="2"/>
  <c r="AS78" i="2"/>
  <c r="AE78" i="2"/>
  <c r="J21" i="5"/>
  <c r="AE76" i="2"/>
  <c r="I21" i="5"/>
  <c r="AE75" i="2"/>
  <c r="J20" i="5"/>
  <c r="AE73" i="2"/>
  <c r="I20" i="5"/>
  <c r="AE72" i="2"/>
  <c r="J19" i="5"/>
  <c r="AE70" i="2"/>
  <c r="I19" i="5"/>
  <c r="AE69" i="2"/>
  <c r="J17" i="5"/>
  <c r="AE64" i="2"/>
  <c r="J16" i="5"/>
  <c r="AE61" i="2"/>
  <c r="I16" i="5"/>
  <c r="AE60" i="2"/>
  <c r="J15" i="5"/>
  <c r="AE58" i="2"/>
  <c r="I15" i="5"/>
  <c r="AE57" i="2"/>
  <c r="I14" i="5"/>
  <c r="AE54" i="2"/>
  <c r="J13" i="5"/>
  <c r="AE52" i="2"/>
  <c r="J12" i="5"/>
  <c r="AE49" i="2"/>
  <c r="I12" i="5"/>
  <c r="AE48" i="2"/>
  <c r="J11" i="5"/>
  <c r="AE46" i="2"/>
  <c r="I11" i="5"/>
  <c r="AE45" i="2"/>
  <c r="J9" i="5"/>
  <c r="AE40" i="2"/>
  <c r="J8" i="5"/>
  <c r="AE37" i="2"/>
  <c r="I8" i="5"/>
  <c r="AE36" i="2"/>
  <c r="J7" i="5"/>
  <c r="AE34" i="2"/>
  <c r="I7" i="5"/>
  <c r="AE33" i="2"/>
  <c r="AE30" i="2"/>
  <c r="J5" i="5"/>
  <c r="AE28" i="2"/>
  <c r="AE26" i="2"/>
  <c r="AE21" i="2"/>
  <c r="G25" i="4"/>
  <c r="D21" i="1"/>
  <c r="L2" i="8" s="1"/>
  <c r="P2" i="12"/>
  <c r="AZ8" i="3"/>
  <c r="AT20" i="3"/>
  <c r="L20" i="3"/>
  <c r="H4" i="8"/>
  <c r="BA23" i="3"/>
  <c r="H3" i="8"/>
  <c r="BA20" i="3"/>
  <c r="E60" i="8"/>
  <c r="F60" i="8"/>
  <c r="E56" i="8"/>
  <c r="F56" i="8"/>
  <c r="E52" i="8"/>
  <c r="F52" i="8"/>
  <c r="E48" i="8"/>
  <c r="F48" i="8"/>
  <c r="E44" i="8"/>
  <c r="F44" i="8"/>
  <c r="E40" i="8"/>
  <c r="F40" i="8"/>
  <c r="E36" i="8"/>
  <c r="F36" i="8"/>
  <c r="E32" i="8"/>
  <c r="F32" i="8"/>
  <c r="E28" i="8"/>
  <c r="F28" i="8"/>
  <c r="E24" i="8"/>
  <c r="F24" i="8"/>
  <c r="E20" i="8"/>
  <c r="F20" i="8"/>
  <c r="E16" i="8"/>
  <c r="F16" i="8"/>
  <c r="E12" i="8"/>
  <c r="F12" i="8"/>
  <c r="E8" i="8"/>
  <c r="F8" i="8"/>
  <c r="E4" i="8"/>
  <c r="F4" i="8"/>
  <c r="E59" i="8"/>
  <c r="F59" i="8"/>
  <c r="E55" i="8"/>
  <c r="F55" i="8"/>
  <c r="E51" i="8"/>
  <c r="F51" i="8"/>
  <c r="E47" i="8"/>
  <c r="F47" i="8"/>
  <c r="E43" i="8"/>
  <c r="F43" i="8"/>
  <c r="E39" i="8"/>
  <c r="F39" i="8"/>
  <c r="E35" i="8"/>
  <c r="F35" i="8"/>
  <c r="E31" i="8"/>
  <c r="F31" i="8"/>
  <c r="E27" i="8"/>
  <c r="F27" i="8"/>
  <c r="E23" i="8"/>
  <c r="F23" i="8"/>
  <c r="E19" i="8"/>
  <c r="F19" i="8"/>
  <c r="E15" i="8"/>
  <c r="F15" i="8"/>
  <c r="E11" i="8"/>
  <c r="F11" i="8"/>
  <c r="E7" i="8"/>
  <c r="F7" i="8"/>
  <c r="E3" i="8"/>
  <c r="F3" i="8"/>
  <c r="E58" i="8"/>
  <c r="F58" i="8"/>
  <c r="E54" i="8"/>
  <c r="F54" i="8"/>
  <c r="E50" i="8"/>
  <c r="F50" i="8"/>
  <c r="E46" i="8"/>
  <c r="F46" i="8"/>
  <c r="E42" i="8"/>
  <c r="F42" i="8"/>
  <c r="E38" i="8"/>
  <c r="F38" i="8"/>
  <c r="E34" i="8"/>
  <c r="F34" i="8"/>
  <c r="E30" i="8"/>
  <c r="F30" i="8"/>
  <c r="E26" i="8"/>
  <c r="F26" i="8"/>
  <c r="E22" i="8"/>
  <c r="F22" i="8"/>
  <c r="E18" i="8"/>
  <c r="F18" i="8"/>
  <c r="E14" i="8"/>
  <c r="F14" i="8"/>
  <c r="E10" i="8"/>
  <c r="F10" i="8"/>
  <c r="E6" i="8"/>
  <c r="F6" i="8"/>
  <c r="E61" i="8"/>
  <c r="F61" i="8"/>
  <c r="E57" i="8"/>
  <c r="F57" i="8"/>
  <c r="E53" i="8"/>
  <c r="F53" i="8"/>
  <c r="E49" i="8"/>
  <c r="F49" i="8"/>
  <c r="E45" i="8"/>
  <c r="F45" i="8"/>
  <c r="E41" i="8"/>
  <c r="F41" i="8"/>
  <c r="E37" i="8"/>
  <c r="F37" i="8"/>
  <c r="E33" i="8"/>
  <c r="F33" i="8"/>
  <c r="E29" i="8"/>
  <c r="F29" i="8"/>
  <c r="E25" i="8"/>
  <c r="F25" i="8"/>
  <c r="E21" i="8"/>
  <c r="F21" i="8"/>
  <c r="E17" i="8"/>
  <c r="F17" i="8"/>
  <c r="E13" i="8"/>
  <c r="F13" i="8"/>
  <c r="E9" i="8"/>
  <c r="F9" i="8"/>
  <c r="E5" i="8"/>
  <c r="F5" i="8"/>
  <c r="E2" i="8"/>
  <c r="F2" i="8"/>
  <c r="G60" i="8"/>
  <c r="B56" i="8"/>
  <c r="G52" i="8"/>
  <c r="G48" i="8"/>
  <c r="G44" i="8"/>
  <c r="G40" i="8"/>
  <c r="G36" i="8"/>
  <c r="C32" i="8"/>
  <c r="G28" i="8"/>
  <c r="G24" i="8"/>
  <c r="G20" i="8"/>
  <c r="G16" i="8"/>
  <c r="G12" i="8"/>
  <c r="G8" i="8"/>
  <c r="G4" i="8"/>
  <c r="G59" i="8"/>
  <c r="G55" i="8"/>
  <c r="G51" i="8"/>
  <c r="G47" i="8"/>
  <c r="G43" i="8"/>
  <c r="G39" i="8"/>
  <c r="G35" i="8"/>
  <c r="G31" i="8"/>
  <c r="G27" i="8"/>
  <c r="G23" i="8"/>
  <c r="G19" i="8"/>
  <c r="G15" i="8"/>
  <c r="G11" i="8"/>
  <c r="G7" i="8"/>
  <c r="G3" i="8"/>
  <c r="G58" i="8"/>
  <c r="G54" i="8"/>
  <c r="G50" i="8"/>
  <c r="G46" i="8"/>
  <c r="G42" i="8"/>
  <c r="G38" i="8"/>
  <c r="G34" i="8"/>
  <c r="G30" i="8"/>
  <c r="G26" i="8"/>
  <c r="G22" i="8"/>
  <c r="G18" i="8"/>
  <c r="G14" i="8"/>
  <c r="G10" i="8"/>
  <c r="G6" i="8"/>
  <c r="G61" i="8"/>
  <c r="G57" i="8"/>
  <c r="G53" i="8"/>
  <c r="G49" i="8"/>
  <c r="G45" i="8"/>
  <c r="G41" i="8"/>
  <c r="G37" i="8"/>
  <c r="G33" i="8"/>
  <c r="G29" i="8"/>
  <c r="G25" i="8"/>
  <c r="G21" i="8"/>
  <c r="G17" i="8"/>
  <c r="G13" i="8"/>
  <c r="G9" i="8"/>
  <c r="G5" i="8"/>
  <c r="G2" i="8"/>
  <c r="AU149" i="3"/>
  <c r="AS190" i="3"/>
  <c r="AS144" i="3"/>
  <c r="AS120" i="3"/>
  <c r="AS106" i="3"/>
  <c r="AS60" i="3"/>
  <c r="AS154" i="3"/>
  <c r="AS130" i="3"/>
  <c r="AT182" i="3"/>
  <c r="AT166" i="3"/>
  <c r="AT142" i="3"/>
  <c r="AS96" i="3"/>
  <c r="K19" i="2"/>
  <c r="AH195" i="2"/>
  <c r="AH189" i="2"/>
  <c r="AH177" i="2"/>
  <c r="AH174" i="2"/>
  <c r="AH155" i="2"/>
  <c r="AH152" i="2"/>
  <c r="AH150" i="2"/>
  <c r="AH148" i="2"/>
  <c r="AH130" i="2"/>
  <c r="AH125" i="2"/>
  <c r="AH123" i="2"/>
  <c r="AH104" i="2"/>
  <c r="AH102" i="2"/>
  <c r="AH100" i="2"/>
  <c r="AH97" i="2"/>
  <c r="AH92" i="2"/>
  <c r="AH89" i="2"/>
  <c r="AH88" i="2"/>
  <c r="AH86" i="2"/>
  <c r="AH82" i="2"/>
  <c r="AH81" i="2"/>
  <c r="AH58" i="2"/>
  <c r="AH57" i="2"/>
  <c r="AH55" i="2"/>
  <c r="AH53" i="2"/>
  <c r="AH52" i="2"/>
  <c r="AH46" i="2"/>
  <c r="AH30" i="2"/>
  <c r="AQ22" i="2"/>
  <c r="L22" i="2" s="1"/>
  <c r="AQ21" i="2"/>
  <c r="L21" i="2" s="1"/>
  <c r="AQ18" i="2"/>
  <c r="AU18" i="2" s="1"/>
  <c r="AH28" i="2"/>
  <c r="AH21" i="2"/>
  <c r="K21" i="2" s="1"/>
  <c r="AH191" i="2"/>
  <c r="AH187" i="2"/>
  <c r="AH179" i="2"/>
  <c r="AH175" i="2"/>
  <c r="AH173" i="2"/>
  <c r="AH172" i="2"/>
  <c r="AH169" i="2"/>
  <c r="AH164" i="2"/>
  <c r="AH163" i="2"/>
  <c r="AH159" i="2"/>
  <c r="AH153" i="2"/>
  <c r="AH151" i="2"/>
  <c r="AH146" i="2"/>
  <c r="AH145" i="2"/>
  <c r="AH140" i="2"/>
  <c r="AH137" i="2"/>
  <c r="AH136" i="2"/>
  <c r="AH110" i="2"/>
  <c r="AH109" i="2"/>
  <c r="AH105" i="2"/>
  <c r="AH80" i="2"/>
  <c r="AH78" i="2"/>
  <c r="AH76" i="2"/>
  <c r="AH73" i="2"/>
  <c r="AH68" i="2"/>
  <c r="AH49" i="2"/>
  <c r="AH129" i="3"/>
  <c r="AH102" i="3"/>
  <c r="AH72" i="3"/>
  <c r="AH66" i="3"/>
  <c r="AH189" i="3"/>
  <c r="AH174" i="3"/>
  <c r="AH168" i="3"/>
  <c r="AH144" i="3"/>
  <c r="AH132" i="3"/>
  <c r="AH131" i="3"/>
  <c r="AH130" i="3"/>
  <c r="AH123" i="3"/>
  <c r="AH121" i="3"/>
  <c r="AH114" i="3"/>
  <c r="AH112" i="3"/>
  <c r="AH99" i="3"/>
  <c r="AH97" i="3"/>
  <c r="AH90" i="3"/>
  <c r="AH88" i="3"/>
  <c r="AH86" i="3"/>
  <c r="AH74" i="3"/>
  <c r="AH69" i="3"/>
  <c r="AH48" i="3"/>
  <c r="AH46" i="3"/>
  <c r="AH33" i="3"/>
  <c r="AH32" i="3"/>
  <c r="AH29" i="3"/>
  <c r="AH23" i="3"/>
  <c r="AH21" i="3"/>
  <c r="AH17" i="3"/>
  <c r="AH195" i="3"/>
  <c r="AH192" i="3"/>
  <c r="AH171" i="3"/>
  <c r="AH142" i="3"/>
  <c r="AH138" i="3"/>
  <c r="AH137" i="3"/>
  <c r="AH136" i="3"/>
  <c r="AH105" i="3"/>
  <c r="AH104" i="3"/>
  <c r="AH82" i="3"/>
  <c r="AH75" i="3"/>
  <c r="AH54" i="3"/>
  <c r="AH52" i="3"/>
  <c r="AH43" i="3"/>
  <c r="AH39" i="3"/>
  <c r="AH37" i="3"/>
  <c r="AH24" i="3"/>
  <c r="J4" i="5"/>
  <c r="I2" i="8"/>
  <c r="H2" i="8"/>
  <c r="X8" i="3"/>
  <c r="G57" i="5"/>
  <c r="E57" i="5"/>
  <c r="G53" i="5"/>
  <c r="E53" i="5"/>
  <c r="G49" i="5"/>
  <c r="E49" i="5"/>
  <c r="C45" i="5"/>
  <c r="E45" i="5"/>
  <c r="G41" i="5"/>
  <c r="E41" i="5"/>
  <c r="G37" i="5"/>
  <c r="E37" i="5"/>
  <c r="G33" i="5"/>
  <c r="E33" i="5"/>
  <c r="G29" i="5"/>
  <c r="E29" i="5"/>
  <c r="G25" i="5"/>
  <c r="E25" i="5"/>
  <c r="G21" i="5"/>
  <c r="E21" i="5"/>
  <c r="G17" i="5"/>
  <c r="E17" i="5"/>
  <c r="G13" i="5"/>
  <c r="E13" i="5"/>
  <c r="G9" i="5"/>
  <c r="E9" i="5"/>
  <c r="G5" i="5"/>
  <c r="E5" i="5"/>
  <c r="G60" i="5"/>
  <c r="E60" i="5"/>
  <c r="G56" i="5"/>
  <c r="E56" i="5"/>
  <c r="G52" i="5"/>
  <c r="E52" i="5"/>
  <c r="G48" i="5"/>
  <c r="E48" i="5"/>
  <c r="G44" i="5"/>
  <c r="E44" i="5"/>
  <c r="G40" i="5"/>
  <c r="E40" i="5"/>
  <c r="G36" i="5"/>
  <c r="E36" i="5"/>
  <c r="G32" i="5"/>
  <c r="E32" i="5"/>
  <c r="G28" i="5"/>
  <c r="E28" i="5"/>
  <c r="G24" i="5"/>
  <c r="E24" i="5"/>
  <c r="G20" i="5"/>
  <c r="E20" i="5"/>
  <c r="G16" i="5"/>
  <c r="E16" i="5"/>
  <c r="G12" i="5"/>
  <c r="E12" i="5"/>
  <c r="G8" i="5"/>
  <c r="E8" i="5"/>
  <c r="G4" i="5"/>
  <c r="E4" i="5"/>
  <c r="B59" i="5"/>
  <c r="E59" i="5"/>
  <c r="G55" i="5"/>
  <c r="E55" i="5"/>
  <c r="G51" i="5"/>
  <c r="E51" i="5"/>
  <c r="G47" i="5"/>
  <c r="E47" i="5"/>
  <c r="B43" i="5"/>
  <c r="E43" i="5"/>
  <c r="G39" i="5"/>
  <c r="E39" i="5"/>
  <c r="G35" i="5"/>
  <c r="E35" i="5"/>
  <c r="G31" i="5"/>
  <c r="E31" i="5"/>
  <c r="B27" i="5"/>
  <c r="E27" i="5"/>
  <c r="G23" i="5"/>
  <c r="E23" i="5"/>
  <c r="G19" i="5"/>
  <c r="E19" i="5"/>
  <c r="G15" i="5"/>
  <c r="E15" i="5"/>
  <c r="G11" i="5"/>
  <c r="E11" i="5"/>
  <c r="G7" i="5"/>
  <c r="E7" i="5"/>
  <c r="G58" i="5"/>
  <c r="E58" i="5"/>
  <c r="G54" i="5"/>
  <c r="E54" i="5"/>
  <c r="G50" i="5"/>
  <c r="E50" i="5"/>
  <c r="G46" i="5"/>
  <c r="E46" i="5"/>
  <c r="G42" i="5"/>
  <c r="E42" i="5"/>
  <c r="G38" i="5"/>
  <c r="E38" i="5"/>
  <c r="G34" i="5"/>
  <c r="E34" i="5"/>
  <c r="G30" i="5"/>
  <c r="E30" i="5"/>
  <c r="G26" i="5"/>
  <c r="E26" i="5"/>
  <c r="G22" i="5"/>
  <c r="E22" i="5"/>
  <c r="G18" i="5"/>
  <c r="E18" i="5"/>
  <c r="G14" i="5"/>
  <c r="E14" i="5"/>
  <c r="G10" i="5"/>
  <c r="E10" i="5"/>
  <c r="G6" i="5"/>
  <c r="E6" i="5"/>
  <c r="G61" i="5"/>
  <c r="E61" i="5"/>
  <c r="D11" i="4"/>
  <c r="AS24" i="2"/>
  <c r="AS21" i="2"/>
  <c r="BA17" i="2"/>
  <c r="BB17" i="2" s="1"/>
  <c r="BE17" i="2" s="1"/>
  <c r="H61" i="5"/>
  <c r="BA194" i="2"/>
  <c r="BC194" i="2" s="1"/>
  <c r="H60" i="5"/>
  <c r="BA191" i="2"/>
  <c r="BC191" i="2" s="1"/>
  <c r="H59" i="5"/>
  <c r="BA188" i="2"/>
  <c r="BC188" i="2" s="1"/>
  <c r="H58" i="5"/>
  <c r="BA185" i="2"/>
  <c r="BC185" i="2" s="1"/>
  <c r="H57" i="5"/>
  <c r="BA182" i="2"/>
  <c r="BC182" i="2" s="1"/>
  <c r="H56" i="5"/>
  <c r="BA179" i="2"/>
  <c r="BC179" i="2" s="1"/>
  <c r="AS176" i="2"/>
  <c r="BA176" i="2"/>
  <c r="BC176" i="2" s="1"/>
  <c r="H54" i="5"/>
  <c r="BA173" i="2"/>
  <c r="BC173" i="2" s="1"/>
  <c r="H53" i="5"/>
  <c r="BA170" i="2"/>
  <c r="BC170" i="2" s="1"/>
  <c r="H52" i="5"/>
  <c r="BA167" i="2"/>
  <c r="BC167" i="2" s="1"/>
  <c r="H51" i="5"/>
  <c r="BA164" i="2"/>
  <c r="BC164" i="2" s="1"/>
  <c r="H50" i="5"/>
  <c r="BA161" i="2"/>
  <c r="BC161" i="2" s="1"/>
  <c r="H49" i="5"/>
  <c r="BA158" i="2"/>
  <c r="BC158" i="2" s="1"/>
  <c r="H48" i="5"/>
  <c r="BA155" i="2"/>
  <c r="BC155" i="2" s="1"/>
  <c r="AS152" i="2"/>
  <c r="BA152" i="2"/>
  <c r="BC152" i="2" s="1"/>
  <c r="H46" i="5"/>
  <c r="BA149" i="2"/>
  <c r="BC149" i="2" s="1"/>
  <c r="H45" i="5"/>
  <c r="BA146" i="2"/>
  <c r="BC146" i="2" s="1"/>
  <c r="H44" i="5"/>
  <c r="BA143" i="2"/>
  <c r="BC143" i="2" s="1"/>
  <c r="H43" i="5"/>
  <c r="BA140" i="2"/>
  <c r="BC140" i="2" s="1"/>
  <c r="H42" i="5"/>
  <c r="BA137" i="2"/>
  <c r="BC137" i="2" s="1"/>
  <c r="H41" i="5"/>
  <c r="BA134" i="2"/>
  <c r="BC134" i="2" s="1"/>
  <c r="H40" i="5"/>
  <c r="BA131" i="2"/>
  <c r="BC131" i="2" s="1"/>
  <c r="AS128" i="2"/>
  <c r="BA128" i="2"/>
  <c r="BC128" i="2" s="1"/>
  <c r="H38" i="5"/>
  <c r="BA125" i="2"/>
  <c r="BC125" i="2" s="1"/>
  <c r="H37" i="5"/>
  <c r="BA122" i="2"/>
  <c r="BC122" i="2" s="1"/>
  <c r="H36" i="5"/>
  <c r="BA119" i="2"/>
  <c r="BC119" i="2" s="1"/>
  <c r="H35" i="5"/>
  <c r="BA116" i="2"/>
  <c r="BC116" i="2" s="1"/>
  <c r="H34" i="5"/>
  <c r="BA113" i="2"/>
  <c r="BC113" i="2" s="1"/>
  <c r="H33" i="5"/>
  <c r="BA110" i="2"/>
  <c r="BC110" i="2" s="1"/>
  <c r="H32" i="5"/>
  <c r="BA107" i="2"/>
  <c r="BC107" i="2" s="1"/>
  <c r="AS104" i="2"/>
  <c r="BA104" i="2"/>
  <c r="BC104" i="2" s="1"/>
  <c r="H30" i="5"/>
  <c r="BA101" i="2"/>
  <c r="BC101" i="2" s="1"/>
  <c r="H29" i="5"/>
  <c r="BA98" i="2"/>
  <c r="BC98" i="2" s="1"/>
  <c r="H28" i="5"/>
  <c r="BA95" i="2"/>
  <c r="BC95" i="2" s="1"/>
  <c r="H27" i="5"/>
  <c r="BA92" i="2"/>
  <c r="BC92" i="2" s="1"/>
  <c r="H26" i="5"/>
  <c r="BA89" i="2"/>
  <c r="BC89" i="2" s="1"/>
  <c r="H25" i="5"/>
  <c r="BA86" i="2"/>
  <c r="BC86" i="2" s="1"/>
  <c r="H24" i="5"/>
  <c r="BA83" i="2"/>
  <c r="BC83" i="2" s="1"/>
  <c r="AS80" i="2"/>
  <c r="BA80" i="2"/>
  <c r="BC80" i="2" s="1"/>
  <c r="H22" i="5"/>
  <c r="BA77" i="2"/>
  <c r="BC77" i="2" s="1"/>
  <c r="H21" i="5"/>
  <c r="BA74" i="2"/>
  <c r="BC74" i="2" s="1"/>
  <c r="H20" i="5"/>
  <c r="BA71" i="2"/>
  <c r="BC71" i="2" s="1"/>
  <c r="H19" i="5"/>
  <c r="BA68" i="2"/>
  <c r="BC68" i="2" s="1"/>
  <c r="H18" i="5"/>
  <c r="BA65" i="2"/>
  <c r="BC65" i="2" s="1"/>
  <c r="H17" i="5"/>
  <c r="BA62" i="2"/>
  <c r="BC62" i="2" s="1"/>
  <c r="BA59" i="2"/>
  <c r="BC59" i="2" s="1"/>
  <c r="BA56" i="2"/>
  <c r="BC56" i="2" s="1"/>
  <c r="H14" i="5"/>
  <c r="BA53" i="2"/>
  <c r="BC53" i="2" s="1"/>
  <c r="H13" i="5"/>
  <c r="BA50" i="2"/>
  <c r="BC50" i="2" s="1"/>
  <c r="BA47" i="2"/>
  <c r="BC47" i="2" s="1"/>
  <c r="H11" i="5"/>
  <c r="BA44" i="2"/>
  <c r="BC44" i="2" s="1"/>
  <c r="H10" i="5"/>
  <c r="BA41" i="2"/>
  <c r="BC41" i="2" s="1"/>
  <c r="H9" i="5"/>
  <c r="BA38" i="2"/>
  <c r="BC38" i="2" s="1"/>
  <c r="BA35" i="2"/>
  <c r="BC35" i="2" s="1"/>
  <c r="BA32" i="2"/>
  <c r="BC32" i="2" s="1"/>
  <c r="H6" i="5"/>
  <c r="BA29" i="2"/>
  <c r="BC29" i="2" s="1"/>
  <c r="BA26" i="2"/>
  <c r="BC26" i="2" s="1"/>
  <c r="AQ23" i="2"/>
  <c r="L23" i="2" s="1"/>
  <c r="BA20" i="2"/>
  <c r="BA23" i="2"/>
  <c r="BB26" i="2"/>
  <c r="BE26" i="2" s="1"/>
  <c r="AQ24" i="2"/>
  <c r="L24" i="2" s="1"/>
  <c r="I4" i="5"/>
  <c r="G3" i="5"/>
  <c r="G2" i="5"/>
  <c r="AH148" i="3"/>
  <c r="AH143" i="3"/>
  <c r="AH134" i="3"/>
  <c r="AH133" i="3"/>
  <c r="AH128" i="3"/>
  <c r="AH127" i="3"/>
  <c r="AH125" i="3"/>
  <c r="AH118" i="3"/>
  <c r="AH115" i="3"/>
  <c r="AH113" i="3"/>
  <c r="AH106" i="3"/>
  <c r="AH100" i="3"/>
  <c r="AH98" i="3"/>
  <c r="AH92" i="3"/>
  <c r="AH85" i="3"/>
  <c r="AH83" i="3"/>
  <c r="AH77" i="3"/>
  <c r="AH61" i="3"/>
  <c r="AH58" i="3"/>
  <c r="AH56" i="3"/>
  <c r="AH44" i="3"/>
  <c r="AH31" i="3"/>
  <c r="AH28" i="3"/>
  <c r="AF8" i="3"/>
  <c r="AH145" i="3"/>
  <c r="AH122" i="3"/>
  <c r="AH110" i="3"/>
  <c r="AH107" i="3"/>
  <c r="AH103" i="3"/>
  <c r="AH95" i="3"/>
  <c r="AH89" i="3"/>
  <c r="AH80" i="3"/>
  <c r="AH73" i="3"/>
  <c r="AH68" i="3"/>
  <c r="AH67" i="3"/>
  <c r="AH53" i="3"/>
  <c r="AH47" i="3"/>
  <c r="AH41" i="3"/>
  <c r="AH38" i="3"/>
  <c r="AH35" i="3"/>
  <c r="AH34" i="3"/>
  <c r="AH20" i="3"/>
  <c r="AT176" i="3"/>
  <c r="AT144" i="3"/>
  <c r="AT96" i="3"/>
  <c r="AT84" i="3"/>
  <c r="AT60" i="3"/>
  <c r="AT48" i="3"/>
  <c r="AT19" i="3"/>
  <c r="AT18" i="3"/>
  <c r="AV8" i="3"/>
  <c r="AH18" i="3"/>
  <c r="AT131" i="3"/>
  <c r="AT119" i="3"/>
  <c r="AT95" i="3"/>
  <c r="AT83" i="3"/>
  <c r="AT71" i="3"/>
  <c r="AT35" i="3"/>
  <c r="AT23" i="3"/>
  <c r="I6" i="5"/>
  <c r="AS30" i="2"/>
  <c r="AH26" i="2"/>
  <c r="K26" i="2" s="1"/>
  <c r="AQ26" i="2"/>
  <c r="H5" i="5"/>
  <c r="AQ17" i="2"/>
  <c r="L17" i="2" s="1"/>
  <c r="D22" i="4"/>
  <c r="E22" i="4" s="1"/>
  <c r="D12" i="4"/>
  <c r="AY8" i="2"/>
  <c r="D20" i="4"/>
  <c r="E20" i="4" s="1"/>
  <c r="H11" i="4"/>
  <c r="AH22" i="2"/>
  <c r="K22" i="2" s="1"/>
  <c r="J3" i="5"/>
  <c r="AU20" i="2"/>
  <c r="L20" i="2"/>
  <c r="AH20" i="2"/>
  <c r="K20" i="2" s="1"/>
  <c r="AS22" i="2"/>
  <c r="I3" i="5"/>
  <c r="H3" i="5"/>
  <c r="AS20" i="2"/>
  <c r="AS19" i="2"/>
  <c r="AV8" i="2"/>
  <c r="AQ19" i="2"/>
  <c r="L19" i="2" s="1"/>
  <c r="L18" i="2"/>
  <c r="D18" i="4"/>
  <c r="G5" i="6" s="1"/>
  <c r="AZ8" i="2"/>
  <c r="AH17" i="2"/>
  <c r="K17" i="2" s="1"/>
  <c r="H2" i="5"/>
  <c r="X8" i="2"/>
  <c r="J22" i="5"/>
  <c r="H39" i="5"/>
  <c r="AT194" i="2"/>
  <c r="AT190" i="2"/>
  <c r="AT180" i="2"/>
  <c r="AT176" i="2"/>
  <c r="AT174" i="2"/>
  <c r="AT172" i="2"/>
  <c r="AT171" i="2"/>
  <c r="AT167" i="2"/>
  <c r="AT157" i="2"/>
  <c r="AT148" i="2"/>
  <c r="AT142" i="2"/>
  <c r="AT124" i="2"/>
  <c r="AT109" i="2"/>
  <c r="AT105" i="2"/>
  <c r="AT103" i="2"/>
  <c r="AT84" i="2"/>
  <c r="AT75" i="2"/>
  <c r="AT71" i="2"/>
  <c r="AT52" i="2"/>
  <c r="AT46" i="2"/>
  <c r="AH127" i="2"/>
  <c r="AH115" i="2"/>
  <c r="AH111" i="2"/>
  <c r="AH103" i="2"/>
  <c r="AH90" i="2"/>
  <c r="AH79" i="2"/>
  <c r="AH51" i="2"/>
  <c r="AH44" i="2"/>
  <c r="AH41" i="2"/>
  <c r="AH40" i="2"/>
  <c r="AH35" i="2"/>
  <c r="AH32" i="2"/>
  <c r="AH29" i="2"/>
  <c r="AH27" i="2"/>
  <c r="J14" i="5"/>
  <c r="H15" i="5"/>
  <c r="AH18" i="2"/>
  <c r="AH147" i="2"/>
  <c r="AH119" i="2"/>
  <c r="AH87" i="2"/>
  <c r="AH75" i="2"/>
  <c r="AH66" i="2"/>
  <c r="AH63" i="2"/>
  <c r="AH19" i="2"/>
  <c r="AH143" i="2"/>
  <c r="AH138" i="2"/>
  <c r="AH135" i="2"/>
  <c r="AH121" i="2"/>
  <c r="AH116" i="2"/>
  <c r="AH113" i="2"/>
  <c r="AH112" i="2"/>
  <c r="AH95" i="2"/>
  <c r="AH91" i="2"/>
  <c r="AH71" i="2"/>
  <c r="AH67" i="2"/>
  <c r="AH59" i="2"/>
  <c r="AH56" i="2"/>
  <c r="AH54" i="2"/>
  <c r="AH45" i="2"/>
  <c r="AF8" i="2"/>
  <c r="AH37" i="2"/>
  <c r="AH23" i="2"/>
  <c r="K23" i="2" s="1"/>
  <c r="AH139" i="2"/>
  <c r="AH131" i="2"/>
  <c r="AH117" i="2"/>
  <c r="AH107" i="2"/>
  <c r="AH83" i="2"/>
  <c r="AH47" i="2"/>
  <c r="AH39" i="2"/>
  <c r="AH33" i="2"/>
  <c r="J17" i="8"/>
  <c r="AS64" i="3"/>
  <c r="I14" i="8"/>
  <c r="AS54" i="3"/>
  <c r="I6" i="8"/>
  <c r="AS30" i="3"/>
  <c r="AT166" i="2"/>
  <c r="AU166" i="2"/>
  <c r="AT153" i="2"/>
  <c r="AU153" i="2"/>
  <c r="AT151" i="2"/>
  <c r="AU151" i="2"/>
  <c r="AU147" i="2"/>
  <c r="AT147" i="2"/>
  <c r="AT132" i="2"/>
  <c r="AU132" i="2"/>
  <c r="AT128" i="2"/>
  <c r="AU128" i="2"/>
  <c r="AT126" i="2"/>
  <c r="AU126" i="2"/>
  <c r="AT122" i="2"/>
  <c r="AU122" i="2"/>
  <c r="AT118" i="2"/>
  <c r="AU118" i="2"/>
  <c r="AT100" i="2"/>
  <c r="AU100" i="2"/>
  <c r="AT98" i="2"/>
  <c r="AU98" i="2"/>
  <c r="AT94" i="2"/>
  <c r="AU94" i="2"/>
  <c r="AU81" i="2"/>
  <c r="AT81" i="2"/>
  <c r="AT80" i="2"/>
  <c r="AU80" i="2"/>
  <c r="AU79" i="2"/>
  <c r="AT79" i="2"/>
  <c r="AT77" i="2"/>
  <c r="AU77" i="2"/>
  <c r="AT76" i="2"/>
  <c r="AU76" i="2"/>
  <c r="AT61" i="2"/>
  <c r="AU61" i="2"/>
  <c r="AT57" i="2"/>
  <c r="AU57" i="2"/>
  <c r="AT55" i="2"/>
  <c r="AU55" i="2"/>
  <c r="AT54" i="2"/>
  <c r="AU54" i="2"/>
  <c r="AU51" i="2"/>
  <c r="AT51" i="2"/>
  <c r="AU33" i="2"/>
  <c r="AT33" i="2"/>
  <c r="AU31" i="2"/>
  <c r="AT31" i="2"/>
  <c r="AU29" i="2"/>
  <c r="AT29" i="2"/>
  <c r="AT27" i="2"/>
  <c r="AU27" i="2"/>
  <c r="AT25" i="2"/>
  <c r="AU25" i="2"/>
  <c r="AU22" i="2"/>
  <c r="AT22" i="2"/>
  <c r="AT181" i="2"/>
  <c r="AU148" i="2"/>
  <c r="AT143" i="2"/>
  <c r="AU105" i="2"/>
  <c r="AT26" i="2"/>
  <c r="AT18" i="2"/>
  <c r="AT195" i="2"/>
  <c r="AT177" i="2"/>
  <c r="AU174" i="2"/>
  <c r="AU171" i="2"/>
  <c r="AT125" i="2"/>
  <c r="AU124" i="2"/>
  <c r="AT108" i="2"/>
  <c r="AT74" i="2"/>
  <c r="J33" i="8"/>
  <c r="J25" i="8"/>
  <c r="AT156" i="2"/>
  <c r="AU156" i="2"/>
  <c r="AT152" i="2"/>
  <c r="AU152" i="2"/>
  <c r="AT150" i="2"/>
  <c r="AU150" i="2"/>
  <c r="AT146" i="2"/>
  <c r="AU146" i="2"/>
  <c r="AU129" i="2"/>
  <c r="AT129" i="2"/>
  <c r="AU127" i="2"/>
  <c r="AT127" i="2"/>
  <c r="AT123" i="2"/>
  <c r="AU123" i="2"/>
  <c r="AT119" i="2"/>
  <c r="AU119" i="2"/>
  <c r="AU101" i="2"/>
  <c r="AT101" i="2"/>
  <c r="AU99" i="2"/>
  <c r="AT99" i="2"/>
  <c r="AU95" i="2"/>
  <c r="AT95" i="2"/>
  <c r="AU85" i="2"/>
  <c r="AT85" i="2"/>
  <c r="AT78" i="2"/>
  <c r="AU78" i="2"/>
  <c r="AT70" i="2"/>
  <c r="AU70" i="2"/>
  <c r="AT60" i="2"/>
  <c r="AU60" i="2"/>
  <c r="AT56" i="2"/>
  <c r="AU56" i="2"/>
  <c r="AT50" i="2"/>
  <c r="AU50" i="2"/>
  <c r="AT36" i="2"/>
  <c r="AU36" i="2"/>
  <c r="AT32" i="2"/>
  <c r="AU32" i="2"/>
  <c r="AU30" i="2"/>
  <c r="AT30" i="2"/>
  <c r="AT28" i="2"/>
  <c r="AU28" i="2"/>
  <c r="AT24" i="2"/>
  <c r="AT23" i="2"/>
  <c r="AT21" i="2"/>
  <c r="AU21" i="2"/>
  <c r="AT149" i="2"/>
  <c r="AU142" i="2"/>
  <c r="AT133" i="2"/>
  <c r="AT102" i="2"/>
  <c r="AU71" i="2"/>
  <c r="AT191" i="2"/>
  <c r="AU190" i="2"/>
  <c r="AU180" i="2"/>
  <c r="AU167" i="2"/>
  <c r="AT104" i="2"/>
  <c r="AU103" i="2"/>
  <c r="I37" i="8"/>
  <c r="AS123" i="3"/>
  <c r="I33" i="8"/>
  <c r="AS111" i="3"/>
  <c r="I25" i="8"/>
  <c r="I21" i="8"/>
  <c r="AS75" i="3"/>
  <c r="I17" i="8"/>
  <c r="AS63" i="3"/>
  <c r="AT188" i="3"/>
  <c r="AU188" i="3"/>
  <c r="AT140" i="3"/>
  <c r="AU140" i="3"/>
  <c r="AT132" i="3"/>
  <c r="AU132" i="3"/>
  <c r="AT112" i="3"/>
  <c r="AT76" i="3"/>
  <c r="AT52" i="3"/>
  <c r="H44" i="8"/>
  <c r="H17" i="8"/>
  <c r="AS62" i="3"/>
  <c r="I52" i="8"/>
  <c r="AU165" i="3"/>
  <c r="AS163" i="3"/>
  <c r="AS127" i="3"/>
  <c r="AS77" i="3"/>
  <c r="AT171" i="3"/>
  <c r="AT159" i="3"/>
  <c r="AT123" i="3"/>
  <c r="AT75" i="3"/>
  <c r="AT63" i="3"/>
  <c r="J46" i="5"/>
  <c r="H31" i="5"/>
  <c r="AS159" i="3"/>
  <c r="AS151" i="3"/>
  <c r="AS125" i="3"/>
  <c r="AT150" i="3"/>
  <c r="AT62" i="3"/>
  <c r="AT54" i="3"/>
  <c r="J38" i="5"/>
  <c r="AT70" i="3"/>
  <c r="H55" i="5"/>
  <c r="H23" i="5"/>
  <c r="I18" i="5"/>
  <c r="AT196" i="3"/>
  <c r="AS172" i="3"/>
  <c r="AT164" i="3"/>
  <c r="AS155" i="3"/>
  <c r="AS129" i="3"/>
  <c r="AS100" i="3"/>
  <c r="AS81" i="3"/>
  <c r="AS74" i="3"/>
  <c r="AU68" i="3"/>
  <c r="AS53" i="3"/>
  <c r="AS44" i="3"/>
  <c r="AS36" i="3"/>
  <c r="AS32" i="3"/>
  <c r="AT27" i="3"/>
  <c r="AS175" i="3"/>
  <c r="AT156" i="3"/>
  <c r="AS148" i="3"/>
  <c r="AS110" i="3"/>
  <c r="AT88" i="3"/>
  <c r="AU48" i="3"/>
  <c r="AS43" i="3"/>
  <c r="AT162" i="3"/>
  <c r="AT134" i="3"/>
  <c r="AT122" i="3"/>
  <c r="AT110" i="3"/>
  <c r="AT74" i="3"/>
  <c r="AT30" i="3"/>
  <c r="AT186" i="2"/>
  <c r="AT162" i="2"/>
  <c r="AT138" i="2"/>
  <c r="AT114" i="2"/>
  <c r="AT90" i="2"/>
  <c r="AT42" i="2"/>
  <c r="AU176" i="3"/>
  <c r="AT174" i="3"/>
  <c r="AS143" i="3"/>
  <c r="AS112" i="3"/>
  <c r="AS105" i="3"/>
  <c r="AU96" i="3"/>
  <c r="AS65" i="3"/>
  <c r="AS48" i="3"/>
  <c r="AS20" i="3"/>
  <c r="AT81" i="3"/>
  <c r="AT69" i="3"/>
  <c r="AT57" i="3"/>
  <c r="J26" i="8"/>
  <c r="AS196" i="3"/>
  <c r="AT192" i="3"/>
  <c r="AS191" i="3"/>
  <c r="AS156" i="3"/>
  <c r="AU144" i="3"/>
  <c r="AT136" i="3"/>
  <c r="AS88" i="3"/>
  <c r="AU76" i="3"/>
  <c r="AU74" i="3"/>
  <c r="AU56" i="3"/>
  <c r="AU52" i="3"/>
  <c r="AU44" i="3"/>
  <c r="AU32" i="3"/>
  <c r="AS22" i="3"/>
  <c r="AU20" i="3"/>
  <c r="AT191" i="3"/>
  <c r="AT179" i="3"/>
  <c r="AT167" i="3"/>
  <c r="AT147" i="3"/>
  <c r="AT135" i="3"/>
  <c r="AU19" i="3"/>
  <c r="AS192" i="3"/>
  <c r="AT184" i="3"/>
  <c r="AT168" i="3"/>
  <c r="AS167" i="3"/>
  <c r="AT160" i="3"/>
  <c r="AU128" i="3"/>
  <c r="AS114" i="3"/>
  <c r="AU112" i="3"/>
  <c r="AS103" i="3"/>
  <c r="AS102" i="3"/>
  <c r="AU84" i="3"/>
  <c r="AS78" i="3"/>
  <c r="AS66" i="3"/>
  <c r="AU60" i="3"/>
  <c r="AS45" i="3"/>
  <c r="AT158" i="3"/>
  <c r="AT126" i="3"/>
  <c r="AT114" i="3"/>
  <c r="AT102" i="3"/>
  <c r="AT78" i="3"/>
  <c r="AT66" i="3"/>
  <c r="AT22" i="3"/>
  <c r="AS184" i="3"/>
  <c r="AT170" i="3"/>
  <c r="AS168" i="3"/>
  <c r="AU162" i="3"/>
  <c r="AS160" i="3"/>
  <c r="AS158" i="3"/>
  <c r="AT148" i="3"/>
  <c r="AS147" i="3"/>
  <c r="AS146" i="3"/>
  <c r="AT130" i="3"/>
  <c r="AT116" i="3"/>
  <c r="AS79" i="3"/>
  <c r="AS67" i="3"/>
  <c r="AT64" i="3"/>
  <c r="AU63" i="3"/>
  <c r="AS52" i="3"/>
  <c r="AS26" i="3"/>
  <c r="J34" i="8"/>
  <c r="AT37" i="3"/>
  <c r="AT24" i="3"/>
  <c r="AS188" i="3"/>
  <c r="AS169" i="3"/>
  <c r="AU158" i="3"/>
  <c r="AT154" i="3"/>
  <c r="AU150" i="3"/>
  <c r="AS136" i="3"/>
  <c r="AS134" i="3"/>
  <c r="AT124" i="3"/>
  <c r="AU122" i="3"/>
  <c r="AT118" i="3"/>
  <c r="AU114" i="3"/>
  <c r="AU110" i="3"/>
  <c r="AS101" i="3"/>
  <c r="AT94" i="3"/>
  <c r="AT82" i="3"/>
  <c r="AS61" i="3"/>
  <c r="AS59" i="3"/>
  <c r="AU54" i="3"/>
  <c r="AS47" i="3"/>
  <c r="AT40" i="3"/>
  <c r="AU22" i="3"/>
  <c r="AT141" i="3"/>
  <c r="AT113" i="3"/>
  <c r="AU126" i="3"/>
  <c r="AS124" i="3"/>
  <c r="AS122" i="3"/>
  <c r="AS115" i="3"/>
  <c r="AU113" i="3"/>
  <c r="AT108" i="3"/>
  <c r="AT92" i="3"/>
  <c r="AS87" i="3"/>
  <c r="AS82" i="3"/>
  <c r="AT80" i="3"/>
  <c r="AT73" i="3"/>
  <c r="AT58" i="3"/>
  <c r="AS40" i="3"/>
  <c r="AS38" i="3"/>
  <c r="AT28" i="3"/>
  <c r="J3" i="8"/>
  <c r="AS121" i="3"/>
  <c r="AT120" i="3"/>
  <c r="AS113" i="3"/>
  <c r="AS108" i="3"/>
  <c r="AT100" i="3"/>
  <c r="AS99" i="3"/>
  <c r="AS97" i="3"/>
  <c r="AS92" i="3"/>
  <c r="AS80" i="3"/>
  <c r="AU78" i="3"/>
  <c r="AS73" i="3"/>
  <c r="AU66" i="3"/>
  <c r="AU62" i="3"/>
  <c r="AS58" i="3"/>
  <c r="AT34" i="3"/>
  <c r="AS33" i="3"/>
  <c r="AS28" i="3"/>
  <c r="AT183" i="3"/>
  <c r="AT155" i="3"/>
  <c r="AT143" i="3"/>
  <c r="AT99" i="3"/>
  <c r="AT87" i="3"/>
  <c r="AT59" i="3"/>
  <c r="AT47" i="3"/>
  <c r="AU173" i="3"/>
  <c r="AT169" i="3"/>
  <c r="AT157" i="3"/>
  <c r="AT85" i="3"/>
  <c r="AU115" i="3"/>
  <c r="AT115" i="3"/>
  <c r="AT107" i="3"/>
  <c r="AU107" i="3"/>
  <c r="AU31" i="3"/>
  <c r="AT31" i="3"/>
  <c r="H61" i="8"/>
  <c r="AT194" i="3"/>
  <c r="H47" i="8"/>
  <c r="AT152" i="3"/>
  <c r="H29" i="8"/>
  <c r="AS98" i="3"/>
  <c r="H15" i="8"/>
  <c r="AS56" i="3"/>
  <c r="H8" i="8"/>
  <c r="I56" i="8"/>
  <c r="AT180" i="3"/>
  <c r="I24" i="8"/>
  <c r="AS84" i="3"/>
  <c r="I17" i="5"/>
  <c r="H16" i="5"/>
  <c r="I13" i="5"/>
  <c r="H12" i="5"/>
  <c r="I9" i="5"/>
  <c r="H8" i="5"/>
  <c r="I5" i="5"/>
  <c r="H4" i="5"/>
  <c r="J2" i="5"/>
  <c r="AT121" i="3"/>
  <c r="AU57" i="3"/>
  <c r="AT111" i="3"/>
  <c r="AU111" i="3"/>
  <c r="H40" i="8"/>
  <c r="H26" i="8"/>
  <c r="I42" i="8"/>
  <c r="AS138" i="3"/>
  <c r="I10" i="8"/>
  <c r="AS42" i="3"/>
  <c r="I3" i="8"/>
  <c r="AS21" i="3"/>
  <c r="AS18" i="2"/>
  <c r="AT193" i="2"/>
  <c r="AT192" i="2"/>
  <c r="AS190" i="2"/>
  <c r="AT189" i="2"/>
  <c r="AT188" i="2"/>
  <c r="AT184" i="2"/>
  <c r="AT183" i="2"/>
  <c r="AT182" i="2"/>
  <c r="AS181" i="2"/>
  <c r="AS180" i="2"/>
  <c r="AT179" i="2"/>
  <c r="AS177" i="2"/>
  <c r="AS172" i="2"/>
  <c r="AS171" i="2"/>
  <c r="AS170" i="2"/>
  <c r="AS167" i="2"/>
  <c r="AT163" i="2"/>
  <c r="AT161" i="2"/>
  <c r="AT154" i="2"/>
  <c r="AS151" i="2"/>
  <c r="AS150" i="2"/>
  <c r="AS149" i="2"/>
  <c r="AT145" i="2"/>
  <c r="AT144" i="2"/>
  <c r="AS142" i="2"/>
  <c r="AT141" i="2"/>
  <c r="AT140" i="2"/>
  <c r="AT136" i="2"/>
  <c r="AT135" i="2"/>
  <c r="AT134" i="2"/>
  <c r="AS133" i="2"/>
  <c r="AS132" i="2"/>
  <c r="AT131" i="2"/>
  <c r="AS129" i="2"/>
  <c r="AS124" i="2"/>
  <c r="AS123" i="2"/>
  <c r="AS122" i="2"/>
  <c r="AS119" i="2"/>
  <c r="AT115" i="2"/>
  <c r="AT113" i="2"/>
  <c r="AT106" i="2"/>
  <c r="AS103" i="2"/>
  <c r="AS102" i="2"/>
  <c r="AS101" i="2"/>
  <c r="AT97" i="2"/>
  <c r="AT96" i="2"/>
  <c r="AS94" i="2"/>
  <c r="AT93" i="2"/>
  <c r="AT92" i="2"/>
  <c r="AT88" i="2"/>
  <c r="AT87" i="2"/>
  <c r="AT86" i="2"/>
  <c r="AS85" i="2"/>
  <c r="AS84" i="2"/>
  <c r="AT83" i="2"/>
  <c r="AS81" i="2"/>
  <c r="AS76" i="2"/>
  <c r="AS75" i="2"/>
  <c r="AS74" i="2"/>
  <c r="AS71" i="2"/>
  <c r="AT67" i="2"/>
  <c r="AT66" i="2"/>
  <c r="AT65" i="2"/>
  <c r="AT58" i="2"/>
  <c r="AS55" i="2"/>
  <c r="AS54" i="2"/>
  <c r="AS53" i="2"/>
  <c r="AT49" i="2"/>
  <c r="AT48" i="2"/>
  <c r="AS46" i="2"/>
  <c r="AT45" i="2"/>
  <c r="AT44" i="2"/>
  <c r="AT40" i="2"/>
  <c r="AT39" i="2"/>
  <c r="AT38" i="2"/>
  <c r="AS37" i="2"/>
  <c r="AS36" i="2"/>
  <c r="AT35" i="2"/>
  <c r="AS33" i="2"/>
  <c r="AS32" i="2"/>
  <c r="AS28" i="2"/>
  <c r="AS27" i="2"/>
  <c r="AS26" i="2"/>
  <c r="AS23" i="2"/>
  <c r="AT20" i="2"/>
  <c r="AS17" i="3"/>
  <c r="AS194" i="3"/>
  <c r="AU185" i="3"/>
  <c r="AT181" i="3"/>
  <c r="AS171" i="3"/>
  <c r="AS152" i="3"/>
  <c r="AU141" i="3"/>
  <c r="AS132" i="3"/>
  <c r="AS131" i="3"/>
  <c r="AT97" i="3"/>
  <c r="AS89" i="3"/>
  <c r="AT67" i="3"/>
  <c r="AT49" i="3"/>
  <c r="AT21" i="3"/>
  <c r="J50" i="5"/>
  <c r="J34" i="5"/>
  <c r="J18" i="5"/>
  <c r="J2" i="8"/>
  <c r="J55" i="8"/>
  <c r="AS178" i="3"/>
  <c r="J19" i="8"/>
  <c r="AS70" i="3"/>
  <c r="J11" i="8"/>
  <c r="AT46" i="3"/>
  <c r="J8" i="8"/>
  <c r="AS37" i="3"/>
  <c r="I54" i="5"/>
  <c r="I38" i="5"/>
  <c r="I22" i="5"/>
  <c r="AT177" i="3"/>
  <c r="AU177" i="3"/>
  <c r="AT161" i="3"/>
  <c r="AU161" i="3"/>
  <c r="AT137" i="3"/>
  <c r="AU137" i="3"/>
  <c r="AT129" i="3"/>
  <c r="AU129" i="3"/>
  <c r="AT125" i="3"/>
  <c r="AU125" i="3"/>
  <c r="AT117" i="3"/>
  <c r="AU117" i="3"/>
  <c r="AT105" i="3"/>
  <c r="AU105" i="3"/>
  <c r="AT101" i="3"/>
  <c r="AU101" i="3"/>
  <c r="AT93" i="3"/>
  <c r="AU93" i="3"/>
  <c r="AT89" i="3"/>
  <c r="AU89" i="3"/>
  <c r="AT65" i="3"/>
  <c r="AU65" i="3"/>
  <c r="AU61" i="3"/>
  <c r="AT61" i="3"/>
  <c r="AT53" i="3"/>
  <c r="AU53" i="3"/>
  <c r="AT45" i="3"/>
  <c r="AU45" i="3"/>
  <c r="AT41" i="3"/>
  <c r="AU41" i="3"/>
  <c r="AT33" i="3"/>
  <c r="AU33" i="3"/>
  <c r="AT29" i="3"/>
  <c r="AU29" i="3"/>
  <c r="H56" i="8"/>
  <c r="AS179" i="3"/>
  <c r="H31" i="8"/>
  <c r="AT104" i="3"/>
  <c r="H24" i="8"/>
  <c r="AS83" i="3"/>
  <c r="H13" i="8"/>
  <c r="AS50" i="3"/>
  <c r="H10" i="8"/>
  <c r="I58" i="8"/>
  <c r="I51" i="8"/>
  <c r="AS165" i="3"/>
  <c r="I26" i="8"/>
  <c r="AS90" i="3"/>
  <c r="I19" i="8"/>
  <c r="AS69" i="3"/>
  <c r="I8" i="8"/>
  <c r="AT36" i="3"/>
  <c r="I5" i="8"/>
  <c r="AS27" i="3"/>
  <c r="AT17" i="2"/>
  <c r="AT196" i="2"/>
  <c r="AS195" i="2"/>
  <c r="AS194" i="2"/>
  <c r="AS191" i="2"/>
  <c r="AT187" i="2"/>
  <c r="AT185" i="2"/>
  <c r="AT178" i="2"/>
  <c r="AS175" i="2"/>
  <c r="AS173" i="2"/>
  <c r="AT169" i="2"/>
  <c r="AT168" i="2"/>
  <c r="AS166" i="2"/>
  <c r="AT165" i="2"/>
  <c r="AT164" i="2"/>
  <c r="AT160" i="2"/>
  <c r="AT159" i="2"/>
  <c r="AT158" i="2"/>
  <c r="AS157" i="2"/>
  <c r="AS156" i="2"/>
  <c r="AT155" i="2"/>
  <c r="AS153" i="2"/>
  <c r="AS148" i="2"/>
  <c r="AS147" i="2"/>
  <c r="AS146" i="2"/>
  <c r="AS143" i="2"/>
  <c r="AT139" i="2"/>
  <c r="AT137" i="2"/>
  <c r="AT130" i="2"/>
  <c r="AS127" i="2"/>
  <c r="AS125" i="2"/>
  <c r="AT121" i="2"/>
  <c r="AT120" i="2"/>
  <c r="AS118" i="2"/>
  <c r="AT117" i="2"/>
  <c r="AT116" i="2"/>
  <c r="AT112" i="2"/>
  <c r="AT111" i="2"/>
  <c r="AT110" i="2"/>
  <c r="AS109" i="2"/>
  <c r="AS108" i="2"/>
  <c r="AT107" i="2"/>
  <c r="AS105" i="2"/>
  <c r="AS100" i="2"/>
  <c r="AS99" i="2"/>
  <c r="AS98" i="2"/>
  <c r="AS95" i="2"/>
  <c r="AT91" i="2"/>
  <c r="AT89" i="2"/>
  <c r="AT82" i="2"/>
  <c r="AS79" i="2"/>
  <c r="AS77" i="2"/>
  <c r="AT73" i="2"/>
  <c r="AT72" i="2"/>
  <c r="AS70" i="2"/>
  <c r="AT69" i="2"/>
  <c r="AT68" i="2"/>
  <c r="AT64" i="2"/>
  <c r="AT63" i="2"/>
  <c r="AT62" i="2"/>
  <c r="AS61" i="2"/>
  <c r="AS60" i="2"/>
  <c r="AT59" i="2"/>
  <c r="AS57" i="2"/>
  <c r="AS56" i="2"/>
  <c r="AS52" i="2"/>
  <c r="AS51" i="2"/>
  <c r="AS50" i="2"/>
  <c r="AS47" i="2"/>
  <c r="AT43" i="2"/>
  <c r="AT41" i="2"/>
  <c r="AT34" i="2"/>
  <c r="AU189" i="3"/>
  <c r="AS186" i="3"/>
  <c r="AS180" i="3"/>
  <c r="AU153" i="3"/>
  <c r="AT145" i="3"/>
  <c r="AS137" i="3"/>
  <c r="AT133" i="3"/>
  <c r="AS117" i="3"/>
  <c r="AT109" i="3"/>
  <c r="AU81" i="3"/>
  <c r="AU77" i="3"/>
  <c r="AU69" i="3"/>
  <c r="AS41" i="3"/>
  <c r="AU23" i="3"/>
  <c r="J10" i="5"/>
  <c r="J21" i="8"/>
  <c r="AS76" i="3"/>
  <c r="AT146" i="3"/>
  <c r="AT138" i="3"/>
  <c r="AT98" i="3"/>
  <c r="AT90" i="3"/>
  <c r="AT50" i="3"/>
  <c r="AT42" i="3"/>
  <c r="AT26" i="3"/>
  <c r="AT17" i="3"/>
  <c r="AQ8" i="3"/>
  <c r="AU183" i="3"/>
  <c r="AT163" i="3"/>
  <c r="AU155" i="3"/>
  <c r="AT139" i="3"/>
  <c r="AU131" i="3"/>
  <c r="AU95" i="3"/>
  <c r="AT79" i="3"/>
  <c r="AT55" i="3"/>
  <c r="AU47" i="3"/>
  <c r="J60" i="8"/>
  <c r="AS193" i="3"/>
  <c r="AT193" i="3"/>
  <c r="AU191" i="3"/>
  <c r="AU179" i="3"/>
  <c r="AT151" i="3"/>
  <c r="AU147" i="3"/>
  <c r="AU143" i="3"/>
  <c r="AT127" i="3"/>
  <c r="AU123" i="3"/>
  <c r="AT91" i="3"/>
  <c r="AU87" i="3"/>
  <c r="AU83" i="3"/>
  <c r="AU59" i="3"/>
  <c r="AT43" i="3"/>
  <c r="AU39" i="3"/>
  <c r="AT187" i="3"/>
  <c r="AT175" i="3"/>
  <c r="AU167" i="3"/>
  <c r="AU159" i="3"/>
  <c r="AU135" i="3"/>
  <c r="AU119" i="3"/>
  <c r="AT103" i="3"/>
  <c r="AU99" i="3"/>
  <c r="AU75" i="3"/>
  <c r="AU71" i="3"/>
  <c r="AU51" i="3"/>
  <c r="AU35" i="3"/>
  <c r="AU27" i="3"/>
  <c r="AS187" i="3"/>
  <c r="AU25" i="3"/>
  <c r="I4" i="8"/>
  <c r="AT172" i="3"/>
  <c r="AS145" i="3"/>
  <c r="AS139" i="3"/>
  <c r="AS109" i="3"/>
  <c r="AT86" i="3"/>
  <c r="AS85" i="3"/>
  <c r="AT72" i="3"/>
  <c r="AS55" i="3"/>
  <c r="AT38" i="3"/>
  <c r="AS31" i="3"/>
  <c r="AS24" i="3"/>
  <c r="AD17" i="2"/>
  <c r="B8" i="5"/>
  <c r="C25" i="8"/>
  <c r="C13" i="8"/>
  <c r="B20" i="8"/>
  <c r="B8" i="8"/>
  <c r="B23" i="5"/>
  <c r="D19" i="5"/>
  <c r="D24" i="8"/>
  <c r="B47" i="5"/>
  <c r="D27" i="5"/>
  <c r="F15" i="5"/>
  <c r="F23" i="5"/>
  <c r="B15" i="5"/>
  <c r="D48" i="8"/>
  <c r="D36" i="8"/>
  <c r="D28" i="8"/>
  <c r="F40" i="5"/>
  <c r="F16" i="5"/>
  <c r="D4" i="5"/>
  <c r="D60" i="5"/>
  <c r="B16" i="5"/>
  <c r="F8" i="5"/>
  <c r="C28" i="5"/>
  <c r="C44" i="5"/>
  <c r="B40" i="5"/>
  <c r="B36" i="5"/>
  <c r="C32" i="5"/>
  <c r="F20" i="5"/>
  <c r="D16" i="5"/>
  <c r="C12" i="5"/>
  <c r="D8" i="5"/>
  <c r="F4" i="5"/>
  <c r="B4" i="5"/>
  <c r="C61" i="8"/>
  <c r="C57" i="8"/>
  <c r="B45" i="8"/>
  <c r="C21" i="8"/>
  <c r="B17" i="8"/>
  <c r="C9" i="8"/>
  <c r="B5" i="8"/>
  <c r="F44" i="5"/>
  <c r="B44" i="5"/>
  <c r="F36" i="5"/>
  <c r="F32" i="5"/>
  <c r="B32" i="5"/>
  <c r="B24" i="5"/>
  <c r="C16" i="5"/>
  <c r="F12" i="5"/>
  <c r="B12" i="5"/>
  <c r="C8" i="5"/>
  <c r="B61" i="8"/>
  <c r="B57" i="8"/>
  <c r="C29" i="8"/>
  <c r="D13" i="8"/>
  <c r="C52" i="5"/>
  <c r="D44" i="5"/>
  <c r="C36" i="5"/>
  <c r="D32" i="5"/>
  <c r="D12" i="5"/>
  <c r="C4" i="5"/>
  <c r="D61" i="8"/>
  <c r="D57" i="8"/>
  <c r="B41" i="8"/>
  <c r="C37" i="8"/>
  <c r="D21" i="8"/>
  <c r="C17" i="8"/>
  <c r="D9" i="8"/>
  <c r="B34" i="8"/>
  <c r="F47" i="5"/>
  <c r="C34" i="8"/>
  <c r="D18" i="8"/>
  <c r="D30" i="8"/>
  <c r="W8" i="3"/>
  <c r="D51" i="5"/>
  <c r="C27" i="5"/>
  <c r="C19" i="5"/>
  <c r="C48" i="8"/>
  <c r="D44" i="8"/>
  <c r="B32" i="8"/>
  <c r="C24" i="8"/>
  <c r="D12" i="8"/>
  <c r="D4" i="8"/>
  <c r="C51" i="5"/>
  <c r="D47" i="5"/>
  <c r="D23" i="5"/>
  <c r="F19" i="5"/>
  <c r="B19" i="5"/>
  <c r="D15" i="5"/>
  <c r="C11" i="5"/>
  <c r="B48" i="8"/>
  <c r="C44" i="8"/>
  <c r="D40" i="8"/>
  <c r="B24" i="8"/>
  <c r="D20" i="8"/>
  <c r="B16" i="8"/>
  <c r="D8" i="8"/>
  <c r="C4" i="8"/>
  <c r="D3" i="5"/>
  <c r="F51" i="5"/>
  <c r="B51" i="5"/>
  <c r="C47" i="5"/>
  <c r="D35" i="5"/>
  <c r="C23" i="5"/>
  <c r="C15" i="5"/>
  <c r="B60" i="8"/>
  <c r="B44" i="8"/>
  <c r="C40" i="8"/>
  <c r="C20" i="8"/>
  <c r="C8" i="8"/>
  <c r="B4" i="8"/>
  <c r="D58" i="5"/>
  <c r="C5" i="5"/>
  <c r="F61" i="5"/>
  <c r="B42" i="5"/>
  <c r="B58" i="5"/>
  <c r="F58" i="5"/>
  <c r="D29" i="5"/>
  <c r="C41" i="5"/>
  <c r="C58" i="8"/>
  <c r="D53" i="5"/>
  <c r="B54" i="8"/>
  <c r="D50" i="8"/>
  <c r="B42" i="8"/>
  <c r="B2" i="5"/>
  <c r="C58" i="5"/>
  <c r="D55" i="8"/>
  <c r="B38" i="8"/>
  <c r="D34" i="8"/>
  <c r="F50" i="5"/>
  <c r="F34" i="5"/>
  <c r="B51" i="8"/>
  <c r="C55" i="8"/>
  <c r="D31" i="8"/>
  <c r="D2" i="5"/>
  <c r="C2" i="5"/>
  <c r="C53" i="5"/>
  <c r="B50" i="5"/>
  <c r="B55" i="8"/>
  <c r="C47" i="8"/>
  <c r="F2" i="5"/>
  <c r="C57" i="5"/>
  <c r="F42" i="5"/>
  <c r="D26" i="5"/>
  <c r="C60" i="5"/>
  <c r="F5" i="5"/>
  <c r="B5" i="5"/>
  <c r="B58" i="8"/>
  <c r="C50" i="8"/>
  <c r="B47" i="8"/>
  <c r="C39" i="8"/>
  <c r="C31" i="8"/>
  <c r="F60" i="5"/>
  <c r="B60" i="5"/>
  <c r="F45" i="5"/>
  <c r="D13" i="5"/>
  <c r="C9" i="5"/>
  <c r="B50" i="8"/>
  <c r="B31" i="8"/>
  <c r="D27" i="8"/>
  <c r="B15" i="8"/>
  <c r="D11" i="8"/>
  <c r="W8" i="2"/>
  <c r="C13" i="5"/>
  <c r="D5" i="5"/>
  <c r="D58" i="8"/>
  <c r="D47" i="8"/>
  <c r="C61" i="5"/>
  <c r="D48" i="5"/>
  <c r="C29" i="5"/>
  <c r="C26" i="5"/>
  <c r="B37" i="8"/>
  <c r="D26" i="8"/>
  <c r="B19" i="8"/>
  <c r="G32" i="8"/>
  <c r="B61" i="5"/>
  <c r="C48" i="5"/>
  <c r="B45" i="5"/>
  <c r="D37" i="5"/>
  <c r="F29" i="5"/>
  <c r="B29" i="5"/>
  <c r="F26" i="5"/>
  <c r="B26" i="5"/>
  <c r="B10" i="5"/>
  <c r="D56" i="8"/>
  <c r="D41" i="8"/>
  <c r="B33" i="8"/>
  <c r="D23" i="8"/>
  <c r="D15" i="8"/>
  <c r="G27" i="5"/>
  <c r="C37" i="5"/>
  <c r="B52" i="8"/>
  <c r="C45" i="8"/>
  <c r="C41" i="8"/>
  <c r="D37" i="8"/>
  <c r="C15" i="8"/>
  <c r="G59" i="5"/>
  <c r="G45" i="5"/>
  <c r="G56" i="8"/>
  <c r="F56" i="5"/>
  <c r="D39" i="5"/>
  <c r="D31" i="5"/>
  <c r="F28" i="5"/>
  <c r="B28" i="5"/>
  <c r="C25" i="5"/>
  <c r="F11" i="5"/>
  <c r="B11" i="5"/>
  <c r="D53" i="8"/>
  <c r="B39" i="8"/>
  <c r="B29" i="8"/>
  <c r="B25" i="8"/>
  <c r="C18" i="8"/>
  <c r="D10" i="8"/>
  <c r="D59" i="5"/>
  <c r="D55" i="5"/>
  <c r="F52" i="5"/>
  <c r="F48" i="5"/>
  <c r="B48" i="5"/>
  <c r="D45" i="5"/>
  <c r="C43" i="5"/>
  <c r="D42" i="5"/>
  <c r="C39" i="5"/>
  <c r="F35" i="5"/>
  <c r="B35" i="5"/>
  <c r="B34" i="5"/>
  <c r="C31" i="5"/>
  <c r="C21" i="5"/>
  <c r="C18" i="5"/>
  <c r="C7" i="5"/>
  <c r="C56" i="8"/>
  <c r="C53" i="8"/>
  <c r="D52" i="8"/>
  <c r="D49" i="8"/>
  <c r="D42" i="8"/>
  <c r="B36" i="8"/>
  <c r="B35" i="8"/>
  <c r="D32" i="8"/>
  <c r="C28" i="8"/>
  <c r="B21" i="8"/>
  <c r="B18" i="8"/>
  <c r="B13" i="8"/>
  <c r="C10" i="8"/>
  <c r="B9" i="8"/>
  <c r="C7" i="8"/>
  <c r="C3" i="5"/>
  <c r="B52" i="5"/>
  <c r="D43" i="5"/>
  <c r="C35" i="5"/>
  <c r="D21" i="5"/>
  <c r="D18" i="5"/>
  <c r="D7" i="5"/>
  <c r="C36" i="8"/>
  <c r="D7" i="8"/>
  <c r="D61" i="5"/>
  <c r="C59" i="5"/>
  <c r="B56" i="5"/>
  <c r="C55" i="5"/>
  <c r="C42" i="5"/>
  <c r="F31" i="5"/>
  <c r="B31" i="5"/>
  <c r="D28" i="5"/>
  <c r="F24" i="5"/>
  <c r="F21" i="5"/>
  <c r="B21" i="5"/>
  <c r="B20" i="5"/>
  <c r="F18" i="5"/>
  <c r="B18" i="5"/>
  <c r="D11" i="5"/>
  <c r="F10" i="5"/>
  <c r="F7" i="5"/>
  <c r="B7" i="5"/>
  <c r="C60" i="8"/>
  <c r="D59" i="8"/>
  <c r="C52" i="8"/>
  <c r="C49" i="8"/>
  <c r="D45" i="8"/>
  <c r="C42" i="8"/>
  <c r="D39" i="8"/>
  <c r="D29" i="8"/>
  <c r="B28" i="8"/>
  <c r="D25" i="8"/>
  <c r="B22" i="8"/>
  <c r="D17" i="8"/>
  <c r="D14" i="8"/>
  <c r="B10" i="8"/>
  <c r="B7" i="8"/>
  <c r="B6" i="8"/>
  <c r="G43" i="5"/>
  <c r="F3" i="5"/>
  <c r="B3" i="5"/>
  <c r="F59" i="5"/>
  <c r="D56" i="5"/>
  <c r="F55" i="5"/>
  <c r="B55" i="5"/>
  <c r="F53" i="5"/>
  <c r="B53" i="5"/>
  <c r="D52" i="5"/>
  <c r="D50" i="5"/>
  <c r="C49" i="5"/>
  <c r="F43" i="5"/>
  <c r="D40" i="5"/>
  <c r="F39" i="5"/>
  <c r="B39" i="5"/>
  <c r="F37" i="5"/>
  <c r="B37" i="5"/>
  <c r="D36" i="5"/>
  <c r="D34" i="5"/>
  <c r="C33" i="5"/>
  <c r="F27" i="5"/>
  <c r="D24" i="5"/>
  <c r="D20" i="5"/>
  <c r="C17" i="5"/>
  <c r="F13" i="5"/>
  <c r="B13" i="5"/>
  <c r="D10" i="5"/>
  <c r="B53" i="8"/>
  <c r="B49" i="8"/>
  <c r="D46" i="8"/>
  <c r="D43" i="8"/>
  <c r="B40" i="8"/>
  <c r="D33" i="8"/>
  <c r="C26" i="8"/>
  <c r="C23" i="8"/>
  <c r="D16" i="8"/>
  <c r="C12" i="8"/>
  <c r="D5" i="8"/>
  <c r="C56" i="5"/>
  <c r="C50" i="5"/>
  <c r="C40" i="5"/>
  <c r="C34" i="5"/>
  <c r="C24" i="5"/>
  <c r="C20" i="5"/>
  <c r="C10" i="5"/>
  <c r="D60" i="8"/>
  <c r="C33" i="8"/>
  <c r="B26" i="8"/>
  <c r="B23" i="8"/>
  <c r="C16" i="8"/>
  <c r="B12" i="8"/>
  <c r="C5" i="8"/>
  <c r="F57" i="5"/>
  <c r="B57" i="5"/>
  <c r="D54" i="5"/>
  <c r="F49" i="5"/>
  <c r="B49" i="5"/>
  <c r="D46" i="5"/>
  <c r="F41" i="5"/>
  <c r="B41" i="5"/>
  <c r="D38" i="5"/>
  <c r="F33" i="5"/>
  <c r="B33" i="5"/>
  <c r="D30" i="5"/>
  <c r="F25" i="5"/>
  <c r="B25" i="5"/>
  <c r="D22" i="5"/>
  <c r="F17" i="5"/>
  <c r="B17" i="5"/>
  <c r="D14" i="5"/>
  <c r="F9" i="5"/>
  <c r="B9" i="5"/>
  <c r="D6" i="5"/>
  <c r="B2" i="8"/>
  <c r="C59" i="8"/>
  <c r="C46" i="8"/>
  <c r="C43" i="8"/>
  <c r="C30" i="8"/>
  <c r="C27" i="8"/>
  <c r="C14" i="8"/>
  <c r="C11" i="8"/>
  <c r="B3" i="8"/>
  <c r="C54" i="5"/>
  <c r="C46" i="5"/>
  <c r="C38" i="5"/>
  <c r="C30" i="5"/>
  <c r="C22" i="5"/>
  <c r="C14" i="5"/>
  <c r="C6" i="5"/>
  <c r="C2" i="8"/>
  <c r="B59" i="8"/>
  <c r="D54" i="8"/>
  <c r="D51" i="8"/>
  <c r="B46" i="8"/>
  <c r="B43" i="8"/>
  <c r="D38" i="8"/>
  <c r="D35" i="8"/>
  <c r="B30" i="8"/>
  <c r="B27" i="8"/>
  <c r="D22" i="8"/>
  <c r="D19" i="8"/>
  <c r="B14" i="8"/>
  <c r="B11" i="8"/>
  <c r="D6" i="8"/>
  <c r="D3" i="8"/>
  <c r="D57" i="5"/>
  <c r="F54" i="5"/>
  <c r="B54" i="5"/>
  <c r="D49" i="5"/>
  <c r="F46" i="5"/>
  <c r="B46" i="5"/>
  <c r="D41" i="5"/>
  <c r="F38" i="5"/>
  <c r="B38" i="5"/>
  <c r="D33" i="5"/>
  <c r="F30" i="5"/>
  <c r="B30" i="5"/>
  <c r="D25" i="5"/>
  <c r="F22" i="5"/>
  <c r="B22" i="5"/>
  <c r="D17" i="5"/>
  <c r="F14" i="5"/>
  <c r="B14" i="5"/>
  <c r="D9" i="5"/>
  <c r="F6" i="5"/>
  <c r="B6" i="5"/>
  <c r="D2" i="8"/>
  <c r="C54" i="8"/>
  <c r="C51" i="8"/>
  <c r="C38" i="8"/>
  <c r="C35" i="8"/>
  <c r="C22" i="8"/>
  <c r="C19" i="8"/>
  <c r="C6" i="8"/>
  <c r="C3" i="8"/>
  <c r="AD17" i="3"/>
  <c r="D16" i="4"/>
  <c r="D32" i="4"/>
  <c r="D28" i="4"/>
  <c r="D38" i="4"/>
  <c r="D36" i="4"/>
  <c r="D34" i="4"/>
  <c r="D15" i="4"/>
  <c r="D13" i="4"/>
  <c r="D31" i="4"/>
  <c r="D29" i="4"/>
  <c r="D27" i="4"/>
  <c r="D37" i="4"/>
  <c r="K5" i="6"/>
  <c r="D14" i="4"/>
  <c r="D21" i="4"/>
  <c r="D19" i="4"/>
  <c r="D17" i="4"/>
  <c r="D30" i="4"/>
  <c r="D33" i="4"/>
  <c r="D35" i="4"/>
  <c r="BB32" i="3" l="1"/>
  <c r="BD32" i="3"/>
  <c r="BC32" i="3"/>
  <c r="BB68" i="3"/>
  <c r="BC68" i="3"/>
  <c r="BD68" i="3"/>
  <c r="BB116" i="3"/>
  <c r="BC116" i="3"/>
  <c r="BD116" i="3"/>
  <c r="BB35" i="3"/>
  <c r="BC35" i="3"/>
  <c r="BD35" i="3"/>
  <c r="BB71" i="3"/>
  <c r="BC71" i="3"/>
  <c r="BD71" i="3"/>
  <c r="BB107" i="3"/>
  <c r="BC107" i="3"/>
  <c r="BD107" i="3"/>
  <c r="BB143" i="3"/>
  <c r="BC143" i="3"/>
  <c r="BD143" i="3"/>
  <c r="BB179" i="3"/>
  <c r="BC179" i="3"/>
  <c r="BD179" i="3"/>
  <c r="BB50" i="3"/>
  <c r="BD50" i="3"/>
  <c r="BC50" i="3"/>
  <c r="BB74" i="3"/>
  <c r="BD74" i="3"/>
  <c r="BC74" i="3"/>
  <c r="BB110" i="3"/>
  <c r="BD110" i="3"/>
  <c r="BC110" i="3"/>
  <c r="BB158" i="3"/>
  <c r="BD158" i="3"/>
  <c r="BC158" i="3"/>
  <c r="BB41" i="3"/>
  <c r="BD41" i="3"/>
  <c r="BC41" i="3"/>
  <c r="BB77" i="3"/>
  <c r="BD77" i="3"/>
  <c r="BC77" i="3"/>
  <c r="BB113" i="3"/>
  <c r="BD113" i="3"/>
  <c r="BC113" i="3"/>
  <c r="BB161" i="3"/>
  <c r="BD161" i="3"/>
  <c r="BC161" i="3"/>
  <c r="BB104" i="3"/>
  <c r="BC104" i="3"/>
  <c r="BD104" i="3"/>
  <c r="BB152" i="3"/>
  <c r="BD152" i="3"/>
  <c r="BC152" i="3"/>
  <c r="BB188" i="3"/>
  <c r="BD188" i="3"/>
  <c r="BC188" i="3"/>
  <c r="BB59" i="3"/>
  <c r="BC59" i="3"/>
  <c r="BD59" i="3"/>
  <c r="BB95" i="3"/>
  <c r="BC95" i="3"/>
  <c r="BD95" i="3"/>
  <c r="BB167" i="3"/>
  <c r="BD167" i="3"/>
  <c r="BC167" i="3"/>
  <c r="BB38" i="3"/>
  <c r="BD38" i="3"/>
  <c r="BC38" i="3"/>
  <c r="BB146" i="3"/>
  <c r="BD146" i="3"/>
  <c r="BC146" i="3"/>
  <c r="BB194" i="3"/>
  <c r="BD194" i="3"/>
  <c r="BC194" i="3"/>
  <c r="BB29" i="3"/>
  <c r="BD29" i="3"/>
  <c r="BC29" i="3"/>
  <c r="BB65" i="3"/>
  <c r="BD65" i="3"/>
  <c r="BC65" i="3"/>
  <c r="BB101" i="3"/>
  <c r="BD101" i="3"/>
  <c r="BC101" i="3"/>
  <c r="BB149" i="3"/>
  <c r="BD149" i="3"/>
  <c r="BC149" i="3"/>
  <c r="BB56" i="3"/>
  <c r="BC56" i="3"/>
  <c r="BD56" i="3"/>
  <c r="BB92" i="3"/>
  <c r="BD92" i="3"/>
  <c r="BC92" i="3"/>
  <c r="BB140" i="3"/>
  <c r="BC140" i="3"/>
  <c r="BD140" i="3"/>
  <c r="BB176" i="3"/>
  <c r="BD176" i="3"/>
  <c r="BC176" i="3"/>
  <c r="BB47" i="3"/>
  <c r="BD47" i="3"/>
  <c r="BC47" i="3"/>
  <c r="BB131" i="3"/>
  <c r="BD131" i="3"/>
  <c r="BC131" i="3"/>
  <c r="BB155" i="3"/>
  <c r="BC155" i="3"/>
  <c r="BD155" i="3"/>
  <c r="BB191" i="3"/>
  <c r="BC191" i="3"/>
  <c r="BD191" i="3"/>
  <c r="BB26" i="3"/>
  <c r="BD26" i="3"/>
  <c r="BC26" i="3"/>
  <c r="BB62" i="3"/>
  <c r="BD62" i="3"/>
  <c r="BC62" i="3"/>
  <c r="BB98" i="3"/>
  <c r="BD98" i="3"/>
  <c r="BC98" i="3"/>
  <c r="BB134" i="3"/>
  <c r="BD134" i="3"/>
  <c r="BC134" i="3"/>
  <c r="BB182" i="3"/>
  <c r="BD182" i="3"/>
  <c r="BC182" i="3"/>
  <c r="BB53" i="3"/>
  <c r="BD53" i="3"/>
  <c r="BC53" i="3"/>
  <c r="BB137" i="3"/>
  <c r="BD137" i="3"/>
  <c r="BC137" i="3"/>
  <c r="BB185" i="3"/>
  <c r="BD185" i="3"/>
  <c r="BC185" i="3"/>
  <c r="BB44" i="3"/>
  <c r="BC44" i="3"/>
  <c r="BD44" i="3"/>
  <c r="BB80" i="3"/>
  <c r="BC80" i="3"/>
  <c r="BD80" i="3"/>
  <c r="BB128" i="3"/>
  <c r="BD128" i="3"/>
  <c r="BC128" i="3"/>
  <c r="BB164" i="3"/>
  <c r="BC164" i="3"/>
  <c r="BD164" i="3"/>
  <c r="BB83" i="3"/>
  <c r="BD83" i="3"/>
  <c r="BC83" i="3"/>
  <c r="BB119" i="3"/>
  <c r="BC119" i="3"/>
  <c r="BD119" i="3"/>
  <c r="BB86" i="3"/>
  <c r="BD86" i="3"/>
  <c r="BC86" i="3"/>
  <c r="BB122" i="3"/>
  <c r="BD122" i="3"/>
  <c r="BC122" i="3"/>
  <c r="BB170" i="3"/>
  <c r="BD170" i="3"/>
  <c r="BC170" i="3"/>
  <c r="BB89" i="3"/>
  <c r="BD89" i="3"/>
  <c r="BC89" i="3"/>
  <c r="BB125" i="3"/>
  <c r="BD125" i="3"/>
  <c r="BC125" i="3"/>
  <c r="BB173" i="3"/>
  <c r="BD173" i="3"/>
  <c r="BC173" i="3"/>
  <c r="BB17" i="3"/>
  <c r="BC17" i="3"/>
  <c r="BD17" i="3"/>
  <c r="BD17" i="2"/>
  <c r="BB23" i="3"/>
  <c r="BC23" i="3"/>
  <c r="BD23" i="3"/>
  <c r="C20" i="14"/>
  <c r="A3" i="12" s="1"/>
  <c r="BB20" i="3"/>
  <c r="C34" i="14"/>
  <c r="BC20" i="3"/>
  <c r="C24" i="14" s="1"/>
  <c r="Q12" i="14" s="1"/>
  <c r="C33" i="14"/>
  <c r="Q13" i="14" s="1"/>
  <c r="C15" i="14"/>
  <c r="Q11" i="14" s="1"/>
  <c r="BD20" i="3"/>
  <c r="C25" i="14" s="1"/>
  <c r="C29" i="14"/>
  <c r="A4" i="12" s="1"/>
  <c r="C11" i="14"/>
  <c r="BC23" i="2"/>
  <c r="C11" i="10"/>
  <c r="C23" i="10"/>
  <c r="C35" i="10"/>
  <c r="AU24" i="2"/>
  <c r="C27" i="10"/>
  <c r="Q12" i="10" s="1"/>
  <c r="C39" i="10"/>
  <c r="Q13" i="10" s="1"/>
  <c r="BC17" i="2"/>
  <c r="C15" i="10" s="1"/>
  <c r="Q11" i="10" s="1"/>
  <c r="B34" i="10"/>
  <c r="C16" i="10"/>
  <c r="BC20" i="2"/>
  <c r="BD23" i="2"/>
  <c r="BB23" i="2"/>
  <c r="BD29" i="2"/>
  <c r="BB29" i="2"/>
  <c r="BE29" i="2" s="1"/>
  <c r="BD35" i="2"/>
  <c r="BB35" i="2"/>
  <c r="BE35" i="2" s="1"/>
  <c r="BD50" i="2"/>
  <c r="BB50" i="2"/>
  <c r="BE50" i="2" s="1"/>
  <c r="BD56" i="2"/>
  <c r="BB56" i="2"/>
  <c r="BE56" i="2" s="1"/>
  <c r="BB20" i="2"/>
  <c r="BE20" i="2" s="1"/>
  <c r="BD20" i="2"/>
  <c r="BD38" i="2"/>
  <c r="BB38" i="2"/>
  <c r="BE38" i="2" s="1"/>
  <c r="BD44" i="2"/>
  <c r="BB44" i="2"/>
  <c r="BE44" i="2" s="1"/>
  <c r="BD65" i="2"/>
  <c r="BB65" i="2"/>
  <c r="BE65" i="2" s="1"/>
  <c r="BD71" i="2"/>
  <c r="BB71" i="2"/>
  <c r="BE71" i="2" s="1"/>
  <c r="BD77" i="2"/>
  <c r="BB77" i="2"/>
  <c r="BE77" i="2" s="1"/>
  <c r="BD83" i="2"/>
  <c r="BB83" i="2"/>
  <c r="BE83" i="2" s="1"/>
  <c r="BD89" i="2"/>
  <c r="BB89" i="2"/>
  <c r="BE89" i="2" s="1"/>
  <c r="BD95" i="2"/>
  <c r="BB95" i="2"/>
  <c r="BE95" i="2" s="1"/>
  <c r="BD101" i="2"/>
  <c r="BB101" i="2"/>
  <c r="BE101" i="2" s="1"/>
  <c r="BB107" i="2"/>
  <c r="BE107" i="2" s="1"/>
  <c r="BD107" i="2"/>
  <c r="BD113" i="2"/>
  <c r="BB113" i="2"/>
  <c r="BE113" i="2" s="1"/>
  <c r="BD119" i="2"/>
  <c r="BB119" i="2"/>
  <c r="BE119" i="2" s="1"/>
  <c r="BD125" i="2"/>
  <c r="BB125" i="2"/>
  <c r="BE125" i="2" s="1"/>
  <c r="BD131" i="2"/>
  <c r="BB131" i="2"/>
  <c r="BE131" i="2" s="1"/>
  <c r="BD137" i="2"/>
  <c r="BB137" i="2"/>
  <c r="BE137" i="2" s="1"/>
  <c r="BB143" i="2"/>
  <c r="BE143" i="2" s="1"/>
  <c r="BD143" i="2"/>
  <c r="BD149" i="2"/>
  <c r="BB149" i="2"/>
  <c r="BE149" i="2" s="1"/>
  <c r="BB155" i="2"/>
  <c r="BE155" i="2" s="1"/>
  <c r="BD155" i="2"/>
  <c r="BD161" i="2"/>
  <c r="BB161" i="2"/>
  <c r="BE161" i="2" s="1"/>
  <c r="BD167" i="2"/>
  <c r="BB167" i="2"/>
  <c r="BE167" i="2" s="1"/>
  <c r="BD173" i="2"/>
  <c r="BB173" i="2"/>
  <c r="BE173" i="2" s="1"/>
  <c r="BD179" i="2"/>
  <c r="BB179" i="2"/>
  <c r="BE179" i="2" s="1"/>
  <c r="BD185" i="2"/>
  <c r="BB185" i="2"/>
  <c r="BE185" i="2" s="1"/>
  <c r="BD191" i="2"/>
  <c r="BB191" i="2"/>
  <c r="BE191" i="2" s="1"/>
  <c r="BD32" i="2"/>
  <c r="BB32" i="2"/>
  <c r="BE32" i="2" s="1"/>
  <c r="BD53" i="2"/>
  <c r="BB53" i="2"/>
  <c r="BE53" i="2" s="1"/>
  <c r="BB59" i="2"/>
  <c r="BE59" i="2" s="1"/>
  <c r="BD59" i="2"/>
  <c r="B10" i="10"/>
  <c r="BD41" i="2"/>
  <c r="BB41" i="2"/>
  <c r="BE41" i="2" s="1"/>
  <c r="BB47" i="2"/>
  <c r="BE47" i="2" s="1"/>
  <c r="BD47" i="2"/>
  <c r="BD62" i="2"/>
  <c r="BB62" i="2"/>
  <c r="BE62" i="2" s="1"/>
  <c r="BD68" i="2"/>
  <c r="BB68" i="2"/>
  <c r="BE68" i="2" s="1"/>
  <c r="BD74" i="2"/>
  <c r="BB74" i="2"/>
  <c r="BE74" i="2" s="1"/>
  <c r="BD80" i="2"/>
  <c r="BB80" i="2"/>
  <c r="BE80" i="2" s="1"/>
  <c r="BD86" i="2"/>
  <c r="BB86" i="2"/>
  <c r="BE86" i="2" s="1"/>
  <c r="BD92" i="2"/>
  <c r="BB92" i="2"/>
  <c r="BE92" i="2" s="1"/>
  <c r="BD98" i="2"/>
  <c r="BB98" i="2"/>
  <c r="BE98" i="2" s="1"/>
  <c r="BD104" i="2"/>
  <c r="BB104" i="2"/>
  <c r="BE104" i="2" s="1"/>
  <c r="BD110" i="2"/>
  <c r="BB110" i="2"/>
  <c r="BE110" i="2" s="1"/>
  <c r="BD116" i="2"/>
  <c r="BB116" i="2"/>
  <c r="BE116" i="2" s="1"/>
  <c r="BD122" i="2"/>
  <c r="BB122" i="2"/>
  <c r="BE122" i="2" s="1"/>
  <c r="BD128" i="2"/>
  <c r="BB128" i="2"/>
  <c r="BE128" i="2" s="1"/>
  <c r="BD134" i="2"/>
  <c r="BB134" i="2"/>
  <c r="BE134" i="2" s="1"/>
  <c r="BD140" i="2"/>
  <c r="BB140" i="2"/>
  <c r="BE140" i="2" s="1"/>
  <c r="BD146" i="2"/>
  <c r="BB146" i="2"/>
  <c r="BE146" i="2" s="1"/>
  <c r="BD152" i="2"/>
  <c r="BB152" i="2"/>
  <c r="BE152" i="2" s="1"/>
  <c r="BD158" i="2"/>
  <c r="BB158" i="2"/>
  <c r="BE158" i="2" s="1"/>
  <c r="BD164" i="2"/>
  <c r="BB164" i="2"/>
  <c r="BE164" i="2" s="1"/>
  <c r="BD170" i="2"/>
  <c r="BB170" i="2"/>
  <c r="BE170" i="2" s="1"/>
  <c r="BD176" i="2"/>
  <c r="BB176" i="2"/>
  <c r="BE176" i="2" s="1"/>
  <c r="BD182" i="2"/>
  <c r="BB182" i="2"/>
  <c r="BE182" i="2" s="1"/>
  <c r="BD188" i="2"/>
  <c r="BB188" i="2"/>
  <c r="BE188" i="2" s="1"/>
  <c r="BD194" i="2"/>
  <c r="BB194" i="2"/>
  <c r="BE194" i="2" s="1"/>
  <c r="I5" i="6"/>
  <c r="AU26" i="2"/>
  <c r="L26" i="2"/>
  <c r="BD26" i="2" s="1"/>
  <c r="C28" i="10" s="1"/>
  <c r="F22" i="4"/>
  <c r="AU17" i="2"/>
  <c r="F20" i="4"/>
  <c r="AT19" i="2"/>
  <c r="AU23" i="2" s="1"/>
  <c r="AQ8" i="2"/>
  <c r="AU19" i="2"/>
  <c r="E18" i="4"/>
  <c r="F18" i="4"/>
  <c r="AE8" i="2"/>
  <c r="AS8" i="2"/>
  <c r="AE8" i="3"/>
  <c r="AS8" i="3"/>
  <c r="AU8" i="3"/>
  <c r="F30" i="4"/>
  <c r="I10" i="6"/>
  <c r="E30" i="4"/>
  <c r="E14" i="4"/>
  <c r="I3" i="6"/>
  <c r="F14" i="4"/>
  <c r="J10" i="6"/>
  <c r="E31" i="4"/>
  <c r="F31" i="4"/>
  <c r="F36" i="4"/>
  <c r="E36" i="4"/>
  <c r="I12" i="6"/>
  <c r="E12" i="4"/>
  <c r="F12" i="4"/>
  <c r="G3" i="6"/>
  <c r="F5" i="6"/>
  <c r="B5" i="6" s="1"/>
  <c r="D5" i="6" s="1"/>
  <c r="F17" i="4"/>
  <c r="K20" i="4"/>
  <c r="E17" i="4"/>
  <c r="J12" i="6"/>
  <c r="E37" i="4"/>
  <c r="F37" i="4"/>
  <c r="F3" i="6"/>
  <c r="B3" i="6" s="1"/>
  <c r="D3" i="6" s="1"/>
  <c r="E11" i="4"/>
  <c r="K14" i="4"/>
  <c r="F11" i="4"/>
  <c r="F38" i="4"/>
  <c r="K12" i="6"/>
  <c r="E38" i="4"/>
  <c r="E16" i="4"/>
  <c r="F16" i="4"/>
  <c r="K3" i="6"/>
  <c r="Y8" i="3"/>
  <c r="H12" i="6"/>
  <c r="F35" i="4"/>
  <c r="E35" i="4"/>
  <c r="H5" i="6"/>
  <c r="E19" i="4"/>
  <c r="F19" i="4"/>
  <c r="F10" i="6"/>
  <c r="B10" i="6" s="1"/>
  <c r="D10" i="6" s="1"/>
  <c r="F27" i="4"/>
  <c r="K30" i="4"/>
  <c r="E27" i="4"/>
  <c r="H3" i="6"/>
  <c r="E13" i="4"/>
  <c r="F13" i="4"/>
  <c r="F28" i="4"/>
  <c r="E28" i="4"/>
  <c r="G10" i="6"/>
  <c r="Y8" i="2"/>
  <c r="F12" i="6"/>
  <c r="B12" i="6" s="1"/>
  <c r="D12" i="6" s="1"/>
  <c r="F33" i="4"/>
  <c r="K36" i="4"/>
  <c r="E33" i="4"/>
  <c r="J5" i="6"/>
  <c r="E21" i="4"/>
  <c r="F21" i="4"/>
  <c r="H10" i="6"/>
  <c r="E29" i="4"/>
  <c r="F29" i="4"/>
  <c r="J3" i="6"/>
  <c r="F15" i="4"/>
  <c r="E15" i="4"/>
  <c r="F34" i="4"/>
  <c r="G12" i="6"/>
  <c r="E34" i="4"/>
  <c r="F32" i="4"/>
  <c r="K10" i="6"/>
  <c r="E32" i="4"/>
  <c r="C16" i="14" l="1"/>
  <c r="C12" i="6"/>
  <c r="C3" i="6"/>
  <c r="C10" i="6"/>
  <c r="C5" i="6"/>
  <c r="N3" i="12"/>
  <c r="J3" i="12"/>
  <c r="H3" i="12"/>
  <c r="G3" i="12"/>
  <c r="K3" i="12"/>
  <c r="M3" i="12"/>
  <c r="D3" i="12"/>
  <c r="L3" i="12"/>
  <c r="I3" i="12"/>
  <c r="F3" i="12"/>
  <c r="E3" i="12"/>
  <c r="H4" i="12"/>
  <c r="M4" i="12"/>
  <c r="K4" i="12"/>
  <c r="D4" i="12"/>
  <c r="J4" i="12"/>
  <c r="I4" i="12"/>
  <c r="L4" i="12"/>
  <c r="G4" i="12"/>
  <c r="F4" i="12"/>
  <c r="N4" i="12"/>
  <c r="E4" i="12"/>
  <c r="A2" i="12"/>
  <c r="C12" i="14"/>
  <c r="C13" i="14"/>
  <c r="C14" i="14"/>
  <c r="C32" i="14"/>
  <c r="C30" i="14"/>
  <c r="C31" i="14"/>
  <c r="C4" i="12" s="1"/>
  <c r="C21" i="14"/>
  <c r="C22" i="14"/>
  <c r="C3" i="12" s="1"/>
  <c r="C23" i="14"/>
  <c r="A3" i="11"/>
  <c r="C25" i="10"/>
  <c r="C26" i="10"/>
  <c r="C24" i="10"/>
  <c r="B22" i="10"/>
  <c r="BE23" i="2"/>
  <c r="BE8" i="2" s="1"/>
  <c r="C14" i="10"/>
  <c r="C13" i="10"/>
  <c r="C12" i="10"/>
  <c r="A2" i="11"/>
  <c r="C38" i="10"/>
  <c r="C37" i="10"/>
  <c r="C36" i="10"/>
  <c r="A4" i="11"/>
  <c r="D8" i="3"/>
  <c r="C40" i="10"/>
  <c r="AU8" i="2"/>
  <c r="D8" i="2" s="1"/>
  <c r="C23" i="1"/>
  <c r="M3" i="6" s="1"/>
  <c r="E10" i="6"/>
  <c r="E5" i="6"/>
  <c r="E12" i="6"/>
  <c r="E3" i="6"/>
  <c r="D23" i="1"/>
  <c r="M10" i="6" s="1"/>
  <c r="B3" i="12" l="1"/>
  <c r="B4" i="12"/>
  <c r="K2" i="12"/>
  <c r="I2" i="12"/>
  <c r="F2" i="12"/>
  <c r="M2" i="12"/>
  <c r="D2" i="12"/>
  <c r="N2" i="12"/>
  <c r="J2" i="12"/>
  <c r="G2" i="12"/>
  <c r="C2" i="12"/>
  <c r="L2" i="12"/>
  <c r="H2" i="12"/>
  <c r="B2" i="12"/>
  <c r="E2" i="12"/>
  <c r="B3" i="11"/>
  <c r="O4" i="11"/>
  <c r="K4" i="11"/>
  <c r="P4" i="11"/>
  <c r="L4" i="11"/>
  <c r="N4" i="11"/>
  <c r="J4" i="11"/>
  <c r="Q4" i="11"/>
  <c r="M4" i="11"/>
  <c r="I4" i="11"/>
  <c r="H4" i="11"/>
  <c r="C4" i="11"/>
  <c r="B4" i="11"/>
  <c r="F4" i="11"/>
  <c r="E4" i="11"/>
  <c r="I2" i="11"/>
  <c r="H2" i="11"/>
  <c r="Q2" i="11"/>
  <c r="O2" i="11"/>
  <c r="G2" i="11"/>
  <c r="E2" i="11"/>
  <c r="M2" i="11"/>
  <c r="K2" i="11"/>
  <c r="C2" i="11"/>
  <c r="P2" i="11"/>
  <c r="N2" i="11"/>
  <c r="F2" i="11"/>
  <c r="L2" i="11"/>
  <c r="J2" i="11"/>
  <c r="B2" i="11"/>
  <c r="O3" i="11"/>
  <c r="K3" i="11"/>
  <c r="P3" i="11"/>
  <c r="L3" i="11"/>
  <c r="I3" i="11"/>
  <c r="N3" i="11"/>
  <c r="J3" i="11"/>
  <c r="H3" i="11"/>
  <c r="Q3" i="11"/>
  <c r="M3" i="11"/>
  <c r="C3" i="11"/>
  <c r="F3" i="11"/>
  <c r="E3" i="11"/>
  <c r="D2" i="11"/>
  <c r="D4" i="11"/>
  <c r="G4" i="11"/>
  <c r="D3" i="11"/>
  <c r="G3" i="11"/>
  <c r="C24" i="1"/>
</calcChain>
</file>

<file path=xl/comments1.xml><?xml version="1.0" encoding="utf-8"?>
<comments xmlns="http://schemas.openxmlformats.org/spreadsheetml/2006/main">
  <authors>
    <author>古賀貴裕</author>
  </authors>
  <commentList>
    <comment ref="C7" authorId="0" shapeId="0">
      <text>
        <r>
          <rPr>
            <b/>
            <sz val="9"/>
            <color indexed="81"/>
            <rFont val="ＭＳ Ｐゴシック"/>
            <family val="3"/>
            <charset val="128"/>
          </rPr>
          <t>リストより大学名を選択してください。</t>
        </r>
      </text>
    </comment>
    <comment ref="C14" authorId="0" shapeId="0">
      <text>
        <r>
          <rPr>
            <b/>
            <sz val="9"/>
            <color indexed="81"/>
            <rFont val="ＭＳ Ｐゴシック"/>
            <family val="3"/>
            <charset val="128"/>
          </rPr>
          <t>大会当日に現地にいる代表の方の携帯電話の番号を入力してください。</t>
        </r>
      </text>
    </comment>
  </commentList>
</comments>
</file>

<file path=xl/comments2.xml><?xml version="1.0" encoding="utf-8"?>
<comments xmlns="http://schemas.openxmlformats.org/spreadsheetml/2006/main">
  <authors>
    <author>古賀貴裕</author>
  </authors>
  <commentList>
    <comment ref="E11" authorId="0" shapeId="0">
      <text>
        <r>
          <rPr>
            <b/>
            <sz val="9"/>
            <color indexed="81"/>
            <rFont val="ＭＳ Ｐゴシック"/>
            <family val="3"/>
            <charset val="128"/>
          </rPr>
          <t>以下の例のように入力してください。
11秒11→1111
6m86→686
記録なし→0</t>
        </r>
      </text>
    </comment>
  </commentList>
</comments>
</file>

<file path=xl/comments3.xml><?xml version="1.0" encoding="utf-8"?>
<comments xmlns="http://schemas.openxmlformats.org/spreadsheetml/2006/main">
  <authors>
    <author>古賀貴裕</author>
  </authors>
  <commentList>
    <comment ref="E11" authorId="0" shapeId="0">
      <text>
        <r>
          <rPr>
            <b/>
            <sz val="9"/>
            <color indexed="81"/>
            <rFont val="ＭＳ Ｐゴシック"/>
            <family val="3"/>
            <charset val="128"/>
          </rPr>
          <t>以下の例のように入力してください。
14秒56→1456
1m58→158</t>
        </r>
      </text>
    </comment>
  </commentList>
</comments>
</file>

<file path=xl/sharedStrings.xml><?xml version="1.0" encoding="utf-8"?>
<sst xmlns="http://schemas.openxmlformats.org/spreadsheetml/2006/main" count="9163" uniqueCount="3929">
  <si>
    <t>監督氏名を入力してください。</t>
    <rPh sb="0" eb="2">
      <t>カントク</t>
    </rPh>
    <rPh sb="2" eb="4">
      <t>シメイ</t>
    </rPh>
    <rPh sb="5" eb="7">
      <t>ニュウリョク</t>
    </rPh>
    <phoneticPr fontId="3"/>
  </si>
  <si>
    <t>連絡先電話番号を11桁 or 10桁で入力してください。</t>
    <rPh sb="0" eb="3">
      <t>レンラクサキ</t>
    </rPh>
    <rPh sb="3" eb="5">
      <t>デンワ</t>
    </rPh>
    <rPh sb="5" eb="7">
      <t>バンゴウ</t>
    </rPh>
    <rPh sb="10" eb="11">
      <t>ケタ</t>
    </rPh>
    <rPh sb="17" eb="18">
      <t>ケタ</t>
    </rPh>
    <rPh sb="19" eb="21">
      <t>ニュウリョク</t>
    </rPh>
    <phoneticPr fontId="3"/>
  </si>
  <si>
    <t>緊急連絡先電話番号を入力してください。</t>
    <rPh sb="5" eb="7">
      <t>デンワ</t>
    </rPh>
    <rPh sb="7" eb="9">
      <t>バンゴウ</t>
    </rPh>
    <rPh sb="10" eb="12">
      <t>ニュウリョク</t>
    </rPh>
    <phoneticPr fontId="3"/>
  </si>
  <si>
    <t>緊急連絡先電話番号を11桁 or 10桁で入力してください。</t>
    <rPh sb="5" eb="7">
      <t>デンワ</t>
    </rPh>
    <rPh sb="7" eb="9">
      <t>バンゴウ</t>
    </rPh>
    <rPh sb="12" eb="13">
      <t>ケタ</t>
    </rPh>
    <rPh sb="19" eb="20">
      <t>ケタ</t>
    </rPh>
    <rPh sb="21" eb="23">
      <t>ニュウリョク</t>
    </rPh>
    <phoneticPr fontId="3"/>
  </si>
  <si>
    <t>郵便番号を入力してください。</t>
    <rPh sb="0" eb="4">
      <t>ユウビンバンゴウ</t>
    </rPh>
    <rPh sb="5" eb="7">
      <t>ニュウリョク</t>
    </rPh>
    <phoneticPr fontId="3"/>
  </si>
  <si>
    <t>郵便番号を7桁で入力してください。</t>
    <rPh sb="6" eb="7">
      <t>ケタ</t>
    </rPh>
    <rPh sb="8" eb="10">
      <t>ニュウリョク</t>
    </rPh>
    <phoneticPr fontId="3"/>
  </si>
  <si>
    <t>住所を入力してください。</t>
    <rPh sb="0" eb="2">
      <t>ジュウショ</t>
    </rPh>
    <rPh sb="3" eb="5">
      <t>ニュウリョク</t>
    </rPh>
    <phoneticPr fontId="3"/>
  </si>
  <si>
    <t>大学名</t>
  </si>
  <si>
    <t>監督名</t>
  </si>
  <si>
    <t>緊急連絡先</t>
    <phoneticPr fontId="2"/>
  </si>
  <si>
    <t>内訳</t>
  </si>
  <si>
    <t>男子</t>
    <rPh sb="0" eb="2">
      <t>ダンs</t>
    </rPh>
    <phoneticPr fontId="2"/>
  </si>
  <si>
    <t>女子</t>
    <rPh sb="0" eb="2">
      <t>zy</t>
    </rPh>
    <phoneticPr fontId="2"/>
  </si>
  <si>
    <t>個人種目数（混成除く）</t>
    <rPh sb="6" eb="8">
      <t>コン</t>
    </rPh>
    <rPh sb="8" eb="10">
      <t>ノゾk</t>
    </rPh>
    <phoneticPr fontId="2"/>
  </si>
  <si>
    <t>混成競技</t>
  </si>
  <si>
    <t>リレーチーム数</t>
  </si>
  <si>
    <t>合計金額</t>
  </si>
  <si>
    <t>大学名を選択してください。</t>
    <rPh sb="0" eb="3">
      <t>ダイガクメイ</t>
    </rPh>
    <rPh sb="4" eb="6">
      <t>センタk</t>
    </rPh>
    <phoneticPr fontId="3"/>
  </si>
  <si>
    <t>申込責任者</t>
    <rPh sb="0" eb="2">
      <t>モウシコm</t>
    </rPh>
    <phoneticPr fontId="2"/>
  </si>
  <si>
    <t>申込責任者郵便番号</t>
    <rPh sb="0" eb="2">
      <t>モウシコミ</t>
    </rPh>
    <rPh sb="2" eb="5">
      <t>セk</t>
    </rPh>
    <phoneticPr fontId="2"/>
  </si>
  <si>
    <t>申込責任者住所</t>
    <rPh sb="0" eb="2">
      <t>モウシコ</t>
    </rPh>
    <rPh sb="2" eb="5">
      <t>セk</t>
    </rPh>
    <phoneticPr fontId="2"/>
  </si>
  <si>
    <t>申込責任者氏名を入力してください。</t>
    <rPh sb="0" eb="2">
      <t>モウs</t>
    </rPh>
    <rPh sb="2" eb="5">
      <t>セキニンシャ</t>
    </rPh>
    <rPh sb="5" eb="7">
      <t>シメイ</t>
    </rPh>
    <rPh sb="8" eb="10">
      <t>ニュウリョク</t>
    </rPh>
    <phoneticPr fontId="3"/>
  </si>
  <si>
    <t>申込連絡先電話番号を入力してください。</t>
    <rPh sb="0" eb="2">
      <t>モウs</t>
    </rPh>
    <rPh sb="2" eb="5">
      <t>レンラクサキ</t>
    </rPh>
    <rPh sb="5" eb="7">
      <t>デンワ</t>
    </rPh>
    <rPh sb="7" eb="9">
      <t>バンゴウ</t>
    </rPh>
    <rPh sb="10" eb="12">
      <t>ニュウリョク</t>
    </rPh>
    <phoneticPr fontId="3"/>
  </si>
  <si>
    <t>申込責任者連絡先</t>
    <rPh sb="0" eb="5">
      <t>モウシ</t>
    </rPh>
    <phoneticPr fontId="2"/>
  </si>
  <si>
    <t>大学名</t>
    <rPh sb="0" eb="2">
      <t>ダイガク</t>
    </rPh>
    <rPh sb="2" eb="3">
      <t>メイ</t>
    </rPh>
    <phoneticPr fontId="2"/>
  </si>
  <si>
    <t>印</t>
    <rPh sb="0" eb="1">
      <t>イン</t>
    </rPh>
    <phoneticPr fontId="2"/>
  </si>
  <si>
    <t>登録番号</t>
    <rPh sb="0" eb="2">
      <t>トウロク</t>
    </rPh>
    <rPh sb="2" eb="4">
      <t>バンゴウ</t>
    </rPh>
    <phoneticPr fontId="2"/>
  </si>
  <si>
    <t>氏名</t>
    <rPh sb="0" eb="2">
      <t>シメイ</t>
    </rPh>
    <phoneticPr fontId="2"/>
  </si>
  <si>
    <t>学年/登録陸協</t>
    <rPh sb="0" eb="2">
      <t>ガクネン</t>
    </rPh>
    <rPh sb="3" eb="5">
      <t>トウロク</t>
    </rPh>
    <rPh sb="5" eb="7">
      <t>リクキョウ</t>
    </rPh>
    <phoneticPr fontId="2"/>
  </si>
  <si>
    <t>出場種目</t>
    <rPh sb="0" eb="2">
      <t>シュツジョウ</t>
    </rPh>
    <rPh sb="2" eb="4">
      <t>シュモク</t>
    </rPh>
    <phoneticPr fontId="2"/>
  </si>
  <si>
    <t>出場資格</t>
    <rPh sb="0" eb="2">
      <t>シュツジョウ</t>
    </rPh>
    <rPh sb="2" eb="4">
      <t>シカク</t>
    </rPh>
    <phoneticPr fontId="2"/>
  </si>
  <si>
    <t>年月日</t>
    <rPh sb="0" eb="3">
      <t>ネンガッピ</t>
    </rPh>
    <phoneticPr fontId="2"/>
  </si>
  <si>
    <t>例</t>
    <rPh sb="0" eb="1">
      <t>レイ</t>
    </rPh>
    <phoneticPr fontId="2"/>
  </si>
  <si>
    <t>種目①</t>
    <rPh sb="0" eb="2">
      <t>シュモク</t>
    </rPh>
    <phoneticPr fontId="2"/>
  </si>
  <si>
    <t>①</t>
    <phoneticPr fontId="2"/>
  </si>
  <si>
    <t>○</t>
  </si>
  <si>
    <t>種目②</t>
    <rPh sb="0" eb="2">
      <t>シュモク</t>
    </rPh>
    <phoneticPr fontId="2"/>
  </si>
  <si>
    <t>種目③</t>
    <rPh sb="0" eb="2">
      <t>シュモク</t>
    </rPh>
    <phoneticPr fontId="2"/>
  </si>
  <si>
    <t>①</t>
    <phoneticPr fontId="2"/>
  </si>
  <si>
    <t>③</t>
    <phoneticPr fontId="2"/>
  </si>
  <si>
    <t>他大学の選手が登録されています</t>
    <rPh sb="0" eb="3">
      <t>タダイガク</t>
    </rPh>
    <rPh sb="4" eb="6">
      <t>センシュ</t>
    </rPh>
    <rPh sb="7" eb="9">
      <t>トウロク</t>
    </rPh>
    <phoneticPr fontId="2"/>
  </si>
  <si>
    <t>登録番号・氏名・ﾌﾘｶﾞﾅ・学年・登録陸協のいずれかに不備があります</t>
    <rPh sb="0" eb="2">
      <t>トウロク</t>
    </rPh>
    <rPh sb="2" eb="4">
      <t>バンゴウ</t>
    </rPh>
    <rPh sb="5" eb="7">
      <t>シメイ</t>
    </rPh>
    <rPh sb="14" eb="16">
      <t>ガクネン</t>
    </rPh>
    <rPh sb="17" eb="19">
      <t>トウロク</t>
    </rPh>
    <rPh sb="19" eb="21">
      <t>リクキョウ</t>
    </rPh>
    <rPh sb="27" eb="29">
      <t>フビ</t>
    </rPh>
    <phoneticPr fontId="2"/>
  </si>
  <si>
    <t>出場種目に重複があります</t>
    <rPh sb="0" eb="2">
      <t>シュツジョウ</t>
    </rPh>
    <rPh sb="2" eb="4">
      <t>シュモク</t>
    </rPh>
    <rPh sb="5" eb="7">
      <t>ジュウフク</t>
    </rPh>
    <phoneticPr fontId="2"/>
  </si>
  <si>
    <t>標準を突破していない選手がいます</t>
    <rPh sb="0" eb="2">
      <t>ヒョウジュン</t>
    </rPh>
    <rPh sb="3" eb="5">
      <t>トッパ</t>
    </rPh>
    <rPh sb="10" eb="12">
      <t>センシュ</t>
    </rPh>
    <phoneticPr fontId="2"/>
  </si>
  <si>
    <t>ﾌﾘｶﾞﾅ</t>
    <phoneticPr fontId="2"/>
  </si>
  <si>
    <t>リレー</t>
    <phoneticPr fontId="2"/>
  </si>
  <si>
    <t>チェック内容</t>
    <rPh sb="4" eb="6">
      <t>ナイヨウ</t>
    </rPh>
    <phoneticPr fontId="2"/>
  </si>
  <si>
    <t>基礎データ判定</t>
    <rPh sb="0" eb="2">
      <t>キソ</t>
    </rPh>
    <rPh sb="5" eb="7">
      <t>ハンテイ</t>
    </rPh>
    <phoneticPr fontId="2"/>
  </si>
  <si>
    <t>種目入力判定</t>
    <rPh sb="0" eb="2">
      <t>シュモク</t>
    </rPh>
    <rPh sb="2" eb="4">
      <t>ニュウリョク</t>
    </rPh>
    <rPh sb="4" eb="6">
      <t>ハンテイ</t>
    </rPh>
    <phoneticPr fontId="2"/>
  </si>
  <si>
    <t>記録入力判定</t>
    <rPh sb="0" eb="2">
      <t>キロク</t>
    </rPh>
    <rPh sb="2" eb="4">
      <t>ニュウリョク</t>
    </rPh>
    <rPh sb="4" eb="6">
      <t>ハンテイ</t>
    </rPh>
    <phoneticPr fontId="2"/>
  </si>
  <si>
    <t>標準突破判定</t>
    <rPh sb="0" eb="2">
      <t>ヒョウジュン</t>
    </rPh>
    <rPh sb="2" eb="4">
      <t>トッパ</t>
    </rPh>
    <rPh sb="4" eb="6">
      <t>ハンテイ</t>
    </rPh>
    <phoneticPr fontId="2"/>
  </si>
  <si>
    <t>4×100mR</t>
    <phoneticPr fontId="2"/>
  </si>
  <si>
    <t>4×400mR</t>
    <phoneticPr fontId="2"/>
  </si>
  <si>
    <t>学年</t>
    <rPh sb="0" eb="2">
      <t>ガクネン</t>
    </rPh>
    <phoneticPr fontId="2"/>
  </si>
  <si>
    <t>登録陸協</t>
    <rPh sb="0" eb="2">
      <t>トウロク</t>
    </rPh>
    <rPh sb="2" eb="4">
      <t>リクキョウ</t>
    </rPh>
    <phoneticPr fontId="2"/>
  </si>
  <si>
    <t>合計</t>
    <rPh sb="0" eb="2">
      <t>ゴウケイ</t>
    </rPh>
    <phoneticPr fontId="2"/>
  </si>
  <si>
    <t>種目かぶり</t>
    <rPh sb="0" eb="2">
      <t>シュモク</t>
    </rPh>
    <phoneticPr fontId="2"/>
  </si>
  <si>
    <t>60秒検査</t>
    <rPh sb="2" eb="3">
      <t>ビョウ</t>
    </rPh>
    <rPh sb="3" eb="5">
      <t>ケンサ</t>
    </rPh>
    <phoneticPr fontId="2"/>
  </si>
  <si>
    <t>種目コード</t>
    <rPh sb="0" eb="2">
      <t>シュモク</t>
    </rPh>
    <phoneticPr fontId="2"/>
  </si>
  <si>
    <t>学連　太郎</t>
    <rPh sb="0" eb="2">
      <t>ガクレン</t>
    </rPh>
    <rPh sb="3" eb="5">
      <t>タロウ</t>
    </rPh>
    <phoneticPr fontId="2"/>
  </si>
  <si>
    <t>三段跳</t>
    <rPh sb="0" eb="3">
      <t>サンダントビ</t>
    </rPh>
    <phoneticPr fontId="2"/>
  </si>
  <si>
    <t>②</t>
    <phoneticPr fontId="2"/>
  </si>
  <si>
    <t>③</t>
    <phoneticPr fontId="2"/>
  </si>
  <si>
    <t>エラー
チェック</t>
    <phoneticPr fontId="2"/>
  </si>
  <si>
    <t>No.</t>
    <phoneticPr fontId="2"/>
  </si>
  <si>
    <t>ｶﾞｸﾚﾝ ﾀﾛｳ</t>
    <phoneticPr fontId="2"/>
  </si>
  <si>
    <t>100m</t>
    <phoneticPr fontId="2"/>
  </si>
  <si>
    <t>②</t>
    <phoneticPr fontId="2"/>
  </si>
  <si>
    <t>広島県</t>
    <rPh sb="0" eb="3">
      <t>ヒロシm</t>
    </rPh>
    <phoneticPr fontId="2"/>
  </si>
  <si>
    <t>競技会名（略称）</t>
    <rPh sb="0" eb="4">
      <t>キョ</t>
    </rPh>
    <rPh sb="5" eb="7">
      <t>リャk</t>
    </rPh>
    <phoneticPr fontId="2"/>
  </si>
  <si>
    <t>記録入力</t>
    <rPh sb="0" eb="4">
      <t>キロk</t>
    </rPh>
    <phoneticPr fontId="2"/>
  </si>
  <si>
    <t>資格記録</t>
    <rPh sb="0" eb="4">
      <t>シカk</t>
    </rPh>
    <phoneticPr fontId="2"/>
  </si>
  <si>
    <t>60秒表記はできません(例:64秒→1分04秒)</t>
    <rPh sb="2" eb="3">
      <t>ビョ</t>
    </rPh>
    <rPh sb="3" eb="6">
      <t>ヒョウk</t>
    </rPh>
    <phoneticPr fontId="2"/>
  </si>
  <si>
    <t>組み合わせ</t>
    <rPh sb="0" eb="5">
      <t>クm</t>
    </rPh>
    <phoneticPr fontId="2"/>
  </si>
  <si>
    <t>標準</t>
    <rPh sb="0" eb="2">
      <t>ヒョ</t>
    </rPh>
    <phoneticPr fontId="2"/>
  </si>
  <si>
    <t>記録</t>
    <rPh sb="0" eb="2">
      <t>キロク</t>
    </rPh>
    <phoneticPr fontId="2"/>
  </si>
  <si>
    <t>A標準</t>
    <rPh sb="1" eb="3">
      <t>ヒョウジュン</t>
    </rPh>
    <phoneticPr fontId="2"/>
  </si>
  <si>
    <t>B標準</t>
    <rPh sb="1" eb="3">
      <t>ヒョウジュン</t>
    </rPh>
    <phoneticPr fontId="2"/>
  </si>
  <si>
    <t>同一選手</t>
    <rPh sb="0" eb="2">
      <t>ドウイt</t>
    </rPh>
    <rPh sb="2" eb="4">
      <t>センsy</t>
    </rPh>
    <phoneticPr fontId="2"/>
  </si>
  <si>
    <t>選手が重複しています</t>
    <rPh sb="0" eb="2">
      <t>ドウイツセン</t>
    </rPh>
    <rPh sb="3" eb="10">
      <t>チョウフk</t>
    </rPh>
    <phoneticPr fontId="2"/>
  </si>
  <si>
    <t>種目カウント</t>
    <rPh sb="0" eb="2">
      <t>シュモk</t>
    </rPh>
    <phoneticPr fontId="2"/>
  </si>
  <si>
    <t>種目＆標準</t>
    <rPh sb="0" eb="2">
      <t>sy</t>
    </rPh>
    <rPh sb="3" eb="5">
      <t>ヒョ</t>
    </rPh>
    <phoneticPr fontId="2"/>
  </si>
  <si>
    <t>B標準カウント</t>
    <rPh sb="1" eb="7">
      <t>ヒョ</t>
    </rPh>
    <phoneticPr fontId="2"/>
  </si>
  <si>
    <t>標準記録の組み合わせが不正です</t>
    <rPh sb="0" eb="4">
      <t>ヒョ</t>
    </rPh>
    <rPh sb="5" eb="11">
      <t>クm</t>
    </rPh>
    <rPh sb="11" eb="13">
      <t>フセ</t>
    </rPh>
    <phoneticPr fontId="2"/>
  </si>
  <si>
    <t>学連　花子</t>
    <rPh sb="0" eb="2">
      <t>ガクレン</t>
    </rPh>
    <rPh sb="3" eb="5">
      <t>ハン</t>
    </rPh>
    <phoneticPr fontId="2"/>
  </si>
  <si>
    <t>ｶﾞｸﾚﾝ ﾊﾅｺ</t>
    <phoneticPr fontId="2"/>
  </si>
  <si>
    <t>トラック</t>
  </si>
  <si>
    <t>記録変換</t>
  </si>
  <si>
    <t>分</t>
  </si>
  <si>
    <t>秒</t>
  </si>
  <si>
    <t>以下</t>
  </si>
  <si>
    <t>フィールド</t>
  </si>
  <si>
    <t>混成</t>
  </si>
  <si>
    <t>年月日が期間外です</t>
    <rPh sb="0" eb="2">
      <t>ネン</t>
    </rPh>
    <rPh sb="2" eb="4">
      <t>ヒ</t>
    </rPh>
    <rPh sb="4" eb="9">
      <t>キカン</t>
    </rPh>
    <phoneticPr fontId="2"/>
  </si>
  <si>
    <t>年月日</t>
    <rPh sb="0" eb="3">
      <t>ンeンンgetuhi</t>
    </rPh>
    <phoneticPr fontId="2"/>
  </si>
  <si>
    <t>加盟校情報</t>
    <rPh sb="0" eb="3">
      <t>カメイコウ</t>
    </rPh>
    <rPh sb="3" eb="5">
      <t>ジョウホウ</t>
    </rPh>
    <phoneticPr fontId="2"/>
  </si>
  <si>
    <t>登録番号</t>
    <rPh sb="0" eb="2">
      <t>トウロク</t>
    </rPh>
    <rPh sb="2" eb="4">
      <t>バンゴウ</t>
    </rPh>
    <phoneticPr fontId="3"/>
  </si>
  <si>
    <t>氏名</t>
    <rPh sb="0" eb="2">
      <t>シメイ</t>
    </rPh>
    <phoneticPr fontId="3"/>
  </si>
  <si>
    <t>カナ氏名</t>
    <rPh sb="2" eb="4">
      <t>シメイ</t>
    </rPh>
    <phoneticPr fontId="3"/>
  </si>
  <si>
    <t>登録陸協</t>
    <rPh sb="0" eb="2">
      <t>トウロク</t>
    </rPh>
    <rPh sb="2" eb="4">
      <t>リッキョウ</t>
    </rPh>
    <phoneticPr fontId="24"/>
  </si>
  <si>
    <t>県コード</t>
    <rPh sb="0" eb="1">
      <t>ケン</t>
    </rPh>
    <phoneticPr fontId="3"/>
  </si>
  <si>
    <t>団体名</t>
    <rPh sb="0" eb="3">
      <t>ダンタイメイ</t>
    </rPh>
    <phoneticPr fontId="24"/>
  </si>
  <si>
    <t>A</t>
    <phoneticPr fontId="2"/>
  </si>
  <si>
    <t>B</t>
    <phoneticPr fontId="2"/>
  </si>
  <si>
    <t>B</t>
    <phoneticPr fontId="2"/>
  </si>
  <si>
    <t>コード</t>
    <phoneticPr fontId="2"/>
  </si>
  <si>
    <t>100m</t>
    <phoneticPr fontId="3"/>
  </si>
  <si>
    <t>100m</t>
    <phoneticPr fontId="3"/>
  </si>
  <si>
    <t>200m</t>
    <phoneticPr fontId="3"/>
  </si>
  <si>
    <t>400m</t>
    <phoneticPr fontId="3"/>
  </si>
  <si>
    <t>400m</t>
    <phoneticPr fontId="3"/>
  </si>
  <si>
    <t>800m</t>
    <phoneticPr fontId="3"/>
  </si>
  <si>
    <t>1500m</t>
    <phoneticPr fontId="3"/>
  </si>
  <si>
    <t>1500m</t>
    <phoneticPr fontId="3"/>
  </si>
  <si>
    <t>5000m</t>
    <phoneticPr fontId="3"/>
  </si>
  <si>
    <t>10000m</t>
    <phoneticPr fontId="3"/>
  </si>
  <si>
    <t>5000m(3000m)</t>
    <phoneticPr fontId="3"/>
  </si>
  <si>
    <t>10000m(5000m)</t>
    <phoneticPr fontId="3"/>
  </si>
  <si>
    <t>10000m</t>
    <phoneticPr fontId="3"/>
  </si>
  <si>
    <t>110mH</t>
    <phoneticPr fontId="3"/>
  </si>
  <si>
    <t>10000m(3000m)</t>
    <phoneticPr fontId="3"/>
  </si>
  <si>
    <t>400mH</t>
    <phoneticPr fontId="3"/>
  </si>
  <si>
    <t>10000m(5000m)</t>
    <phoneticPr fontId="3"/>
  </si>
  <si>
    <t>3000mSC</t>
    <phoneticPr fontId="3"/>
  </si>
  <si>
    <t>100mH</t>
    <phoneticPr fontId="3"/>
  </si>
  <si>
    <t>10000mW</t>
    <phoneticPr fontId="3"/>
  </si>
  <si>
    <t>10000mW(5000mW)</t>
  </si>
  <si>
    <t>3000mSC</t>
    <phoneticPr fontId="3"/>
  </si>
  <si>
    <t>10000mW(10kmW)</t>
    <phoneticPr fontId="3"/>
  </si>
  <si>
    <t>10000mW</t>
    <phoneticPr fontId="3"/>
  </si>
  <si>
    <t>走高跳</t>
    <rPh sb="0" eb="1">
      <t>ハシ</t>
    </rPh>
    <rPh sb="1" eb="3">
      <t>タカト</t>
    </rPh>
    <phoneticPr fontId="3"/>
  </si>
  <si>
    <t>棒高跳</t>
    <rPh sb="0" eb="3">
      <t>ボウタカト</t>
    </rPh>
    <phoneticPr fontId="3"/>
  </si>
  <si>
    <t>10000mW(10kmW)</t>
    <phoneticPr fontId="3"/>
  </si>
  <si>
    <t>走幅跳</t>
    <rPh sb="0" eb="1">
      <t>ハシ</t>
    </rPh>
    <rPh sb="1" eb="3">
      <t>ハバトビ</t>
    </rPh>
    <phoneticPr fontId="3"/>
  </si>
  <si>
    <t>三段跳</t>
    <rPh sb="0" eb="3">
      <t>サンダント</t>
    </rPh>
    <phoneticPr fontId="3"/>
  </si>
  <si>
    <t>砲丸投</t>
    <rPh sb="0" eb="3">
      <t>ホウガンナ</t>
    </rPh>
    <phoneticPr fontId="3"/>
  </si>
  <si>
    <t>円盤投</t>
    <rPh sb="0" eb="2">
      <t>エンバン</t>
    </rPh>
    <rPh sb="2" eb="3">
      <t>ナ</t>
    </rPh>
    <phoneticPr fontId="3"/>
  </si>
  <si>
    <t>ハンマー投</t>
    <rPh sb="4" eb="5">
      <t>ナ</t>
    </rPh>
    <phoneticPr fontId="3"/>
  </si>
  <si>
    <t>やり投</t>
    <rPh sb="2" eb="3">
      <t>ナ</t>
    </rPh>
    <phoneticPr fontId="3"/>
  </si>
  <si>
    <t>十種競技</t>
    <rPh sb="0" eb="4">
      <t>ジュッsy</t>
    </rPh>
    <phoneticPr fontId="2"/>
  </si>
  <si>
    <t>七種競技</t>
    <rPh sb="0" eb="4">
      <t>7sy</t>
    </rPh>
    <phoneticPr fontId="2"/>
  </si>
  <si>
    <t>コード</t>
    <phoneticPr fontId="2"/>
  </si>
  <si>
    <t>コード</t>
    <phoneticPr fontId="2"/>
  </si>
  <si>
    <t>男子</t>
    <rPh sb="0" eb="2">
      <t>ダンs</t>
    </rPh>
    <phoneticPr fontId="2"/>
  </si>
  <si>
    <t>女子</t>
    <rPh sb="0" eb="2">
      <t>zy</t>
    </rPh>
    <phoneticPr fontId="2"/>
  </si>
  <si>
    <t>-</t>
    <phoneticPr fontId="2"/>
  </si>
  <si>
    <t>種目情報</t>
    <rPh sb="0" eb="4">
      <t>sy</t>
    </rPh>
    <phoneticPr fontId="2"/>
  </si>
  <si>
    <t>大学/選手一致判定</t>
    <rPh sb="0" eb="5">
      <t>ダイガk</t>
    </rPh>
    <rPh sb="5" eb="7">
      <t>イッt</t>
    </rPh>
    <rPh sb="7" eb="9">
      <t>ハン</t>
    </rPh>
    <phoneticPr fontId="2"/>
  </si>
  <si>
    <t>男子登録情報</t>
    <rPh sb="0" eb="2">
      <t>ダンs</t>
    </rPh>
    <rPh sb="2" eb="4">
      <t>トウロク</t>
    </rPh>
    <rPh sb="4" eb="6">
      <t>ジョウホウ</t>
    </rPh>
    <phoneticPr fontId="2"/>
  </si>
  <si>
    <t>女子登録情報</t>
    <rPh sb="0" eb="2">
      <t>zy</t>
    </rPh>
    <rPh sb="2" eb="6">
      <t>トウロk</t>
    </rPh>
    <phoneticPr fontId="2"/>
  </si>
  <si>
    <t>00200</t>
    <phoneticPr fontId="2"/>
  </si>
  <si>
    <t>00300</t>
    <phoneticPr fontId="2"/>
  </si>
  <si>
    <t>00500</t>
    <phoneticPr fontId="2"/>
  </si>
  <si>
    <t>00600</t>
    <phoneticPr fontId="2"/>
  </si>
  <si>
    <t>00800</t>
    <phoneticPr fontId="2"/>
  </si>
  <si>
    <t>01100</t>
    <phoneticPr fontId="2"/>
  </si>
  <si>
    <t>01200</t>
    <phoneticPr fontId="2"/>
  </si>
  <si>
    <t>03400</t>
    <phoneticPr fontId="2"/>
  </si>
  <si>
    <t>03700</t>
    <phoneticPr fontId="2"/>
  </si>
  <si>
    <t>05300</t>
    <phoneticPr fontId="2"/>
  </si>
  <si>
    <t>06200</t>
    <phoneticPr fontId="2"/>
  </si>
  <si>
    <t>06200</t>
    <phoneticPr fontId="2"/>
  </si>
  <si>
    <t>07100</t>
    <phoneticPr fontId="2"/>
  </si>
  <si>
    <t>07200</t>
    <phoneticPr fontId="2"/>
  </si>
  <si>
    <t>07300</t>
    <phoneticPr fontId="2"/>
  </si>
  <si>
    <t>07400</t>
    <phoneticPr fontId="2"/>
  </si>
  <si>
    <t>08100</t>
    <phoneticPr fontId="2"/>
  </si>
  <si>
    <t>08600</t>
    <phoneticPr fontId="2"/>
  </si>
  <si>
    <t>08900</t>
    <phoneticPr fontId="2"/>
  </si>
  <si>
    <t>09200</t>
    <phoneticPr fontId="2"/>
  </si>
  <si>
    <t>20100</t>
    <phoneticPr fontId="2"/>
  </si>
  <si>
    <t>00200</t>
    <phoneticPr fontId="3"/>
  </si>
  <si>
    <t>00300</t>
    <phoneticPr fontId="3"/>
  </si>
  <si>
    <t>00500</t>
    <phoneticPr fontId="3"/>
  </si>
  <si>
    <t>00600</t>
    <phoneticPr fontId="3"/>
  </si>
  <si>
    <t>00800</t>
    <phoneticPr fontId="3"/>
  </si>
  <si>
    <t>01100</t>
    <phoneticPr fontId="3"/>
  </si>
  <si>
    <t>04400</t>
    <phoneticPr fontId="3"/>
  </si>
  <si>
    <t>03600</t>
    <phoneticPr fontId="3"/>
  </si>
  <si>
    <t>05400</t>
    <phoneticPr fontId="3"/>
  </si>
  <si>
    <t>06200</t>
    <phoneticPr fontId="3"/>
  </si>
  <si>
    <t>07100</t>
    <phoneticPr fontId="3"/>
  </si>
  <si>
    <t>07200</t>
    <phoneticPr fontId="3"/>
  </si>
  <si>
    <t>07300</t>
    <phoneticPr fontId="3"/>
  </si>
  <si>
    <t>07400</t>
    <phoneticPr fontId="3"/>
  </si>
  <si>
    <t>08400</t>
    <phoneticPr fontId="3"/>
  </si>
  <si>
    <t>08800</t>
    <phoneticPr fontId="3"/>
  </si>
  <si>
    <t>09400</t>
    <phoneticPr fontId="3"/>
  </si>
  <si>
    <t>09300</t>
    <phoneticPr fontId="3"/>
  </si>
  <si>
    <t>20200</t>
    <phoneticPr fontId="3"/>
  </si>
  <si>
    <t>大学/選手一致確認</t>
    <rPh sb="0" eb="2">
      <t>ダイガク</t>
    </rPh>
    <rPh sb="3" eb="5">
      <t>センシュ</t>
    </rPh>
    <rPh sb="5" eb="7">
      <t>イッチ</t>
    </rPh>
    <rPh sb="7" eb="9">
      <t>カクニン</t>
    </rPh>
    <phoneticPr fontId="2"/>
  </si>
  <si>
    <t>４継</t>
    <rPh sb="1" eb="2">
      <t>ケ</t>
    </rPh>
    <phoneticPr fontId="2"/>
  </si>
  <si>
    <t>マイル</t>
    <phoneticPr fontId="2"/>
  </si>
  <si>
    <t>リレー</t>
    <phoneticPr fontId="2"/>
  </si>
  <si>
    <t>1種目３名までです</t>
    <rPh sb="1" eb="3">
      <t>sy</t>
    </rPh>
    <rPh sb="4" eb="5">
      <t>m</t>
    </rPh>
    <phoneticPr fontId="2"/>
  </si>
  <si>
    <t>加盟校名</t>
    <rPh sb="0" eb="3">
      <t>カメ</t>
    </rPh>
    <rPh sb="3" eb="4">
      <t>メ</t>
    </rPh>
    <phoneticPr fontId="2"/>
  </si>
  <si>
    <t>男子</t>
    <rPh sb="0" eb="2">
      <t>ダンs</t>
    </rPh>
    <phoneticPr fontId="2"/>
  </si>
  <si>
    <t>女子</t>
    <rPh sb="0" eb="2">
      <t>zy</t>
    </rPh>
    <phoneticPr fontId="2"/>
  </si>
  <si>
    <t>4×100mRの人数が不正です</t>
    <rPh sb="8" eb="11">
      <t>ニン</t>
    </rPh>
    <rPh sb="11" eb="13">
      <t>フs</t>
    </rPh>
    <phoneticPr fontId="2"/>
  </si>
  <si>
    <t>4×400mRの人数が不正です</t>
    <rPh sb="8" eb="11">
      <t>ニン</t>
    </rPh>
    <rPh sb="11" eb="13">
      <t>フs</t>
    </rPh>
    <phoneticPr fontId="2"/>
  </si>
  <si>
    <t>電話番号</t>
    <rPh sb="0" eb="2">
      <t>デンワ</t>
    </rPh>
    <rPh sb="2" eb="4">
      <t>バンゴウ</t>
    </rPh>
    <phoneticPr fontId="2"/>
  </si>
  <si>
    <t>申込責任者署名</t>
    <rPh sb="0" eb="2">
      <t>モウシコミ</t>
    </rPh>
    <rPh sb="2" eb="5">
      <t>セキニンシャ</t>
    </rPh>
    <rPh sb="5" eb="7">
      <t>ショメ</t>
    </rPh>
    <phoneticPr fontId="2"/>
  </si>
  <si>
    <t>振込明細コピー貼り付け</t>
    <rPh sb="0" eb="2">
      <t>フリコm</t>
    </rPh>
    <rPh sb="2" eb="4">
      <t>メ</t>
    </rPh>
    <rPh sb="7" eb="8">
      <t>ハ</t>
    </rPh>
    <rPh sb="9" eb="11">
      <t>ツk</t>
    </rPh>
    <phoneticPr fontId="2"/>
  </si>
  <si>
    <t>DB</t>
    <phoneticPr fontId="2"/>
  </si>
  <si>
    <t>N1</t>
    <phoneticPr fontId="2"/>
  </si>
  <si>
    <t>N2</t>
    <phoneticPr fontId="2"/>
  </si>
  <si>
    <t>SX</t>
    <phoneticPr fontId="2"/>
  </si>
  <si>
    <t>MC</t>
    <phoneticPr fontId="2"/>
  </si>
  <si>
    <t>ZK</t>
    <phoneticPr fontId="2"/>
  </si>
  <si>
    <t>S1</t>
    <phoneticPr fontId="2"/>
  </si>
  <si>
    <t>S3</t>
    <phoneticPr fontId="2"/>
  </si>
  <si>
    <t>KC</t>
    <phoneticPr fontId="2"/>
  </si>
  <si>
    <t>S2</t>
    <phoneticPr fontId="2"/>
  </si>
  <si>
    <t>mat記録</t>
    <rPh sb="3" eb="5">
      <t>キロk</t>
    </rPh>
    <phoneticPr fontId="2"/>
  </si>
  <si>
    <t>記録変換</t>
    <phoneticPr fontId="2"/>
  </si>
  <si>
    <t>DB</t>
    <phoneticPr fontId="2"/>
  </si>
  <si>
    <t>N1</t>
    <phoneticPr fontId="2"/>
  </si>
  <si>
    <t>N2</t>
    <phoneticPr fontId="2"/>
  </si>
  <si>
    <t>TM</t>
    <phoneticPr fontId="2"/>
  </si>
  <si>
    <t>リレー（男子）</t>
    <rPh sb="4" eb="6">
      <t>ダンシ</t>
    </rPh>
    <phoneticPr fontId="3"/>
  </si>
  <si>
    <t>DB</t>
    <phoneticPr fontId="3"/>
  </si>
  <si>
    <t>N1</t>
    <phoneticPr fontId="3"/>
  </si>
  <si>
    <t>N2</t>
    <phoneticPr fontId="3"/>
  </si>
  <si>
    <t>TM</t>
    <phoneticPr fontId="3"/>
  </si>
  <si>
    <t>S1</t>
    <phoneticPr fontId="3"/>
  </si>
  <si>
    <t>S2</t>
    <phoneticPr fontId="3"/>
  </si>
  <si>
    <t>S3</t>
    <phoneticPr fontId="3"/>
  </si>
  <si>
    <t>S4</t>
    <phoneticPr fontId="3"/>
  </si>
  <si>
    <t>S5</t>
    <phoneticPr fontId="3"/>
  </si>
  <si>
    <t>S6</t>
    <phoneticPr fontId="3"/>
  </si>
  <si>
    <t>リレー（女子）</t>
    <rPh sb="4" eb="6">
      <t>ジョシ</t>
    </rPh>
    <phoneticPr fontId="2"/>
  </si>
  <si>
    <t>S1</t>
    <phoneticPr fontId="2"/>
  </si>
  <si>
    <t>S2</t>
    <phoneticPr fontId="2"/>
  </si>
  <si>
    <t>S3</t>
    <phoneticPr fontId="2"/>
  </si>
  <si>
    <t>S4</t>
    <phoneticPr fontId="2"/>
  </si>
  <si>
    <t>S5</t>
    <phoneticPr fontId="2"/>
  </si>
  <si>
    <t>S6</t>
    <phoneticPr fontId="2"/>
  </si>
  <si>
    <t>4×100mR</t>
    <phoneticPr fontId="2"/>
  </si>
  <si>
    <t>4×400mR</t>
    <phoneticPr fontId="2"/>
  </si>
  <si>
    <t>＜男子リレー＞</t>
    <rPh sb="1" eb="3">
      <t>ダン</t>
    </rPh>
    <phoneticPr fontId="3"/>
  </si>
  <si>
    <t>氏名</t>
    <rPh sb="0" eb="1">
      <t>シメ</t>
    </rPh>
    <rPh sb="1" eb="2">
      <t>ナ</t>
    </rPh>
    <phoneticPr fontId="3"/>
  </si>
  <si>
    <t>種目</t>
    <rPh sb="0" eb="2">
      <t>sy</t>
    </rPh>
    <phoneticPr fontId="2"/>
  </si>
  <si>
    <t>記録入力</t>
    <rPh sb="0" eb="2">
      <t>キロク</t>
    </rPh>
    <rPh sb="2" eb="4">
      <t>ニュウ</t>
    </rPh>
    <phoneticPr fontId="3"/>
  </si>
  <si>
    <t>分</t>
    <rPh sb="0" eb="1">
      <t>フン</t>
    </rPh>
    <phoneticPr fontId="2"/>
  </si>
  <si>
    <t>秒</t>
    <rPh sb="0" eb="1">
      <t>ビョ</t>
    </rPh>
    <phoneticPr fontId="2"/>
  </si>
  <si>
    <t>以下</t>
    <rPh sb="0" eb="2">
      <t>イk</t>
    </rPh>
    <phoneticPr fontId="2"/>
  </si>
  <si>
    <t>競技会名（略称）</t>
    <rPh sb="0" eb="4">
      <t>キョ</t>
    </rPh>
    <rPh sb="5" eb="7">
      <t>リャクショ</t>
    </rPh>
    <phoneticPr fontId="3"/>
  </si>
  <si>
    <t>４×１００mR</t>
    <phoneticPr fontId="2"/>
  </si>
  <si>
    <t>ｶｳﾝﾄ</t>
    <phoneticPr fontId="3"/>
  </si>
  <si>
    <t>４×４００mR</t>
    <phoneticPr fontId="2"/>
  </si>
  <si>
    <t>ｶｳﾝﾄ</t>
    <phoneticPr fontId="3"/>
  </si>
  <si>
    <t>No.</t>
    <phoneticPr fontId="2"/>
  </si>
  <si>
    <t>ﾌﾘｶﾞﾅ</t>
    <phoneticPr fontId="3"/>
  </si>
  <si>
    <t>＜女子リレー＞</t>
    <rPh sb="1" eb="3">
      <t>ジョs</t>
    </rPh>
    <phoneticPr fontId="2"/>
  </si>
  <si>
    <t>A</t>
  </si>
  <si>
    <t>15m50</t>
  </si>
  <si>
    <t>西日本IC</t>
  </si>
  <si>
    <t>10秒34</t>
    <phoneticPr fontId="2"/>
  </si>
  <si>
    <t>12秒34</t>
  </si>
  <si>
    <t>11m34</t>
  </si>
  <si>
    <t>B</t>
  </si>
  <si>
    <t>地区</t>
    <rPh sb="0" eb="2">
      <t>チk</t>
    </rPh>
    <phoneticPr fontId="2"/>
  </si>
  <si>
    <t>東海</t>
    <rPh sb="0" eb="2">
      <t>トウk</t>
    </rPh>
    <phoneticPr fontId="2"/>
  </si>
  <si>
    <t>関西</t>
    <rPh sb="0" eb="2">
      <t>カンサ</t>
    </rPh>
    <phoneticPr fontId="2"/>
  </si>
  <si>
    <t>中国四国</t>
    <rPh sb="0" eb="4">
      <t>チュ</t>
    </rPh>
    <phoneticPr fontId="2"/>
  </si>
  <si>
    <t>九州</t>
    <rPh sb="0" eb="2">
      <t>キュ</t>
    </rPh>
    <phoneticPr fontId="2"/>
  </si>
  <si>
    <t>十種競技（八種競技）</t>
    <rPh sb="0" eb="4">
      <t>ジュッsy</t>
    </rPh>
    <rPh sb="5" eb="9">
      <t>ハッシュky</t>
    </rPh>
    <phoneticPr fontId="2"/>
  </si>
  <si>
    <t>-</t>
    <phoneticPr fontId="2"/>
  </si>
  <si>
    <t>エラーチェック</t>
    <phoneticPr fontId="2"/>
  </si>
  <si>
    <t>第71回西日本学生陸上競技対校選手権大会出場申込</t>
    <rPh sb="0" eb="1">
      <t>ダ</t>
    </rPh>
    <rPh sb="3" eb="4">
      <t>カ</t>
    </rPh>
    <rPh sb="4" eb="9">
      <t>ニシニホ</t>
    </rPh>
    <rPh sb="9" eb="13">
      <t>リk</t>
    </rPh>
    <rPh sb="13" eb="15">
      <t>タイコ</t>
    </rPh>
    <rPh sb="15" eb="20">
      <t>センsy</t>
    </rPh>
    <phoneticPr fontId="2"/>
  </si>
  <si>
    <t>大学名/ﾌﾘｶﾞﾅ</t>
    <phoneticPr fontId="2"/>
  </si>
  <si>
    <t>ﾌﾘｶﾞﾅ</t>
    <phoneticPr fontId="2"/>
  </si>
  <si>
    <t>加盟校略</t>
    <rPh sb="0" eb="3">
      <t>カメイコウ</t>
    </rPh>
    <rPh sb="3" eb="4">
      <t>リャク</t>
    </rPh>
    <phoneticPr fontId="2"/>
  </si>
  <si>
    <t>監督名/ﾌﾘｶﾞﾅ</t>
    <phoneticPr fontId="2"/>
  </si>
  <si>
    <t>申込責任者/ﾌﾘｶﾞﾅ</t>
    <rPh sb="0" eb="5">
      <t>モウシ</t>
    </rPh>
    <phoneticPr fontId="2"/>
  </si>
  <si>
    <t>第71回西日本学生陸上競技対校選手権大会　リレー出場申込</t>
    <phoneticPr fontId="2"/>
  </si>
  <si>
    <t>地区</t>
    <rPh sb="0" eb="2">
      <t>チク</t>
    </rPh>
    <phoneticPr fontId="2"/>
  </si>
  <si>
    <t>地区</t>
    <rPh sb="0" eb="2">
      <t>チク</t>
    </rPh>
    <phoneticPr fontId="2"/>
  </si>
  <si>
    <t>十種競技</t>
    <rPh sb="0" eb="2">
      <t>ジュッシュ</t>
    </rPh>
    <rPh sb="2" eb="4">
      <t>キョウギ</t>
    </rPh>
    <phoneticPr fontId="2"/>
  </si>
  <si>
    <t>第71回西日本学生陸上競技対校選手権大会出場申込　（男子十種競技）</t>
    <rPh sb="0" eb="1">
      <t>ダイ</t>
    </rPh>
    <rPh sb="3" eb="4">
      <t>カイ</t>
    </rPh>
    <rPh sb="4" eb="7">
      <t>ニシン</t>
    </rPh>
    <rPh sb="7" eb="9">
      <t>ガクセ</t>
    </rPh>
    <rPh sb="9" eb="15">
      <t>リk</t>
    </rPh>
    <rPh sb="15" eb="20">
      <t>センsy</t>
    </rPh>
    <rPh sb="20" eb="24">
      <t>シュt</t>
    </rPh>
    <rPh sb="26" eb="28">
      <t>ダン</t>
    </rPh>
    <rPh sb="28" eb="32">
      <t>ジュッsy</t>
    </rPh>
    <phoneticPr fontId="2"/>
  </si>
  <si>
    <t>登録番号</t>
  </si>
  <si>
    <t>標準</t>
    <rPh sb="0" eb="2">
      <t>ヒョウジュン</t>
    </rPh>
    <phoneticPr fontId="2"/>
  </si>
  <si>
    <t>走幅跳</t>
    <rPh sb="0" eb="1">
      <t>ハシ</t>
    </rPh>
    <rPh sb="1" eb="2">
      <t>ハバ</t>
    </rPh>
    <rPh sb="2" eb="3">
      <t>ト</t>
    </rPh>
    <phoneticPr fontId="2"/>
  </si>
  <si>
    <t>砲丸投</t>
    <rPh sb="0" eb="3">
      <t>ホウガンナゲ</t>
    </rPh>
    <phoneticPr fontId="2"/>
  </si>
  <si>
    <t>走高跳</t>
    <rPh sb="0" eb="1">
      <t>ハシ</t>
    </rPh>
    <rPh sb="1" eb="3">
      <t>タカト</t>
    </rPh>
    <phoneticPr fontId="2"/>
  </si>
  <si>
    <t>110mH</t>
    <phoneticPr fontId="2"/>
  </si>
  <si>
    <t>円盤投</t>
    <rPh sb="0" eb="3">
      <t>エンバンナゲ</t>
    </rPh>
    <phoneticPr fontId="2"/>
  </si>
  <si>
    <t>棒高跳</t>
    <rPh sb="0" eb="3">
      <t>ボウタカトビ</t>
    </rPh>
    <phoneticPr fontId="2"/>
  </si>
  <si>
    <t>やり投</t>
    <rPh sb="2" eb="3">
      <t>ナ</t>
    </rPh>
    <phoneticPr fontId="2"/>
  </si>
  <si>
    <t>最高記録入力</t>
    <rPh sb="0" eb="2">
      <t>サイコ</t>
    </rPh>
    <rPh sb="2" eb="6">
      <t>キロk</t>
    </rPh>
    <phoneticPr fontId="3"/>
  </si>
  <si>
    <t>資格記録</t>
    <rPh sb="0" eb="4">
      <t>シカk</t>
    </rPh>
    <phoneticPr fontId="3"/>
  </si>
  <si>
    <t>100m</t>
    <phoneticPr fontId="2"/>
  </si>
  <si>
    <t>100m</t>
    <phoneticPr fontId="3"/>
  </si>
  <si>
    <t>走幅跳</t>
    <rPh sb="0" eb="3">
      <t>ハシリハバトビ</t>
    </rPh>
    <phoneticPr fontId="3"/>
  </si>
  <si>
    <t>砲丸投</t>
    <rPh sb="0" eb="3">
      <t>ホウガンナゲ</t>
    </rPh>
    <phoneticPr fontId="3"/>
  </si>
  <si>
    <t>走高跳</t>
    <rPh sb="0" eb="3">
      <t>ハシリタカトビ</t>
    </rPh>
    <phoneticPr fontId="2"/>
  </si>
  <si>
    <t>走高跳</t>
    <rPh sb="0" eb="3">
      <t>ハシリタカトビ</t>
    </rPh>
    <phoneticPr fontId="3"/>
  </si>
  <si>
    <t>400m</t>
    <phoneticPr fontId="2"/>
  </si>
  <si>
    <t>400m</t>
    <phoneticPr fontId="3"/>
  </si>
  <si>
    <t>110mH</t>
    <phoneticPr fontId="3"/>
  </si>
  <si>
    <t>円盤投</t>
    <rPh sb="0" eb="3">
      <t>エンバンナゲ</t>
    </rPh>
    <phoneticPr fontId="3"/>
  </si>
  <si>
    <t>棒高跳</t>
    <rPh sb="0" eb="3">
      <t>ボウタカトビ</t>
    </rPh>
    <phoneticPr fontId="3"/>
  </si>
  <si>
    <t>やり投</t>
    <rPh sb="2" eb="3">
      <t>ナゲ</t>
    </rPh>
    <phoneticPr fontId="3"/>
  </si>
  <si>
    <t>ﾌﾘｶﾞﾅ</t>
    <phoneticPr fontId="2"/>
  </si>
  <si>
    <t>種目名(混成）</t>
    <rPh sb="0" eb="2">
      <t>シュモク</t>
    </rPh>
    <rPh sb="2" eb="3">
      <t>メイ</t>
    </rPh>
    <rPh sb="4" eb="6">
      <t>コンセイ</t>
    </rPh>
    <phoneticPr fontId="2"/>
  </si>
  <si>
    <t>混成標準</t>
    <rPh sb="0" eb="2">
      <t>コンセイ</t>
    </rPh>
    <rPh sb="2" eb="4">
      <t>ヒョウジュン</t>
    </rPh>
    <phoneticPr fontId="2"/>
  </si>
  <si>
    <t>※最終種目の1500mは9種目目までの得点で番組編成を行うので必要ありません。</t>
    <rPh sb="1" eb="3">
      <t>サイシュウ</t>
    </rPh>
    <rPh sb="3" eb="5">
      <t>シュモク</t>
    </rPh>
    <rPh sb="13" eb="15">
      <t>シュモク</t>
    </rPh>
    <rPh sb="15" eb="16">
      <t>メ</t>
    </rPh>
    <rPh sb="19" eb="21">
      <t>トクテン</t>
    </rPh>
    <rPh sb="22" eb="24">
      <t>バングミ</t>
    </rPh>
    <rPh sb="24" eb="26">
      <t>ヘンセイ</t>
    </rPh>
    <rPh sb="27" eb="28">
      <t>オコナ</t>
    </rPh>
    <rPh sb="31" eb="33">
      <t>ヒツヨウ</t>
    </rPh>
    <phoneticPr fontId="2"/>
  </si>
  <si>
    <t>混成点数</t>
    <rPh sb="0" eb="2">
      <t>コンセイ</t>
    </rPh>
    <rPh sb="2" eb="4">
      <t>テンスウ</t>
    </rPh>
    <phoneticPr fontId="2"/>
  </si>
  <si>
    <t>年月日記入</t>
    <rPh sb="0" eb="3">
      <t>ネンガッピ</t>
    </rPh>
    <rPh sb="3" eb="5">
      <t>キニュウ</t>
    </rPh>
    <phoneticPr fontId="2"/>
  </si>
  <si>
    <t>大会名記入</t>
    <rPh sb="0" eb="2">
      <t>タイカイ</t>
    </rPh>
    <rPh sb="2" eb="3">
      <t>メイ</t>
    </rPh>
    <rPh sb="3" eb="5">
      <t>キニュウ</t>
    </rPh>
    <phoneticPr fontId="2"/>
  </si>
  <si>
    <t>年月日が記入されていません。</t>
    <rPh sb="0" eb="3">
      <t>ネンガッピ</t>
    </rPh>
    <rPh sb="4" eb="6">
      <t>キニュウ</t>
    </rPh>
    <phoneticPr fontId="2"/>
  </si>
  <si>
    <t>大会名が記入されていません。</t>
    <rPh sb="0" eb="2">
      <t>タイカイ</t>
    </rPh>
    <rPh sb="2" eb="3">
      <t>メイ</t>
    </rPh>
    <rPh sb="4" eb="6">
      <t>キニュウ</t>
    </rPh>
    <phoneticPr fontId="2"/>
  </si>
  <si>
    <t>大学名</t>
    <rPh sb="0" eb="2">
      <t>ダイガク</t>
    </rPh>
    <rPh sb="2" eb="3">
      <t>メイ</t>
    </rPh>
    <phoneticPr fontId="2"/>
  </si>
  <si>
    <t>DB</t>
    <phoneticPr fontId="2"/>
  </si>
  <si>
    <t>N1</t>
    <phoneticPr fontId="2"/>
  </si>
  <si>
    <t>N2</t>
    <phoneticPr fontId="2"/>
  </si>
  <si>
    <t>SX</t>
    <phoneticPr fontId="2"/>
  </si>
  <si>
    <t>ZK</t>
    <phoneticPr fontId="2"/>
  </si>
  <si>
    <t>MC</t>
    <phoneticPr fontId="2"/>
  </si>
  <si>
    <t>KC</t>
    <phoneticPr fontId="2"/>
  </si>
  <si>
    <t>110mH</t>
    <phoneticPr fontId="2"/>
  </si>
  <si>
    <t>点数</t>
    <rPh sb="0" eb="2">
      <t>テンスウ</t>
    </rPh>
    <phoneticPr fontId="2"/>
  </si>
  <si>
    <t>mat記録</t>
    <rPh sb="3" eb="5">
      <t>キロク</t>
    </rPh>
    <phoneticPr fontId="2"/>
  </si>
  <si>
    <t>八種判定</t>
    <rPh sb="0" eb="1">
      <t>ハチ</t>
    </rPh>
    <rPh sb="1" eb="2">
      <t>シュ</t>
    </rPh>
    <rPh sb="2" eb="4">
      <t>ハンテイ</t>
    </rPh>
    <phoneticPr fontId="2"/>
  </si>
  <si>
    <t>2年生以上の選手が八種競技にエントリーしています。</t>
    <rPh sb="0" eb="3">
      <t>ニネンセイ</t>
    </rPh>
    <rPh sb="3" eb="5">
      <t>イジョウ</t>
    </rPh>
    <rPh sb="6" eb="8">
      <t>センシュ</t>
    </rPh>
    <rPh sb="9" eb="10">
      <t>ハチ</t>
    </rPh>
    <rPh sb="10" eb="11">
      <t>シュ</t>
    </rPh>
    <rPh sb="11" eb="13">
      <t>キョウギ</t>
    </rPh>
    <phoneticPr fontId="2"/>
  </si>
  <si>
    <t>mat記録入力</t>
    <rPh sb="3" eb="5">
      <t>キロク</t>
    </rPh>
    <rPh sb="5" eb="7">
      <t>ニュウリョク</t>
    </rPh>
    <phoneticPr fontId="2"/>
  </si>
  <si>
    <t>mat点数</t>
    <rPh sb="3" eb="5">
      <t>テンスウ</t>
    </rPh>
    <phoneticPr fontId="2"/>
  </si>
  <si>
    <t>個人種目出場費</t>
    <rPh sb="0" eb="2">
      <t>コジン</t>
    </rPh>
    <rPh sb="2" eb="4">
      <t>シュモク</t>
    </rPh>
    <rPh sb="4" eb="6">
      <t>シュツジョウ</t>
    </rPh>
    <rPh sb="6" eb="7">
      <t>ヒ</t>
    </rPh>
    <phoneticPr fontId="2"/>
  </si>
  <si>
    <t>十種出場費</t>
    <rPh sb="0" eb="2">
      <t>ジュッシュ</t>
    </rPh>
    <rPh sb="2" eb="4">
      <t>シュツジョウ</t>
    </rPh>
    <rPh sb="4" eb="5">
      <t>ヒ</t>
    </rPh>
    <phoneticPr fontId="2"/>
  </si>
  <si>
    <t>第71回西日本学生陸上競技対校選手権大会　出場申込</t>
    <rPh sb="0" eb="1">
      <t>ダ</t>
    </rPh>
    <rPh sb="3" eb="4">
      <t>カ</t>
    </rPh>
    <rPh sb="4" eb="9">
      <t>ニシニホ</t>
    </rPh>
    <rPh sb="9" eb="13">
      <t>リk</t>
    </rPh>
    <rPh sb="13" eb="15">
      <t>タイコ</t>
    </rPh>
    <rPh sb="15" eb="20">
      <t>センsy</t>
    </rPh>
    <phoneticPr fontId="2"/>
  </si>
  <si>
    <t>第71回西日本学生陸上競技対校選手権大会　男子個人種目出場申込</t>
    <rPh sb="0" eb="1">
      <t>ダ</t>
    </rPh>
    <rPh sb="3" eb="4">
      <t>カ</t>
    </rPh>
    <rPh sb="4" eb="9">
      <t>ニシニホ</t>
    </rPh>
    <rPh sb="9" eb="13">
      <t>リk</t>
    </rPh>
    <rPh sb="13" eb="15">
      <t>タイコ</t>
    </rPh>
    <rPh sb="15" eb="20">
      <t>センsy</t>
    </rPh>
    <rPh sb="21" eb="23">
      <t>ダンシ</t>
    </rPh>
    <rPh sb="23" eb="25">
      <t>コジン</t>
    </rPh>
    <rPh sb="25" eb="27">
      <t>シュモク</t>
    </rPh>
    <phoneticPr fontId="2"/>
  </si>
  <si>
    <t>七種競技</t>
    <rPh sb="0" eb="1">
      <t>ナナ</t>
    </rPh>
    <rPh sb="1" eb="2">
      <t>シュ</t>
    </rPh>
    <rPh sb="2" eb="4">
      <t>キョウギ</t>
    </rPh>
    <phoneticPr fontId="2"/>
  </si>
  <si>
    <t>※個人種目男子エントリーに先に登録番号から標準まで入力してください。</t>
    <rPh sb="1" eb="3">
      <t>コジン</t>
    </rPh>
    <rPh sb="3" eb="5">
      <t>シュモク</t>
    </rPh>
    <rPh sb="5" eb="7">
      <t>ダンシ</t>
    </rPh>
    <rPh sb="13" eb="14">
      <t>サキ</t>
    </rPh>
    <rPh sb="15" eb="17">
      <t>トウロク</t>
    </rPh>
    <rPh sb="17" eb="19">
      <t>バンゴウ</t>
    </rPh>
    <rPh sb="21" eb="23">
      <t>ヒョウジュン</t>
    </rPh>
    <rPh sb="25" eb="27">
      <t>ニュウリョク</t>
    </rPh>
    <phoneticPr fontId="2"/>
  </si>
  <si>
    <t>七種競技</t>
    <rPh sb="0" eb="1">
      <t>7</t>
    </rPh>
    <rPh sb="1" eb="4">
      <t>ジュッシュキョウギ</t>
    </rPh>
    <phoneticPr fontId="3"/>
  </si>
  <si>
    <t>100mH</t>
    <phoneticPr fontId="3"/>
  </si>
  <si>
    <t>走高跳</t>
    <rPh sb="0" eb="3">
      <t>ハシリハバトビ</t>
    </rPh>
    <phoneticPr fontId="3"/>
  </si>
  <si>
    <t>200m</t>
    <phoneticPr fontId="2"/>
  </si>
  <si>
    <t>200m</t>
    <phoneticPr fontId="3"/>
  </si>
  <si>
    <t>走幅跳</t>
    <rPh sb="0" eb="3">
      <t>ハs</t>
    </rPh>
    <phoneticPr fontId="3"/>
  </si>
  <si>
    <t>第71回西日本学生陸上競技対校選手権大会出場申込　(女子七種競技)</t>
    <rPh sb="0" eb="1">
      <t>ダイ</t>
    </rPh>
    <rPh sb="3" eb="4">
      <t>カイ</t>
    </rPh>
    <rPh sb="4" eb="7">
      <t>ニシン</t>
    </rPh>
    <rPh sb="7" eb="9">
      <t>ガクセ</t>
    </rPh>
    <rPh sb="9" eb="15">
      <t>リk</t>
    </rPh>
    <rPh sb="15" eb="20">
      <t>センsy</t>
    </rPh>
    <rPh sb="20" eb="24">
      <t>シュt</t>
    </rPh>
    <rPh sb="26" eb="28">
      <t>ジョシ</t>
    </rPh>
    <rPh sb="28" eb="30">
      <t>ナナシュ</t>
    </rPh>
    <rPh sb="30" eb="32">
      <t>キョウギ</t>
    </rPh>
    <phoneticPr fontId="2"/>
  </si>
  <si>
    <t>※個人種目女子エントリーに先に登録番号から標準まで入力してください。</t>
    <rPh sb="1" eb="3">
      <t>コジン</t>
    </rPh>
    <rPh sb="3" eb="5">
      <t>シュモク</t>
    </rPh>
    <rPh sb="5" eb="7">
      <t>ジョシ</t>
    </rPh>
    <rPh sb="13" eb="14">
      <t>サキ</t>
    </rPh>
    <rPh sb="15" eb="17">
      <t>トウロク</t>
    </rPh>
    <rPh sb="17" eb="19">
      <t>バンゴウ</t>
    </rPh>
    <rPh sb="21" eb="23">
      <t>ヒョウジュン</t>
    </rPh>
    <rPh sb="25" eb="27">
      <t>ニュウリョク</t>
    </rPh>
    <phoneticPr fontId="2"/>
  </si>
  <si>
    <t>※最終種目の800mは6種目目までの得点で番組編成を行うので必要ありません。</t>
    <rPh sb="1" eb="3">
      <t>サイシュウ</t>
    </rPh>
    <rPh sb="3" eb="5">
      <t>シュモク</t>
    </rPh>
    <rPh sb="12" eb="14">
      <t>シュモク</t>
    </rPh>
    <rPh sb="14" eb="15">
      <t>メ</t>
    </rPh>
    <rPh sb="18" eb="20">
      <t>トクテン</t>
    </rPh>
    <rPh sb="21" eb="23">
      <t>バングミ</t>
    </rPh>
    <rPh sb="23" eb="25">
      <t>ヘンセイ</t>
    </rPh>
    <rPh sb="26" eb="27">
      <t>オコナ</t>
    </rPh>
    <rPh sb="30" eb="32">
      <t>ヒツヨウ</t>
    </rPh>
    <phoneticPr fontId="2"/>
  </si>
  <si>
    <t>七種出場費</t>
    <rPh sb="0" eb="1">
      <t>ナナ</t>
    </rPh>
    <rPh sb="1" eb="2">
      <t>シュ</t>
    </rPh>
    <rPh sb="2" eb="4">
      <t>シュツジョウ</t>
    </rPh>
    <rPh sb="4" eb="5">
      <t>ヒ</t>
    </rPh>
    <phoneticPr fontId="2"/>
  </si>
  <si>
    <t>男子リレー出場費</t>
    <rPh sb="0" eb="2">
      <t>ダンシ</t>
    </rPh>
    <rPh sb="5" eb="7">
      <t>シュツジョウ</t>
    </rPh>
    <rPh sb="7" eb="8">
      <t>ヒ</t>
    </rPh>
    <phoneticPr fontId="2"/>
  </si>
  <si>
    <t>女子リレー出場費</t>
    <rPh sb="0" eb="2">
      <t>ジョシ</t>
    </rPh>
    <rPh sb="5" eb="7">
      <t>シュツジョウ</t>
    </rPh>
    <rPh sb="7" eb="8">
      <t>ヒ</t>
    </rPh>
    <phoneticPr fontId="2"/>
  </si>
  <si>
    <t>九州IC</t>
    <rPh sb="0" eb="2">
      <t>キュウシュウ</t>
    </rPh>
    <phoneticPr fontId="2"/>
  </si>
  <si>
    <t>東亜大学</t>
    <phoneticPr fontId="3"/>
  </si>
  <si>
    <t>広島国際大学</t>
    <phoneticPr fontId="3"/>
  </si>
  <si>
    <t>広島工業大学</t>
    <phoneticPr fontId="3"/>
  </si>
  <si>
    <t>広島大学</t>
    <phoneticPr fontId="3"/>
  </si>
  <si>
    <t>下関市立大学</t>
    <phoneticPr fontId="3"/>
  </si>
  <si>
    <t>阿南工業高等専門学校</t>
  </si>
  <si>
    <t>福山大学</t>
    <phoneticPr fontId="3"/>
  </si>
  <si>
    <t>松江工業高等専門学校</t>
  </si>
  <si>
    <t>宇部工業高等専門学校</t>
  </si>
  <si>
    <t>鳥取大学</t>
    <phoneticPr fontId="3"/>
  </si>
  <si>
    <t>ノートルダム清心女子大学</t>
    <phoneticPr fontId="3"/>
  </si>
  <si>
    <t>広島文化学園大学</t>
    <phoneticPr fontId="3"/>
  </si>
  <si>
    <t>山口大学</t>
    <phoneticPr fontId="3"/>
  </si>
  <si>
    <t>弓削商船高等専門学校</t>
  </si>
  <si>
    <t>広島商船高等専門学校</t>
  </si>
  <si>
    <t>至誠館大学</t>
  </si>
  <si>
    <t>津山工業高等専門学校</t>
  </si>
  <si>
    <t>吉備国際大学</t>
  </si>
  <si>
    <t>山口県立大学</t>
  </si>
  <si>
    <t>香川高等専門学校</t>
  </si>
  <si>
    <t>呉工業高等専門学校</t>
  </si>
  <si>
    <t>徳山工業高等専門学校</t>
  </si>
  <si>
    <t>広島市立大学</t>
  </si>
  <si>
    <t>米子工業高等専門学校</t>
  </si>
  <si>
    <t>高知学園短期大学</t>
  </si>
  <si>
    <t>愛媛県立医療技術大学</t>
  </si>
  <si>
    <t>水産大学校</t>
  </si>
  <si>
    <t>尾道市立大学</t>
  </si>
  <si>
    <t>福山平成大学</t>
    <phoneticPr fontId="3"/>
  </si>
  <si>
    <t>四国大学</t>
    <phoneticPr fontId="3"/>
  </si>
  <si>
    <t>四国学院大学</t>
    <phoneticPr fontId="3"/>
  </si>
  <si>
    <t>島根大学</t>
    <phoneticPr fontId="3"/>
  </si>
  <si>
    <t>岡山商科大学</t>
    <phoneticPr fontId="3"/>
  </si>
  <si>
    <t>美作大学</t>
    <phoneticPr fontId="3"/>
  </si>
  <si>
    <t>川崎医療福祉大学</t>
    <phoneticPr fontId="3"/>
  </si>
  <si>
    <t>徳島大学</t>
    <phoneticPr fontId="3"/>
  </si>
  <si>
    <t>近畿大学中国四国</t>
    <phoneticPr fontId="3"/>
  </si>
  <si>
    <t>徳島文理大学</t>
    <phoneticPr fontId="3"/>
  </si>
  <si>
    <t>徳山大学</t>
    <phoneticPr fontId="3"/>
  </si>
  <si>
    <t>広島修道大学</t>
    <phoneticPr fontId="3"/>
  </si>
  <si>
    <t>環太平洋大学</t>
    <phoneticPr fontId="3"/>
  </si>
  <si>
    <t>岡山大学</t>
    <phoneticPr fontId="3"/>
  </si>
  <si>
    <t>岡山県立大学</t>
    <phoneticPr fontId="3"/>
  </si>
  <si>
    <t>岡山理科大学</t>
    <phoneticPr fontId="3"/>
  </si>
  <si>
    <t>倉敷芸術科学大学</t>
    <phoneticPr fontId="3"/>
  </si>
  <si>
    <t>広島経済大学</t>
    <phoneticPr fontId="3"/>
  </si>
  <si>
    <t>鳴門教育大学</t>
    <phoneticPr fontId="3"/>
  </si>
  <si>
    <t>高知大学</t>
    <phoneticPr fontId="3"/>
  </si>
  <si>
    <t>松山大学</t>
    <phoneticPr fontId="3"/>
  </si>
  <si>
    <t>香川大学</t>
    <phoneticPr fontId="3"/>
  </si>
  <si>
    <t>愛媛大学</t>
    <phoneticPr fontId="3"/>
  </si>
  <si>
    <t>島根県立大学</t>
    <phoneticPr fontId="3"/>
  </si>
  <si>
    <t>高知工科大学</t>
    <phoneticPr fontId="3"/>
  </si>
  <si>
    <t>高知県立大学</t>
    <phoneticPr fontId="3"/>
  </si>
  <si>
    <t>就実大学</t>
    <phoneticPr fontId="3"/>
  </si>
  <si>
    <t>県立広島大学</t>
    <phoneticPr fontId="3"/>
  </si>
  <si>
    <t>川崎医科大学</t>
    <phoneticPr fontId="3"/>
  </si>
  <si>
    <t>大島商船高等専門学校</t>
    <phoneticPr fontId="3"/>
  </si>
  <si>
    <t>東亜大</t>
  </si>
  <si>
    <t>広島国際大</t>
    <phoneticPr fontId="3"/>
  </si>
  <si>
    <t>広島工業大</t>
    <phoneticPr fontId="3"/>
  </si>
  <si>
    <t>広島大</t>
    <phoneticPr fontId="3"/>
  </si>
  <si>
    <t>下関市立大</t>
    <phoneticPr fontId="3"/>
  </si>
  <si>
    <t>阿南工業高専</t>
  </si>
  <si>
    <t>福山大</t>
    <phoneticPr fontId="3"/>
  </si>
  <si>
    <t>松江工業高専</t>
  </si>
  <si>
    <t>宇部工業高専</t>
    <rPh sb="0" eb="2">
      <t>ウベ</t>
    </rPh>
    <rPh sb="2" eb="4">
      <t>コウギョウ</t>
    </rPh>
    <rPh sb="4" eb="6">
      <t>コウセン</t>
    </rPh>
    <phoneticPr fontId="3"/>
  </si>
  <si>
    <t>鳥取大</t>
    <phoneticPr fontId="3"/>
  </si>
  <si>
    <t>ＮＤ清心女子大</t>
    <phoneticPr fontId="3"/>
  </si>
  <si>
    <t>広島文化学園大</t>
    <rPh sb="0" eb="2">
      <t>ヒロシマ</t>
    </rPh>
    <rPh sb="2" eb="4">
      <t>ブンカ</t>
    </rPh>
    <rPh sb="4" eb="6">
      <t>ガクエン</t>
    </rPh>
    <rPh sb="6" eb="7">
      <t>ダイ</t>
    </rPh>
    <phoneticPr fontId="3"/>
  </si>
  <si>
    <t>山口大</t>
    <phoneticPr fontId="3"/>
  </si>
  <si>
    <t>福山平成大</t>
    <phoneticPr fontId="3"/>
  </si>
  <si>
    <t>弓削商船高専</t>
  </si>
  <si>
    <t>広島商船高専</t>
  </si>
  <si>
    <t>至誠館大</t>
  </si>
  <si>
    <t>津山工業高専</t>
  </si>
  <si>
    <t>吉備国際大</t>
  </si>
  <si>
    <t>山口県立大</t>
  </si>
  <si>
    <t>香川高専</t>
  </si>
  <si>
    <t>呉工業高専</t>
  </si>
  <si>
    <t>徳山工業高専</t>
  </si>
  <si>
    <t>広島市立大</t>
  </si>
  <si>
    <t>米子工業高専</t>
  </si>
  <si>
    <t>高知学園短大</t>
  </si>
  <si>
    <t>愛媛県立医療技術大</t>
    <rPh sb="0" eb="4">
      <t>エヒメケンリツ</t>
    </rPh>
    <rPh sb="4" eb="6">
      <t>イリョウ</t>
    </rPh>
    <rPh sb="6" eb="8">
      <t>ギジュツ</t>
    </rPh>
    <rPh sb="8" eb="9">
      <t>ダイ</t>
    </rPh>
    <phoneticPr fontId="3"/>
  </si>
  <si>
    <t>水産大</t>
  </si>
  <si>
    <t>尾道市立大</t>
    <rPh sb="0" eb="2">
      <t>オノミチ</t>
    </rPh>
    <rPh sb="2" eb="3">
      <t>シ</t>
    </rPh>
    <rPh sb="3" eb="4">
      <t>リツ</t>
    </rPh>
    <rPh sb="4" eb="5">
      <t>ダイ</t>
    </rPh>
    <phoneticPr fontId="3"/>
  </si>
  <si>
    <t>四国大</t>
    <phoneticPr fontId="3"/>
  </si>
  <si>
    <t>四国学院大</t>
    <phoneticPr fontId="3"/>
  </si>
  <si>
    <t>島根大</t>
    <phoneticPr fontId="3"/>
  </si>
  <si>
    <t>岡山商科大</t>
    <phoneticPr fontId="3"/>
  </si>
  <si>
    <t>美作大</t>
    <phoneticPr fontId="3"/>
  </si>
  <si>
    <t>川崎医療福祉大</t>
    <phoneticPr fontId="3"/>
  </si>
  <si>
    <t>徳島大</t>
    <phoneticPr fontId="3"/>
  </si>
  <si>
    <t>近畿大中四国</t>
    <phoneticPr fontId="3"/>
  </si>
  <si>
    <t>徳島文理大</t>
    <phoneticPr fontId="3"/>
  </si>
  <si>
    <t>徳山大</t>
    <phoneticPr fontId="3"/>
  </si>
  <si>
    <t>広島修道大</t>
    <phoneticPr fontId="3"/>
  </si>
  <si>
    <t>環太平洋大</t>
    <phoneticPr fontId="3"/>
  </si>
  <si>
    <t>岡山大</t>
    <phoneticPr fontId="3"/>
  </si>
  <si>
    <t>岡山県立大</t>
    <phoneticPr fontId="3"/>
  </si>
  <si>
    <t>岡山理科大</t>
    <phoneticPr fontId="3"/>
  </si>
  <si>
    <t>倉敷芸術科学大</t>
    <phoneticPr fontId="3"/>
  </si>
  <si>
    <t>広島経済大</t>
    <phoneticPr fontId="3"/>
  </si>
  <si>
    <t>鳴門教育大</t>
    <phoneticPr fontId="3"/>
  </si>
  <si>
    <t>高知大</t>
    <phoneticPr fontId="3"/>
  </si>
  <si>
    <t>松山大</t>
    <phoneticPr fontId="3"/>
  </si>
  <si>
    <t>香川大</t>
    <phoneticPr fontId="3"/>
  </si>
  <si>
    <t>愛媛大</t>
    <phoneticPr fontId="3"/>
  </si>
  <si>
    <t>島根県立大</t>
    <phoneticPr fontId="3"/>
  </si>
  <si>
    <t>高知工科大</t>
    <phoneticPr fontId="3"/>
  </si>
  <si>
    <t>高知県立大</t>
    <phoneticPr fontId="3"/>
  </si>
  <si>
    <t>就実大</t>
    <phoneticPr fontId="3"/>
  </si>
  <si>
    <t>県立広島大</t>
    <phoneticPr fontId="3"/>
  </si>
  <si>
    <t>川崎医科大</t>
    <phoneticPr fontId="3"/>
  </si>
  <si>
    <t>大島商船高専</t>
    <phoneticPr fontId="3"/>
  </si>
  <si>
    <t>ﾄｳｱﾀﾞｲｶﾞｸ</t>
  </si>
  <si>
    <t>ﾋﾛｼﾏｺｸｻｲﾀﾞｲｶﾞｸ</t>
  </si>
  <si>
    <t>ﾋﾛｼﾏｺｳｷﾞｮｳﾀﾞｲｶﾞｸ</t>
  </si>
  <si>
    <t>ﾋﾛｼﾏﾀﾞｲｶﾞｸ</t>
  </si>
  <si>
    <t>ｼﾓﾉｾｷｼﾘﾂﾀﾞｲｶﾞｸ</t>
  </si>
  <si>
    <t>ｱﾅﾝｺｳｷﾞｮｳｺｳﾄｳｾﾝﾓﾝｶﾞｯｺｳ</t>
  </si>
  <si>
    <t>ﾌｸﾔﾏﾀﾞｲｶﾞｸ</t>
  </si>
  <si>
    <t>ﾏﾂｴｺｳｷﾞｮｳｺｳﾄｳｾﾝﾓﾝｶﾞｯｺｳ</t>
  </si>
  <si>
    <t>ｳﾍﾞｺｳｷﾞｮｳｺｳﾄｳｾﾝﾓﾝｶﾞｯｺｳ</t>
  </si>
  <si>
    <t>ﾄｯﾄﾘﾀﾞｲｶﾞｸ</t>
  </si>
  <si>
    <t>ﾉｰﾄﾙﾀﾞﾑｾｲｼﾝｼﾞｮｼﾀﾞｲｶﾞｸ</t>
  </si>
  <si>
    <t>ﾋﾛｼﾏﾌﾞﾝｶｶﾞｸｴﾝﾀﾞｲｶﾞｸ</t>
  </si>
  <si>
    <t>ﾔﾏｸﾞﾁﾀﾞｲｶﾞｸ</t>
  </si>
  <si>
    <t>ﾌｸﾔﾏﾍｲｾｲﾀﾞｲｶﾞｸ</t>
  </si>
  <si>
    <t>ｼｺｸﾀﾞｲｶﾞｸ</t>
  </si>
  <si>
    <t>ﾕｹﾞｼｮｳｾﾝｺｳｾﾝｶﾞｸ</t>
  </si>
  <si>
    <t>ｼｺｸｶﾞｸｲﾝﾀﾞｲｶﾞｸ</t>
  </si>
  <si>
    <t>ﾋﾛｼﾏｼｮｳｾﾝｺｳﾄｳｾﾝﾓﾝｶﾞｯｺｳ</t>
  </si>
  <si>
    <t>ｼﾏﾈﾀﾞｲｶﾞｸ</t>
  </si>
  <si>
    <t>ｼｾｲｶﾝﾀﾞｲｶﾞｸ</t>
  </si>
  <si>
    <t>ﾂﾔﾏｺｳｷﾞｮｳｺｳﾄｳｾﾝﾓﾝｶﾞｯｺｳ</t>
  </si>
  <si>
    <t>ｵｶﾔﾏｼｮｳｶﾀﾞｲｶﾞｸ</t>
  </si>
  <si>
    <t>ﾐﾏｻｶﾀﾞｲｶﾞｸ</t>
  </si>
  <si>
    <t>ｶﾜｻｷｲﾘｮｳﾌｸｼﾀﾞｲｶﾞｸ</t>
  </si>
  <si>
    <t>ﾄｸｼﾏﾀﾞｲｶﾞｸ</t>
  </si>
  <si>
    <t>ｷﾝｷﾀﾞｲｶﾞｸﾁｭｳｺﾞｸｼｺｸ</t>
  </si>
  <si>
    <t>ﾄｸｼﾏﾌﾞﾝﾘﾀﾞｲｶﾞｸ</t>
  </si>
  <si>
    <t>ﾄｸﾔﾏﾀﾞｲｶﾞｸ</t>
  </si>
  <si>
    <t>ﾋﾛｼﾏｼｭｳﾄﾞｳﾀﾞｲｶﾞｸ</t>
  </si>
  <si>
    <t>ｶﾝﾀｲﾍｲﾖｳﾀﾞｲｶﾞｸ</t>
  </si>
  <si>
    <t>ｵｶﾔﾏﾀﾞｲｶﾞｸ</t>
  </si>
  <si>
    <t>ｵｶﾔﾏｹﾝﾘﾂﾀﾞｲｶﾞｸ</t>
  </si>
  <si>
    <t>ｵｶﾔﾏﾘｶﾀﾞｲｶﾞｸ</t>
  </si>
  <si>
    <t>ｸﾗｼｷｹﾞｲｼﾞｭﾂｶｶﾞｸﾀﾞｲｶﾞｸ</t>
  </si>
  <si>
    <t>ﾋﾛｼﾏｹｲｻﾞｲﾀﾞｲｶﾞｸ</t>
  </si>
  <si>
    <t>ﾅﾙﾄｷｮｳｲｸﾀﾞｲｶﾞｸ</t>
  </si>
  <si>
    <t>ｺｳﾁﾀﾞｲｶﾞｸ</t>
  </si>
  <si>
    <t>ｷﾋﾞｺｸｻｲﾀﾞｲｶﾞｸ</t>
  </si>
  <si>
    <t>ﾏﾂﾔﾏﾀﾞｲｶﾞｸ</t>
  </si>
  <si>
    <t>ｶｶﾞﾜﾀﾞｲｶﾞｸ</t>
  </si>
  <si>
    <t>ｴﾋﾒﾀﾞｲｶﾞｸ</t>
  </si>
  <si>
    <t>ﾔﾏｸﾞﾁｹﾝﾘﾂﾀﾞｲｶﾞｸ</t>
  </si>
  <si>
    <t>ｼﾏﾈｹﾝﾘﾂﾀﾞｲｶﾞｸ</t>
  </si>
  <si>
    <t>ｺｳﾁｺｳｶﾀﾞｲｶﾞｸ</t>
  </si>
  <si>
    <t>ｺｳﾁｹﾝﾘﾂﾀﾞｲｶﾞｸ</t>
  </si>
  <si>
    <t>ｶｶﾞﾜｺｳﾄｳｾﾝﾓﾝｶﾞｯｺｳ</t>
  </si>
  <si>
    <t>ｸﾚｺｳｷﾞｮｳｺｳﾄｳｾﾝﾓﾝｶﾞｯｺｳ</t>
  </si>
  <si>
    <t>ﾄｸﾔﾏｺｳｷﾞｮｳｺｳﾄｳｾﾝﾓﾝｶﾞｯｺｳ</t>
  </si>
  <si>
    <t>ﾋﾛｼﾏｼﾘﾂﾀﾞｲｶﾞｸ</t>
  </si>
  <si>
    <t>ｼｭｳｼﾞﾂﾀﾞｲｶﾞｸ</t>
  </si>
  <si>
    <t>ﾖﾅｺﾞｺｳｷﾞｮｳｺｳﾄｳｾﾝﾓﾝｶﾞｯｺｳ</t>
  </si>
  <si>
    <t>ｹﾝﾘﾂﾋﾛｼﾏﾀﾞｲｶﾞｸ</t>
  </si>
  <si>
    <t>ｺｳﾁｶﾞｸｴﾝﾀﾝﾀﾞｲｶﾞｸ</t>
  </si>
  <si>
    <t>ｶﾜｻｷｲｶﾀﾞｲｶﾞｸ</t>
  </si>
  <si>
    <t>ｵｵｼﾏｼｮｳｾﾝｺｳﾄｳｾﾝﾓﾝｶﾞｯｺｳ</t>
  </si>
  <si>
    <t>ｴﾋﾒｹﾝﾘﾂｲﾘｮｳｷﾞｼﾞｭﾂﾀﾞｲｶﾞｸ</t>
  </si>
  <si>
    <t>ｽｲｻﾝﾀﾞｲｶﾞｯｺｳ</t>
  </si>
  <si>
    <t>ｵﾉﾐﾁｼﾘﾂﾀﾞｲｶﾞｸ</t>
  </si>
  <si>
    <t>2243</t>
    <phoneticPr fontId="3"/>
  </si>
  <si>
    <t>大津　優音</t>
  </si>
  <si>
    <t>ｵｵﾂ ﾏｻﾄ</t>
  </si>
  <si>
    <t>河野　一伯</t>
  </si>
  <si>
    <t>ｺｳﾉ ｶｽﾞﾉﾘ</t>
  </si>
  <si>
    <t>浅先　将大</t>
  </si>
  <si>
    <t>ｱｻｻﾞｷ ﾏｻﾋﾛ</t>
  </si>
  <si>
    <t>伊藤　大地</t>
  </si>
  <si>
    <t>ｲﾄｳ ﾀﾞｲﾁ</t>
  </si>
  <si>
    <t>枝根　史弥</t>
  </si>
  <si>
    <t>ｴﾀﾞﾈ ﾌﾐﾔ</t>
  </si>
  <si>
    <t>北村　直大</t>
  </si>
  <si>
    <t>ｷﾀﾑﾗ ﾅｵ</t>
  </si>
  <si>
    <t>小松　賢志郎</t>
  </si>
  <si>
    <t>ｺﾏﾂ ｹﾝｼﾛｳ</t>
  </si>
  <si>
    <t>佐々木　太夢</t>
  </si>
  <si>
    <t>ｻｻｷ ﾋﾛﾑ</t>
  </si>
  <si>
    <t>武田　真澄</t>
  </si>
  <si>
    <t>ﾀｹﾀﾞ ﾏｽﾐ</t>
  </si>
  <si>
    <t>中野　和哉</t>
  </si>
  <si>
    <t>ﾅｶﾉ ｶｽﾞﾔ</t>
  </si>
  <si>
    <t>鍋島　尚哉</t>
  </si>
  <si>
    <t>ﾅﾍﾞｼﾏ ﾅｵﾔ</t>
  </si>
  <si>
    <t>橋本　利哉</t>
  </si>
  <si>
    <t>ﾊｼﾓﾄ ﾄｼﾔ</t>
  </si>
  <si>
    <t>宮藤　優樹</t>
  </si>
  <si>
    <t>ﾐﾔﾌｼﾞ ﾕｳｷ</t>
  </si>
  <si>
    <t>山田　晟太朗</t>
  </si>
  <si>
    <t>ﾔﾏﾀﾞ ｾｲﾀﾛｳ</t>
  </si>
  <si>
    <t>由良野　公介</t>
  </si>
  <si>
    <t>ﾕﾗﾉ ｺｳｽｹ</t>
  </si>
  <si>
    <t>吉見　健太</t>
  </si>
  <si>
    <t>ﾖｼﾐ ｹﾝﾀ</t>
  </si>
  <si>
    <t>朝倉　大貴</t>
  </si>
  <si>
    <t>ｱｻｸﾗ ﾀﾞｲｷ</t>
  </si>
  <si>
    <t>芦田　隼人</t>
  </si>
  <si>
    <t>ｱｼﾀﾞ ﾊﾔﾄ</t>
  </si>
  <si>
    <t>上野　慶太郎</t>
  </si>
  <si>
    <t>ｳｴﾉ ｹｲﾀﾛｳ</t>
  </si>
  <si>
    <t>神鳥　玲央</t>
  </si>
  <si>
    <t>ｶﾐﾄﾘ ﾚｵ</t>
  </si>
  <si>
    <t>合田　智哉</t>
  </si>
  <si>
    <t>ｺﾞｳﾀﾞ ﾄﾓﾔ</t>
  </si>
  <si>
    <t>児玉　優生</t>
  </si>
  <si>
    <t>ｺﾀﾞﾏ ﾕｳｷ</t>
  </si>
  <si>
    <t>住田　達生</t>
  </si>
  <si>
    <t>ｽﾐﾀﾞ ﾀﾂｷ</t>
  </si>
  <si>
    <t>畑中　将彦</t>
  </si>
  <si>
    <t>ﾊﾀﾅｶ ﾏｻﾋｺ</t>
  </si>
  <si>
    <t>村上　浩平</t>
  </si>
  <si>
    <t>ﾑﾗｶﾐ ｺｳﾍｲ</t>
  </si>
  <si>
    <t>渡邉　航大</t>
  </si>
  <si>
    <t>ﾜﾀﾅﾍﾞ ｺｳﾀﾞｲ</t>
  </si>
  <si>
    <t>菅野　渉</t>
  </si>
  <si>
    <t>ｶﾝﾉ ﾜﾀﾙ</t>
  </si>
  <si>
    <t>濵﨑　智哉</t>
  </si>
  <si>
    <t>ﾊﾏｻｷ ﾄﾓﾔ</t>
  </si>
  <si>
    <t>前田　篤</t>
  </si>
  <si>
    <t>ﾏｴﾀﾞ ｱﾂｼ</t>
  </si>
  <si>
    <t>吉川　幸輝</t>
  </si>
  <si>
    <t>ｷｯｶﾜ ｺｳｷ</t>
  </si>
  <si>
    <t>山本　雄大</t>
  </si>
  <si>
    <t>ﾔﾏﾓﾄ ﾕｳﾀ</t>
  </si>
  <si>
    <t>吉本　憲矢</t>
  </si>
  <si>
    <t>ﾖｼﾓﾄ ｹﾝﾔ</t>
  </si>
  <si>
    <t>野村　大地</t>
  </si>
  <si>
    <t>ﾉﾑﾗ ﾀﾞｲﾁ</t>
  </si>
  <si>
    <t>平林　天佑</t>
  </si>
  <si>
    <t>ﾋﾗﾊﾞﾔｼ ﾃﾝﾕｳ</t>
  </si>
  <si>
    <t>谷本　亮太</t>
  </si>
  <si>
    <t>ﾀﾆﾓﾄ ﾘｮｳﾀ</t>
  </si>
  <si>
    <t>東　陽暉</t>
  </si>
  <si>
    <t>ﾋｶﾞｼ ﾊﾙｷ</t>
  </si>
  <si>
    <t>越智　大河</t>
  </si>
  <si>
    <t>ｵﾁ ﾀｲｶﾞ</t>
  </si>
  <si>
    <t>岡村　裕之</t>
  </si>
  <si>
    <t>ｵｶﾑﾗ ﾋﾛﾕｷ</t>
  </si>
  <si>
    <t>手嶋　将大</t>
  </si>
  <si>
    <t>ﾃｼﾏ ﾏｻﾋﾛ</t>
  </si>
  <si>
    <t>村上　寛佳</t>
  </si>
  <si>
    <t>ﾑﾗｶﾐ ﾋﾛﾖｼ</t>
  </si>
  <si>
    <t>鈴木　達也</t>
  </si>
  <si>
    <t>ｽｽﾞｷ ﾀﾂﾔ</t>
  </si>
  <si>
    <t>山口　誠裕</t>
  </si>
  <si>
    <t>ﾔﾏｸﾞﾁ ﾀｶﾋﾛ</t>
  </si>
  <si>
    <t>藤原　修平</t>
  </si>
  <si>
    <t>ﾌｼﾞﾜﾗ ｼｭｳﾍｲ</t>
  </si>
  <si>
    <t>吉池　航</t>
  </si>
  <si>
    <t>ﾖｼｲｹ ﾜﾀﾙ</t>
  </si>
  <si>
    <t>出口　和貴</t>
  </si>
  <si>
    <t>ﾃﾞｸﾞﾁ ｶｽﾞｷ</t>
  </si>
  <si>
    <t>久保見　裕平</t>
  </si>
  <si>
    <t>ｸﾎﾞﾐ ﾕｳﾍｲ</t>
  </si>
  <si>
    <t>加藤　俊</t>
  </si>
  <si>
    <t>ｶﾄｳ ｼｭﾝ</t>
  </si>
  <si>
    <t>和田　龍汰</t>
  </si>
  <si>
    <t>ﾜﾀﾞ ﾘｭｳﾀ</t>
  </si>
  <si>
    <t>佐藤　洋輔</t>
  </si>
  <si>
    <t>ｻﾄｳ ﾖｳｽｹ</t>
  </si>
  <si>
    <t>前田　真作</t>
  </si>
  <si>
    <t>ﾏｴﾀ ｼﾝｻｸ</t>
  </si>
  <si>
    <t>犬持　智</t>
  </si>
  <si>
    <t>ｲﾇﾓﾁ ｻﾄﾙ</t>
  </si>
  <si>
    <t>田代　二朗</t>
  </si>
  <si>
    <t>ﾀｼﾛ ｼﾞﾛｳ</t>
  </si>
  <si>
    <t>藤田　佳委</t>
  </si>
  <si>
    <t>ﾌｼﾞﾀ ｶｲ</t>
  </si>
  <si>
    <t>山田　拓矢</t>
  </si>
  <si>
    <t>ﾔﾏﾀﾞ ﾀｸﾔ</t>
  </si>
  <si>
    <t>亀山　春稀</t>
  </si>
  <si>
    <t>ｶﾒﾔﾏ ﾊﾙｷ</t>
  </si>
  <si>
    <t>植田　拓朗</t>
  </si>
  <si>
    <t>ｳｴﾀ ﾀｸﾛｳ</t>
  </si>
  <si>
    <t>谷上　耕太郎</t>
  </si>
  <si>
    <t>ﾀﾆｳｴ ｺｳﾀﾛｳ</t>
  </si>
  <si>
    <t>河村　直哉</t>
  </si>
  <si>
    <t>ｶﾜﾑﾗ ﾅｵﾔ</t>
  </si>
  <si>
    <t>荒木　晃</t>
  </si>
  <si>
    <t>ｱﾗｷ ｺｳ</t>
  </si>
  <si>
    <t>小林　淳人</t>
  </si>
  <si>
    <t>ｺﾊﾞﾔｼ ｱﾂﾄ</t>
  </si>
  <si>
    <t>和田　直也</t>
  </si>
  <si>
    <t>ﾜﾀﾞ ﾅｵﾔ</t>
  </si>
  <si>
    <t>村田　雅明</t>
  </si>
  <si>
    <t>ﾑﾗﾀ ﾏｻｱｷ</t>
  </si>
  <si>
    <t>岩本　凌佳</t>
  </si>
  <si>
    <t>ｲﾜﾓﾄ ﾘｮｳｶﾞ</t>
  </si>
  <si>
    <t>伊藤　諒祐</t>
  </si>
  <si>
    <t>ｲﾄｳ ﾘｮｳｽｹ</t>
  </si>
  <si>
    <t>前田　裕紀</t>
  </si>
  <si>
    <t>ﾏｴﾀﾞ ﾕｳｷ</t>
  </si>
  <si>
    <t>駒田　祐大</t>
  </si>
  <si>
    <t>ｺﾏﾀﾞ ﾕｳﾀﾞｲ</t>
  </si>
  <si>
    <t>和田　拓也</t>
  </si>
  <si>
    <t>ﾜﾀﾞ ﾀｸﾔ</t>
  </si>
  <si>
    <t>池田　弘佑</t>
  </si>
  <si>
    <t>ｲｹﾀﾞ ｺｳｽｹ</t>
  </si>
  <si>
    <t>武田　歴次</t>
  </si>
  <si>
    <t>ﾀｹﾀﾞ ﾚｲｼﾞ</t>
  </si>
  <si>
    <t>佐藤　光俊</t>
  </si>
  <si>
    <t>ｻﾄｳ ﾐﾂﾄｼ</t>
  </si>
  <si>
    <t>向井　渉太朗</t>
  </si>
  <si>
    <t>ﾑｶｲ ｼｮｳﾀﾛｳ</t>
  </si>
  <si>
    <t>幸長　慎一</t>
  </si>
  <si>
    <t>ﾕｷﾅｶﾞ ｼﾝｲﾁ</t>
  </si>
  <si>
    <t>新居　卓也</t>
  </si>
  <si>
    <t>ﾆｲ ﾀｸﾔ</t>
  </si>
  <si>
    <t>三江　陸斗</t>
  </si>
  <si>
    <t>ﾐｴ ﾘｸﾄ</t>
  </si>
  <si>
    <t>近藤　君平</t>
  </si>
  <si>
    <t>ｺﾝﾄﾞｳ ｸﾝﾍﾟｲ</t>
  </si>
  <si>
    <t>花尾　康哉</t>
  </si>
  <si>
    <t>ﾊﾅｵ ｺｳﾔ</t>
  </si>
  <si>
    <t>藤田　駿介</t>
  </si>
  <si>
    <t>ﾌｼﾞﾀ ｼｭﾝｽｹ</t>
  </si>
  <si>
    <t>藤井　勇生</t>
  </si>
  <si>
    <t>ﾌｼﾞｲ ﾕｳｷ</t>
  </si>
  <si>
    <t>大村　将広</t>
  </si>
  <si>
    <t>ｵｵﾑﾗ ﾏｻﾋﾛ</t>
  </si>
  <si>
    <t>竹明　竜太朗</t>
  </si>
  <si>
    <t>ﾀｹﾐｮｳ ﾘｭｳﾀﾛｳ</t>
  </si>
  <si>
    <t>河上　洋輝</t>
  </si>
  <si>
    <t>ｶﾜｶﾐ ﾋﾛｷ</t>
  </si>
  <si>
    <t>清水　裕貴</t>
  </si>
  <si>
    <t>ｼﾐｽﾞ ﾋﾛｷ</t>
  </si>
  <si>
    <t>河内　知晃</t>
  </si>
  <si>
    <t>ｶﾜﾁ ﾄﾓｱｷ</t>
  </si>
  <si>
    <t>家永　知生</t>
  </si>
  <si>
    <t>ｲｴﾅｶﾞ ﾊﾙｷ</t>
  </si>
  <si>
    <t>熊本　靖丈</t>
  </si>
  <si>
    <t>ｸﾏﾓﾄ ﾔｽﾋﾛ</t>
  </si>
  <si>
    <t>蒲生　望</t>
  </si>
  <si>
    <t>ｶﾞﾓｳ ﾉｿﾞﾑ</t>
  </si>
  <si>
    <t>廣田　高至</t>
  </si>
  <si>
    <t>ﾋﾛﾀ ﾀｶｼ</t>
  </si>
  <si>
    <t>新井　賢太郎</t>
  </si>
  <si>
    <t>ｱﾗｲ ｹﾝﾀﾛｳ</t>
  </si>
  <si>
    <t>在国寺　晃平</t>
  </si>
  <si>
    <t>ｻﾞｲｺｸｼﾞ ｺｳﾍｲ</t>
  </si>
  <si>
    <t>奈須　綾佑</t>
  </si>
  <si>
    <t>ﾅｽ ﾘｮｳｽｹ</t>
  </si>
  <si>
    <t>作本　智史</t>
  </si>
  <si>
    <t>ｻｸﾓﾄ ｻﾄｼ</t>
  </si>
  <si>
    <t>三宅　裕一朗</t>
  </si>
  <si>
    <t>ﾐﾔｹ ﾕｳｲﾁﾛｳ</t>
  </si>
  <si>
    <t>梶原　周平</t>
  </si>
  <si>
    <t>ｶｼﾞﾜﾗ ｼｭｳﾍｲ</t>
  </si>
  <si>
    <t>大塚　理輝</t>
  </si>
  <si>
    <t>ｵｵﾂｶ ﾘｷ</t>
  </si>
  <si>
    <t>友田　勝士</t>
  </si>
  <si>
    <t>ﾄﾓﾀﾞ ｶﾂｼ</t>
  </si>
  <si>
    <t>田首　恭平</t>
  </si>
  <si>
    <t>ﾀｸﾋﾞ ｷｮｳﾍｲ</t>
  </si>
  <si>
    <t>渡邉　駿</t>
  </si>
  <si>
    <t>ﾜﾀﾅﾍﾞ ｼｭﾝ</t>
  </si>
  <si>
    <t>伊藤　光希</t>
  </si>
  <si>
    <t>ｲﾄｳ ｺｳｷ</t>
  </si>
  <si>
    <t>加藤　嵩大</t>
  </si>
  <si>
    <t>ｶﾄｳ ﾀｶﾋﾛ</t>
  </si>
  <si>
    <t>青山　晴樹</t>
  </si>
  <si>
    <t>ｱｵﾔﾏ ﾊﾙｷ</t>
  </si>
  <si>
    <t>蒲生　郷</t>
  </si>
  <si>
    <t>ｶﾞﾓｳ ｺﾞｳ</t>
  </si>
  <si>
    <t>高橋　皓己</t>
  </si>
  <si>
    <t>ﾀｶﾊｼ ｺｳｷ</t>
  </si>
  <si>
    <t>山崎　泰輝</t>
  </si>
  <si>
    <t>ﾔﾏｻｷ ﾀｲｷ</t>
  </si>
  <si>
    <t>来島　良典</t>
  </si>
  <si>
    <t>ｷｼﾞﾏ ﾖｼﾉﾘ</t>
  </si>
  <si>
    <t>佐々木　優</t>
  </si>
  <si>
    <t>ｻｻｷ ｽｸﾞﾙ</t>
  </si>
  <si>
    <t>坂口　礼章</t>
  </si>
  <si>
    <t>ｻｶｸﾞﾁ ﾉﾘｱｷ</t>
  </si>
  <si>
    <t>佐藤　走</t>
  </si>
  <si>
    <t>ｻﾄｳ ｶｹﾙ</t>
  </si>
  <si>
    <t>渡邉　心平</t>
  </si>
  <si>
    <t>ﾜﾀﾅﾍﾞ ｼﾝﾍﾟｲ</t>
  </si>
  <si>
    <t>松岡　拓磨</t>
  </si>
  <si>
    <t>ﾏﾂｵｶ ﾀｸﾏ</t>
  </si>
  <si>
    <t>吉村　善治</t>
  </si>
  <si>
    <t>ﾖｼﾑﾗ ﾖｼﾊﾙ</t>
  </si>
  <si>
    <t>河北　竜治</t>
  </si>
  <si>
    <t>ｶﾜｷﾀ ﾘｭｳｼﾞ</t>
  </si>
  <si>
    <t>柳井　政樹</t>
  </si>
  <si>
    <t>ﾔﾅｲ ﾏｻｷ</t>
  </si>
  <si>
    <t>松本　佑介</t>
  </si>
  <si>
    <t>ﾏﾂﾓﾄ ﾕｳｽｹ</t>
  </si>
  <si>
    <t>川﨑　貢功</t>
  </si>
  <si>
    <t>ｶﾜｻｷ ﾐﾂｸﾞ</t>
  </si>
  <si>
    <t>内海　克暢</t>
  </si>
  <si>
    <t>ｳﾂﾐ ｶﾂﾉﾌﾞ</t>
  </si>
  <si>
    <t>沖本　昂祐</t>
  </si>
  <si>
    <t>ｵｷﾓﾄ ｺｳｽｹ</t>
  </si>
  <si>
    <t>武内　亮介</t>
  </si>
  <si>
    <t>ﾀｹｳﾁ ﾘｮｳｽｹ</t>
  </si>
  <si>
    <t>唐崎 航平</t>
  </si>
  <si>
    <t>ｶﾗｻｷ ｺｳﾍｲ</t>
  </si>
  <si>
    <t>加藤　慶</t>
  </si>
  <si>
    <t>ｶﾄｳ ｹｲ</t>
  </si>
  <si>
    <t>古庵　大地</t>
  </si>
  <si>
    <t>ｺｱﾝ ﾀﾞｲﾁ</t>
  </si>
  <si>
    <t>小川　順也</t>
  </si>
  <si>
    <t>ｵｶﾞﾜ ｼﾞｭﾝﾔ</t>
  </si>
  <si>
    <t>多賀　竜太朗</t>
  </si>
  <si>
    <t>ﾀｶﾞ ﾘｮｳﾀﾛｳ</t>
  </si>
  <si>
    <t>岩田　啓佑</t>
  </si>
  <si>
    <t>ｲﾜﾀ ｹｲｽｹ</t>
  </si>
  <si>
    <t>横山　達也</t>
  </si>
  <si>
    <t>ﾖｺﾔﾏ ﾀﾂﾔ</t>
  </si>
  <si>
    <t>下江　健史</t>
  </si>
  <si>
    <t>ｼﾓｴ ﾀｹｼ</t>
  </si>
  <si>
    <t>片山　滉太</t>
  </si>
  <si>
    <t>ｶﾀﾔﾏ ｺｳﾀ</t>
  </si>
  <si>
    <t>岸　泰正</t>
  </si>
  <si>
    <t>ｷｼ ﾔｽﾏｻ</t>
  </si>
  <si>
    <t>寺本　知生</t>
  </si>
  <si>
    <t>ﾃﾗﾓﾄ ﾄﾓｷ</t>
  </si>
  <si>
    <t>大島　勇哉</t>
  </si>
  <si>
    <t>ｵｵｼﾏ ﾀｶﾔ</t>
  </si>
  <si>
    <t>髙橋　北斗</t>
  </si>
  <si>
    <t>ﾀｶﾊｼ ﾎｸﾄ</t>
  </si>
  <si>
    <t>山口　昂汰</t>
  </si>
  <si>
    <t>ﾔﾏｸﾞﾁ ｺｳﾀ</t>
  </si>
  <si>
    <t>竹内　康裕</t>
  </si>
  <si>
    <t>ﾀｹｳﾁ ﾔｽﾀｶ</t>
  </si>
  <si>
    <t>川波　知裕</t>
  </si>
  <si>
    <t>ｶﾜﾅﾐ ﾄﾓﾋﾛ</t>
  </si>
  <si>
    <t>寺田　大輝</t>
  </si>
  <si>
    <t>ﾃﾗﾀﾞ ﾄﾓｷ</t>
  </si>
  <si>
    <t>馬越　建幸</t>
  </si>
  <si>
    <t>ｳﾏｺｼ ｹﾝｺｳ</t>
  </si>
  <si>
    <t>吉川　顕太</t>
  </si>
  <si>
    <t>ﾖｼｶﾜ ｹﾝﾀ</t>
  </si>
  <si>
    <t>毛利　佳裕</t>
  </si>
  <si>
    <t>ﾓｳﾘ ﾖｼﾋﾛ</t>
  </si>
  <si>
    <t>前田　文彬</t>
  </si>
  <si>
    <t>ﾏｴﾀﾞ ﾌﾐｱｷ</t>
  </si>
  <si>
    <t>安部　晃規</t>
  </si>
  <si>
    <t>ｱﾍﾞ ｱｷﾉﾘ</t>
  </si>
  <si>
    <t>田嶋　宏一郎</t>
  </si>
  <si>
    <t>ﾀｼﾞﾏ ｺｳｲﾁﾛｳ</t>
  </si>
  <si>
    <t>乗重　敦誉</t>
  </si>
  <si>
    <t>ﾉﾘｼｹﾞ ｱﾂﾖｼ</t>
  </si>
  <si>
    <t>仲西　一鉱</t>
  </si>
  <si>
    <t>ﾅｶﾆｼ ｶｽﾞﾋﾛ</t>
  </si>
  <si>
    <t>吉武　歩人</t>
  </si>
  <si>
    <t>ﾖｼﾀｹ ｱﾙﾄ</t>
  </si>
  <si>
    <t>岡田　直樹</t>
  </si>
  <si>
    <t>ｵｶﾀﾞ ﾅｵｷ</t>
  </si>
  <si>
    <t>椎原　素哉</t>
  </si>
  <si>
    <t>ｼｲﾊﾗ ﾓﾄﾔ</t>
  </si>
  <si>
    <t>鈴木　慶彦</t>
  </si>
  <si>
    <t>ｽｽﾞｷ ﾖｼﾋｺ</t>
  </si>
  <si>
    <t>尾﨑　雄祐</t>
  </si>
  <si>
    <t>ｵｻﾞｷ ﾕｳｽｹ</t>
  </si>
  <si>
    <t>森　麟太郎</t>
  </si>
  <si>
    <t>ﾓﾘ ﾘﾝﾀﾛｳ</t>
  </si>
  <si>
    <t>松本　奏一郎</t>
  </si>
  <si>
    <t>ﾏﾂﾓﾄ ｿｳｲﾁﾛｳ</t>
  </si>
  <si>
    <t>上田　拓登</t>
  </si>
  <si>
    <t>ｳｴﾀﾞ ﾀｸﾄ</t>
  </si>
  <si>
    <t>妻藤　祐太</t>
  </si>
  <si>
    <t>ｻｲﾄｳ ﾕｳﾀ</t>
  </si>
  <si>
    <t>西村　浩登</t>
  </si>
  <si>
    <t>ﾆｼﾑﾗ ﾋﾛﾄ</t>
  </si>
  <si>
    <t>春日井　貴英</t>
  </si>
  <si>
    <t>ｶｽｶﾞｲ ﾀｶﾋﾃﾞ</t>
  </si>
  <si>
    <t>藤島　廉</t>
  </si>
  <si>
    <t>ﾌｼﾞｼﾏ ﾚﾝ</t>
  </si>
  <si>
    <t>辻　翔吾</t>
  </si>
  <si>
    <t>ﾂｼﾞ ｼｮｳｺﾞ</t>
  </si>
  <si>
    <t>近藤　克也</t>
  </si>
  <si>
    <t>ｺﾝﾄﾞｳ ｶﾂﾔ</t>
  </si>
  <si>
    <t>長木　勇真</t>
  </si>
  <si>
    <t>ﾁｮｳｷ ﾕｳﾏ</t>
  </si>
  <si>
    <t>松井　皓亮</t>
  </si>
  <si>
    <t>ﾏﾂｲ ｺｳｽｹ</t>
  </si>
  <si>
    <t>成迫　大樹</t>
  </si>
  <si>
    <t>ﾅﾘｻｺ ﾀﾞｲｷ</t>
  </si>
  <si>
    <t>長谷川　真輝</t>
  </si>
  <si>
    <t>ﾊｾｶﾞﾜ ﾏｻｷ</t>
  </si>
  <si>
    <t>真弓　智浩</t>
  </si>
  <si>
    <t>ﾏﾕﾐ ﾁﾋﾛ</t>
  </si>
  <si>
    <t>園中　杏汰</t>
  </si>
  <si>
    <t>ｿﾉﾅｶ ｷｮｳﾀ</t>
  </si>
  <si>
    <t>小武海　泰士</t>
  </si>
  <si>
    <t>ｺﾌﾞｶｲ ﾀｲｼ</t>
  </si>
  <si>
    <t>竹内　陸</t>
  </si>
  <si>
    <t>ﾀｹｳﾁ ﾘｸ</t>
  </si>
  <si>
    <t>沖津　善</t>
  </si>
  <si>
    <t>ｵｷﾂ ﾀﾀﾞｼ</t>
  </si>
  <si>
    <t>田村　圭祐</t>
  </si>
  <si>
    <t>ﾀﾑﾗ ｹｲｽｹ</t>
  </si>
  <si>
    <t>山下　隆祐</t>
  </si>
  <si>
    <t>ﾔﾏｼﾀ ﾘｭｳｽｹ</t>
  </si>
  <si>
    <t>野口　健太</t>
  </si>
  <si>
    <t>ﾉｸﾞﾁ ｹﾝﾀ</t>
  </si>
  <si>
    <t>石川　稜将</t>
  </si>
  <si>
    <t>ｲｼｶﾜ ﾘｮｳｽｹ</t>
  </si>
  <si>
    <t>廣田　天丸</t>
  </si>
  <si>
    <t>ﾋﾛﾀ ﾃﾝﾏﾙ</t>
  </si>
  <si>
    <t>松田　拓也</t>
  </si>
  <si>
    <t>ﾏﾂﾀﾞ ﾀｸﾔ</t>
  </si>
  <si>
    <t>藤本　達也</t>
  </si>
  <si>
    <t>ﾌｼﾞﾓﾄ ﾀﾂﾔ</t>
  </si>
  <si>
    <t>濱野　洋人</t>
  </si>
  <si>
    <t>ﾊﾏﾉ ﾋﾛﾄ</t>
  </si>
  <si>
    <t>上田　力哉</t>
  </si>
  <si>
    <t>ｳｴﾀﾞ ﾘｷﾔ</t>
  </si>
  <si>
    <t>日隅　健太郎</t>
  </si>
  <si>
    <t>ﾋｽﾞﾐ ｹﾝﾀﾛｳ</t>
  </si>
  <si>
    <t>吉川　海斗</t>
  </si>
  <si>
    <t>ｷｯｶﾜ ｶｲﾄ</t>
  </si>
  <si>
    <t>野上　佳樹</t>
  </si>
  <si>
    <t>ﾉｶﾞﾐ ﾖｼｷ</t>
  </si>
  <si>
    <t>古閑　翔太朗</t>
  </si>
  <si>
    <t>ｺｶﾞ ｼｮｳﾀﾛｳ</t>
  </si>
  <si>
    <t>村上　啓太</t>
  </si>
  <si>
    <t>ﾑﾗｶﾐ ｹｲﾀ</t>
  </si>
  <si>
    <t>寺西　洸介</t>
  </si>
  <si>
    <t>ﾃﾗﾆｼ ｺｳｽｹ</t>
  </si>
  <si>
    <t>田平　守</t>
  </si>
  <si>
    <t>ﾀﾋﾗ ﾏﾓﾙ</t>
  </si>
  <si>
    <t>田坂　雅人</t>
  </si>
  <si>
    <t>ﾀｻｶ ﾏｻﾄ</t>
  </si>
  <si>
    <t>中村　遼太郎</t>
  </si>
  <si>
    <t>ﾅｶﾑﾗ ﾘｮｳﾀﾛｳ</t>
  </si>
  <si>
    <t>廣田　勇一</t>
  </si>
  <si>
    <t>ﾋﾛﾀ ﾕｳｲﾁ</t>
  </si>
  <si>
    <t>神戸　力斗</t>
  </si>
  <si>
    <t>ｶﾝﾍﾞ ﾘｷﾄ</t>
  </si>
  <si>
    <t>岩田　英之</t>
  </si>
  <si>
    <t>ｲﾜﾀ ﾋﾃﾞﾕｷ</t>
  </si>
  <si>
    <t>依光　蓮</t>
  </si>
  <si>
    <t>ﾖﾘﾐﾂ ﾚﾝ</t>
  </si>
  <si>
    <t>本田　直紀</t>
  </si>
  <si>
    <t>ﾎﾝﾀﾞ ﾅｵｷ</t>
  </si>
  <si>
    <t>續　駿也</t>
  </si>
  <si>
    <t>ﾂﾂﾞｷ ｼｭﾝﾔ</t>
  </si>
  <si>
    <t>住田　雅之</t>
  </si>
  <si>
    <t>ｽﾐﾀ ﾏｻﾕｷ</t>
  </si>
  <si>
    <t>伊藤　剛史</t>
  </si>
  <si>
    <t>ｲﾄｳ ﾂﾖｼ</t>
  </si>
  <si>
    <t>浴元　烈</t>
  </si>
  <si>
    <t>ｴｷﾓﾄ ﾚﾂ</t>
  </si>
  <si>
    <t>小川　聖斗</t>
  </si>
  <si>
    <t>ｺｶﾞﾜ ﾏｻﾄ</t>
  </si>
  <si>
    <t>岡田　輝成</t>
  </si>
  <si>
    <t>ｵｶﾀﾞ ﾃﾙｱｷ</t>
  </si>
  <si>
    <t>石川　智也</t>
  </si>
  <si>
    <t>ｲｼｶﾜ ﾄﾓﾔ</t>
  </si>
  <si>
    <t>角本　憲史</t>
  </si>
  <si>
    <t>ｶｸﾓﾄ ｹﾝｼﾞ</t>
  </si>
  <si>
    <t>松本　聖一郎</t>
  </si>
  <si>
    <t>ﾏﾂﾓﾄ ｾｲｲﾁﾛｳ</t>
  </si>
  <si>
    <t>蛭子　誠矢</t>
  </si>
  <si>
    <t>ｴﾋﾞｽ ｾｲﾔ</t>
  </si>
  <si>
    <t>藤原　琳久</t>
  </si>
  <si>
    <t>ﾌｼﾞﾜﾗ ﾘｸ</t>
  </si>
  <si>
    <t>橋本　正太</t>
  </si>
  <si>
    <t>ﾊｼﾓﾄ ｼｮｳﾀ</t>
  </si>
  <si>
    <t>延兼　省吾</t>
  </si>
  <si>
    <t>ﾉﾌﾞｶﾈ ｼｮｳｺﾞ</t>
  </si>
  <si>
    <t>岡﨑　雅也</t>
  </si>
  <si>
    <t>ｵｶｻﾞｷ ﾏｻﾔ</t>
  </si>
  <si>
    <t>奥田　昌樹</t>
  </si>
  <si>
    <t>ｵｸﾀﾞ ﾏｻｷ</t>
  </si>
  <si>
    <t>福庭　将仁</t>
  </si>
  <si>
    <t>ﾌｸﾊﾞ ﾏｻﾖｼ</t>
  </si>
  <si>
    <t>大倉　悠幹</t>
  </si>
  <si>
    <t>ｵｵｸﾗ ﾕｳｷ</t>
  </si>
  <si>
    <t>吉本　瑞季</t>
  </si>
  <si>
    <t>ﾖｼﾓﾄ ﾐｽﾞｷ</t>
  </si>
  <si>
    <t>笠原　彩翔</t>
  </si>
  <si>
    <t>ｶｻﾊﾗ ｲﾛﾊ</t>
  </si>
  <si>
    <t>伊藤　主税</t>
  </si>
  <si>
    <t>ｲﾄｳ ﾁｶﾗ</t>
  </si>
  <si>
    <t>岡本　陽大</t>
  </si>
  <si>
    <t>ｵｶﾓﾄ ｱｷﾄ</t>
  </si>
  <si>
    <t>貝原　陽</t>
  </si>
  <si>
    <t>ｶｲﾊﾗ ﾖｳ</t>
  </si>
  <si>
    <t>秋野　雅人</t>
  </si>
  <si>
    <t>ｱｷﾉ ﾏｻﾄ</t>
  </si>
  <si>
    <t>豊田　剛史</t>
  </si>
  <si>
    <t>ﾄﾖﾀ ﾀｹﾌﾐ</t>
  </si>
  <si>
    <t>森田　圭斗</t>
  </si>
  <si>
    <t>ﾓﾘﾀ ｹｲﾄ</t>
  </si>
  <si>
    <t>山本　哲央</t>
  </si>
  <si>
    <t>ﾔﾏﾓﾄ ﾃﾂｵ</t>
  </si>
  <si>
    <t>長原　新吾</t>
  </si>
  <si>
    <t>ﾅｶﾞﾊﾗ ｼﾝｺﾞ</t>
  </si>
  <si>
    <t>梶　海斗</t>
  </si>
  <si>
    <t>ｶｼﾞ ｶｲﾄ</t>
  </si>
  <si>
    <t>原田　創之介</t>
  </si>
  <si>
    <t>ﾊﾗﾀﾞ ｿｳﾉｽｹ</t>
  </si>
  <si>
    <t>横山　新太朗</t>
  </si>
  <si>
    <t>ﾖｺﾔﾏ ｼﾝﾀﾛｳ</t>
  </si>
  <si>
    <t>長井　勝海</t>
  </si>
  <si>
    <t>ﾅｶﾞｲ ｶﾂﾐ</t>
  </si>
  <si>
    <t>尾木　護</t>
  </si>
  <si>
    <t>ｵｷﾞ ﾏﾓﾙ</t>
  </si>
  <si>
    <t>窪　渉</t>
  </si>
  <si>
    <t>ｸﾎﾞ ﾜﾀﾙ</t>
  </si>
  <si>
    <t>坂井　隆志</t>
  </si>
  <si>
    <t>ｻｶｲ ﾀｶｼ</t>
  </si>
  <si>
    <t>桑原　俊樹</t>
  </si>
  <si>
    <t>ｸﾜﾊﾗ ﾄｼｷ</t>
  </si>
  <si>
    <t>北尾　龍希</t>
  </si>
  <si>
    <t>ｷﾀｵ ﾘｭｳｷ</t>
  </si>
  <si>
    <t>菅沼　拓都</t>
  </si>
  <si>
    <t>ｽｶﾞﾇﾏ ﾀｸﾄ</t>
  </si>
  <si>
    <t>村岡　雄也</t>
  </si>
  <si>
    <t>ﾑﾗｵｶ ﾕｳﾔ</t>
  </si>
  <si>
    <t>佐藤　優輝</t>
  </si>
  <si>
    <t>ｻﾄｳ ﾕｳｷ</t>
  </si>
  <si>
    <t>川村　渉</t>
  </si>
  <si>
    <t>ｶﾜﾑﾗ ﾜﾀﾙ</t>
  </si>
  <si>
    <t>赤尾　敦</t>
  </si>
  <si>
    <t>ｱｶｵ ｱﾂｼ</t>
  </si>
  <si>
    <t>寺本　陸</t>
  </si>
  <si>
    <t>ﾃﾗﾓﾄ ﾘｸ</t>
  </si>
  <si>
    <t>山根　大輝</t>
  </si>
  <si>
    <t>ﾔﾏﾈ ﾋﾛｷ</t>
  </si>
  <si>
    <t>田中　春紀</t>
  </si>
  <si>
    <t>ﾀﾅｶ ﾊﾙｷ</t>
  </si>
  <si>
    <t>片野田　航</t>
  </si>
  <si>
    <t>ｶﾀﾉﾀﾞ ﾜﾀﾙ</t>
  </si>
  <si>
    <t>森口　幸輝</t>
  </si>
  <si>
    <t>ﾓﾘｸﾞﾁ ｺｳｷ</t>
  </si>
  <si>
    <t>川口　貴司</t>
  </si>
  <si>
    <t>ｶﾜｸﾞﾁ ﾀｶｼ</t>
  </si>
  <si>
    <t>深澤　順一</t>
  </si>
  <si>
    <t>ﾌｶｻﾜ ｼﾞｭﾝｲﾁ</t>
  </si>
  <si>
    <t>島﨑　将</t>
  </si>
  <si>
    <t>ｼﾏｻｷ ｼｮｳ</t>
  </si>
  <si>
    <t>渡邊　龍樹</t>
  </si>
  <si>
    <t>ﾜﾀﾅﾍﾞ ﾀﾂｷ</t>
  </si>
  <si>
    <t>岩井　蓮</t>
  </si>
  <si>
    <t>ｲﾜｲ ﾚﾝ</t>
  </si>
  <si>
    <t>濱田　倫行</t>
  </si>
  <si>
    <t>ﾊﾏﾀﾞ ﾄﾓﾕｷ</t>
  </si>
  <si>
    <t>辛山　勇太</t>
  </si>
  <si>
    <t>ｼﾝﾔﾏ ﾕｳﾀ</t>
  </si>
  <si>
    <t>竹田　有佑</t>
  </si>
  <si>
    <t>ﾀｹﾀﾞ ﾕｳｽｹ</t>
  </si>
  <si>
    <t>金田　将成</t>
  </si>
  <si>
    <t>ｶﾅﾀﾞ ﾏｻﾅﾘ</t>
  </si>
  <si>
    <t>橋本　開</t>
  </si>
  <si>
    <t>ﾊｼﾓﾄ ｶｲ</t>
  </si>
  <si>
    <t>石井　翔梧</t>
  </si>
  <si>
    <t>ｲｼｲ ｼｮｳｺﾞ</t>
  </si>
  <si>
    <t>郡　健帆</t>
  </si>
  <si>
    <t>ｺｵﾘ ｶﾂﾎ</t>
  </si>
  <si>
    <t>月本　惇</t>
  </si>
  <si>
    <t>ﾂｷﾓﾄ ﾏｺﾄ</t>
  </si>
  <si>
    <t>綱澤　彬仁</t>
  </si>
  <si>
    <t>ﾂﾅｻﾞﾜ ｱｷﾋﾄ</t>
  </si>
  <si>
    <t>山城　達大</t>
  </si>
  <si>
    <t>ﾔﾏｼﾛ ﾀﾂﾋﾛ</t>
  </si>
  <si>
    <t>小田　好洸</t>
  </si>
  <si>
    <t>ｵﾀﾞ ﾖｼﾋﾛ</t>
  </si>
  <si>
    <t>坂上　友介</t>
  </si>
  <si>
    <t>ｻｶﾉｳｴ ﾕｳｽｹ</t>
  </si>
  <si>
    <t>岡　亮佑</t>
  </si>
  <si>
    <t>ｵｶ ﾘｮｳｽｹ</t>
  </si>
  <si>
    <t>恒石　実大</t>
  </si>
  <si>
    <t>ﾂﾈｲｼ ﾐﾋﾛ</t>
  </si>
  <si>
    <t>岡田　篤典</t>
  </si>
  <si>
    <t>ｵｶﾀﾞ ｱﾂﾉﾘ</t>
  </si>
  <si>
    <t>猪谷　進示</t>
  </si>
  <si>
    <t>ｲﾀﾞﾆ ｼﾝｼﾞ</t>
  </si>
  <si>
    <t>前田　達彦</t>
  </si>
  <si>
    <t>ﾏｴﾀﾞ ﾀﾂﾋｺ</t>
  </si>
  <si>
    <t>笠原　智行</t>
  </si>
  <si>
    <t>ｶｻﾊﾗ ﾄﾓﾕｷ</t>
  </si>
  <si>
    <t>和田守　祥吾</t>
  </si>
  <si>
    <t>ﾜﾀﾞﾓﾘ ｼｮｳｺﾞ</t>
  </si>
  <si>
    <t>麻生　虎丈郎</t>
  </si>
  <si>
    <t>ｱｿｳ ｺﾀﾛｳ</t>
  </si>
  <si>
    <t>藤田　怜一郎</t>
  </si>
  <si>
    <t>ﾌｼﾞﾀ ﾚｲｲﾁﾛｳ</t>
  </si>
  <si>
    <t>横谷　昌樹</t>
  </si>
  <si>
    <t>ﾖｺﾀﾞﾆ ﾏｻｷ</t>
  </si>
  <si>
    <t>田中　能展</t>
  </si>
  <si>
    <t>ﾀﾅｶ ﾖｼﾉﾌﾞ</t>
  </si>
  <si>
    <t>乾　秀昭</t>
  </si>
  <si>
    <t>ｲﾇｲ ﾋﾃﾞｱｷ</t>
  </si>
  <si>
    <t>福井　拓真</t>
  </si>
  <si>
    <t>ﾌｸｲ ﾀｸﾏ</t>
  </si>
  <si>
    <t>東山　竜也</t>
  </si>
  <si>
    <t>ﾋｶﾞｼﾔﾏ ﾀﾂﾔ</t>
  </si>
  <si>
    <t>森本　規之</t>
  </si>
  <si>
    <t>ﾓﾘﾓﾄ ﾉﾘﾕｷ</t>
  </si>
  <si>
    <t>藤村　圭吾</t>
  </si>
  <si>
    <t>ﾌｼﾞﾑﾗ ｹｲｺﾞ</t>
  </si>
  <si>
    <t>戸田　健太</t>
  </si>
  <si>
    <t>ﾄﾀﾞ ｹﾝﾀ</t>
  </si>
  <si>
    <t>藤越　春希</t>
  </si>
  <si>
    <t>ﾌｼﾞｺｼ ﾊﾙｷ</t>
  </si>
  <si>
    <t>才木　和弥</t>
  </si>
  <si>
    <t>ｻｲｷ ｶｽﾞﾔ</t>
  </si>
  <si>
    <t>亀谷　好曠</t>
  </si>
  <si>
    <t>ｶﾒﾀﾆ ﾖｼﾋﾛ</t>
  </si>
  <si>
    <t>塚村　達久</t>
  </si>
  <si>
    <t>ﾂｶﾑﾗ ﾀﾂﾋｻ</t>
  </si>
  <si>
    <t>岡田　知憲</t>
  </si>
  <si>
    <t>ｵｶﾀﾞ ﾄﾓﾉﾘ</t>
  </si>
  <si>
    <t>青野　吉明</t>
  </si>
  <si>
    <t>ｱｵﾉ ﾖｼｱｷ</t>
  </si>
  <si>
    <t>葛西　凌也</t>
  </si>
  <si>
    <t>ｶｻｲ ﾘｮｳﾔ</t>
  </si>
  <si>
    <t>井口　雅樹</t>
  </si>
  <si>
    <t>ｲｸﾞﾁ ﾏｻｷ</t>
  </si>
  <si>
    <t>今井　大介</t>
  </si>
  <si>
    <t>ｲﾏｲ ﾀﾞｲｽｹ</t>
  </si>
  <si>
    <t>齋藤　洸</t>
  </si>
  <si>
    <t>ｻｲﾄｳ ﾂﾖｼ</t>
  </si>
  <si>
    <t>安東　大輝</t>
    <rPh sb="1" eb="2">
      <t>ヒガシ</t>
    </rPh>
    <phoneticPr fontId="3"/>
  </si>
  <si>
    <t>ｱﾝﾄﾞｳ ﾋﾛｷ</t>
  </si>
  <si>
    <t>稲垣　天斗</t>
  </si>
  <si>
    <t>ｲﾅｶﾞｷ ﾀｶﾄ</t>
  </si>
  <si>
    <t>矢野　翔</t>
  </si>
  <si>
    <t>ﾔﾉ ｼｮｳ</t>
  </si>
  <si>
    <t>大和田　晃平</t>
  </si>
  <si>
    <t>ｵｵﾜﾀﾞ ｺｳﾍｲ</t>
  </si>
  <si>
    <t>森　裕貴</t>
  </si>
  <si>
    <t>ﾓﾘ ﾕｳｷ</t>
  </si>
  <si>
    <t>佐藤　直人</t>
  </si>
  <si>
    <t>ｻﾄｳ ﾅｵﾄ</t>
  </si>
  <si>
    <t>高畑　智</t>
  </si>
  <si>
    <t>ﾀｶﾊﾀ ｻﾄｼ</t>
  </si>
  <si>
    <t>片山　優</t>
  </si>
  <si>
    <t>ｶﾀﾔﾏ ﾕｳ</t>
  </si>
  <si>
    <t>沖田　翼</t>
  </si>
  <si>
    <t>ｵｷﾀ ﾂﾊﾞｻ</t>
  </si>
  <si>
    <t>三宅　晃平</t>
  </si>
  <si>
    <t>ﾐﾔｹ ｺｳﾍｲ</t>
  </si>
  <si>
    <t>園部　凌士</t>
  </si>
  <si>
    <t>ｿﾉﾍﾞ ﾘｮｳｼﾞ</t>
  </si>
  <si>
    <t>弘中　雄士</t>
  </si>
  <si>
    <t>ﾋﾛﾅｶ ﾀｹｼ</t>
  </si>
  <si>
    <t>下反　晶</t>
  </si>
  <si>
    <t>ｼﾓｿﾞﾘ ｱｷﾗ</t>
  </si>
  <si>
    <t>高浜　秀弥</t>
  </si>
  <si>
    <t>ﾀｶﾊﾏ ｼｭｳﾔ</t>
  </si>
  <si>
    <t>岡本　啓吾</t>
  </si>
  <si>
    <t>ｵｶﾓﾄ ｹｲｺﾞ</t>
  </si>
  <si>
    <t>若林　広樹</t>
  </si>
  <si>
    <t>ﾜｶﾊﾞﾔｼ ﾋﾛｷ</t>
  </si>
  <si>
    <t>有岡　亮</t>
  </si>
  <si>
    <t>ｱﾘｵｶ ﾘｮｳ</t>
  </si>
  <si>
    <t>今田　聡士</t>
  </si>
  <si>
    <t>ｲﾏﾀﾞ ｻﾄｼ</t>
  </si>
  <si>
    <t>宮本　大輝</t>
  </si>
  <si>
    <t>ﾐﾔﾓﾄ ﾀﾞｲｷ</t>
  </si>
  <si>
    <t>本多　真彬</t>
  </si>
  <si>
    <t>ﾎﾝﾀﾞ ﾏｻｱｷ</t>
  </si>
  <si>
    <t>後藤　大志</t>
  </si>
  <si>
    <t>ｺﾞﾄｳ ﾀﾞｲｼ</t>
  </si>
  <si>
    <t>井上　雄太</t>
  </si>
  <si>
    <t>ｲﾉｳｴ ﾕｳﾀ</t>
  </si>
  <si>
    <t>竹内　達也</t>
  </si>
  <si>
    <t>ﾀｹｳﾁ ﾀﾂﾔ</t>
  </si>
  <si>
    <t>三村　瑠太</t>
  </si>
  <si>
    <t>ﾐﾑﾗ ﾘｭｳﾀ</t>
  </si>
  <si>
    <t>西岡　大輝</t>
  </si>
  <si>
    <t>ﾆｼｵｶ ﾀﾞｲｷ</t>
  </si>
  <si>
    <t>杉岡　秀人</t>
  </si>
  <si>
    <t>ｽｷﾞｵｶ ｼｭｳﾄ</t>
  </si>
  <si>
    <t>宮田　和樹</t>
  </si>
  <si>
    <t>ﾐﾔﾀ ｶｽﾞｷ</t>
  </si>
  <si>
    <t>吉川　和希</t>
  </si>
  <si>
    <t>ｷｯｶﾜ ｶｽﾞｷ</t>
  </si>
  <si>
    <t>佐野　光</t>
  </si>
  <si>
    <t>ｻﾉ ﾋｶﾙ</t>
  </si>
  <si>
    <t>高根　晴</t>
  </si>
  <si>
    <t>ﾀｶﾈ ｾｲ</t>
  </si>
  <si>
    <t>野尻　篤志</t>
  </si>
  <si>
    <t>ﾉｼﾞﾘ ｱﾂｼ</t>
  </si>
  <si>
    <t>馬場　康平</t>
  </si>
  <si>
    <t>ﾊﾞﾊﾞ ｺｳﾍｲ</t>
  </si>
  <si>
    <t>森川　太陽</t>
  </si>
  <si>
    <t>ﾓﾘｶﾜ ﾀｲﾖｳ</t>
  </si>
  <si>
    <t>下元　謙信</t>
  </si>
  <si>
    <t>ｼﾓﾓﾄ ｹﾝｼﾝ</t>
  </si>
  <si>
    <t>前田　真知</t>
  </si>
  <si>
    <t>ﾏｴﾀﾞ ﾏﾁ</t>
  </si>
  <si>
    <t>原田　光貴</t>
  </si>
  <si>
    <t>ﾊﾗﾀﾞ ｺｳｷ</t>
  </si>
  <si>
    <t>宮内　彪悟</t>
  </si>
  <si>
    <t>ﾐﾔｳﾁ ﾋｮｳｺﾞ</t>
  </si>
  <si>
    <t>松下　知樹</t>
  </si>
  <si>
    <t>ﾏﾂｼﾀ ﾄﾓｷ</t>
  </si>
  <si>
    <t>島　良寛</t>
  </si>
  <si>
    <t>ｼﾏ ﾘｮｳﾀﾞｲ</t>
  </si>
  <si>
    <t>佐野　巧</t>
  </si>
  <si>
    <t>ｻﾉ ﾀｸﾐ</t>
  </si>
  <si>
    <t>井上　貴博</t>
  </si>
  <si>
    <t>ｲﾉｳｴ ﾀｶﾋﾛ</t>
  </si>
  <si>
    <t>中田　克樹</t>
  </si>
  <si>
    <t>ﾅｶﾀﾞ ｶﾂｷ</t>
  </si>
  <si>
    <t>久我　浩正</t>
  </si>
  <si>
    <t>ｸｶﾞ ﾋﾛﾏｻ</t>
  </si>
  <si>
    <t>白石　奎</t>
  </si>
  <si>
    <t>ｼﾗｲｼ ｹｲ</t>
  </si>
  <si>
    <t>山﨑　壮太</t>
  </si>
  <si>
    <t>ﾔﾏｻｷ ｿｳﾀ</t>
  </si>
  <si>
    <t>川井　直哉</t>
  </si>
  <si>
    <t>ｶﾜｲ ﾅｵﾔ</t>
  </si>
  <si>
    <t>熊本　晃大</t>
  </si>
  <si>
    <t>ｸﾏﾓﾄ ｱｷﾋﾛ</t>
  </si>
  <si>
    <t>橋本　託真</t>
  </si>
  <si>
    <t>ﾊｼﾓﾄ ﾀｸﾏ</t>
  </si>
  <si>
    <t>濱口　汰暉</t>
  </si>
  <si>
    <t>ﾊﾏｸﾞﾁ ﾀｲｷ</t>
  </si>
  <si>
    <t>加藤　将城</t>
  </si>
  <si>
    <t>ｶﾄｳ ﾏｻｷ</t>
  </si>
  <si>
    <t>福永　郁也</t>
  </si>
  <si>
    <t>ﾌｸﾅｶﾞ ﾌﾐﾔ</t>
  </si>
  <si>
    <t>大前　隆史</t>
  </si>
  <si>
    <t>ｵｵﾏｴ ﾀｶｼ</t>
  </si>
  <si>
    <t>中内　洸希</t>
  </si>
  <si>
    <t>ﾅｶｳﾁ ｺｳｷ</t>
  </si>
  <si>
    <t>小西　将暉</t>
  </si>
  <si>
    <t>ｺﾆｼ ﾏｻｷ</t>
  </si>
  <si>
    <t>水野　亮太</t>
  </si>
  <si>
    <t>ﾐｽﾞﾉ ﾘｮｳﾀ</t>
  </si>
  <si>
    <t>岩永　起輝</t>
  </si>
  <si>
    <t>ｲﾜﾅｶﾞ ﾀﾂｷ</t>
  </si>
  <si>
    <t>大上　路生</t>
  </si>
  <si>
    <t>ｵｵｳｴ ﾐﾁｵ</t>
  </si>
  <si>
    <t>石川　航平</t>
  </si>
  <si>
    <t>ｲｼｶﾜ ｺｳﾍｲ</t>
  </si>
  <si>
    <t>山内　朋紀</t>
  </si>
  <si>
    <t>ﾔﾏｳﾁ ﾄﾓｷ</t>
  </si>
  <si>
    <t>酒井　玲於</t>
  </si>
  <si>
    <t>ｻｶｲ ﾚｵ</t>
  </si>
  <si>
    <t>池本　龍星</t>
  </si>
  <si>
    <t>ｲｹﾓﾄ ﾘｭｳｾｲ</t>
  </si>
  <si>
    <t>上山　歩</t>
  </si>
  <si>
    <t>ｳｴﾔﾏ ｱﾕﾑ</t>
  </si>
  <si>
    <t>小林　靖典</t>
  </si>
  <si>
    <t>ｺﾊﾞﾔｼ ﾔｽﾉﾘ</t>
  </si>
  <si>
    <t>谷口　諒</t>
  </si>
  <si>
    <t>ﾀﾆｸﾞﾁ ﾘｮｳ</t>
  </si>
  <si>
    <t>原　和輝</t>
  </si>
  <si>
    <t>ﾊﾗ ｶｽﾞｷ</t>
  </si>
  <si>
    <t>松尾　直樹</t>
  </si>
  <si>
    <t>ﾏﾂｵ ﾅｵｷ</t>
  </si>
  <si>
    <t>三石　将史</t>
  </si>
  <si>
    <t>ﾐﾂｲｼ ﾏｻﾌﾐ</t>
  </si>
  <si>
    <t>和泉　友</t>
  </si>
  <si>
    <t>ｲｽﾞﾐ ﾕｳ</t>
  </si>
  <si>
    <t>白根　尚弥</t>
  </si>
  <si>
    <t>ｼﾗﾈ ﾅｵﾔ</t>
  </si>
  <si>
    <t>松本　兼也</t>
  </si>
  <si>
    <t>ﾏﾂﾓﾄ ｹﾝﾔ</t>
  </si>
  <si>
    <t>中岡　響平</t>
  </si>
  <si>
    <t>ﾅｶｵｶ ｷｮｳﾍｲ</t>
  </si>
  <si>
    <t>平居　凌</t>
  </si>
  <si>
    <t>ﾋﾗｲ ﾘｮｳ</t>
  </si>
  <si>
    <t>福本　悠人</t>
  </si>
  <si>
    <t>ﾌｸﾓﾄ ﾕｳﾄ</t>
  </si>
  <si>
    <t>槙原　千裕</t>
  </si>
  <si>
    <t>ﾏｷﾊﾗ ﾁﾋﾛ</t>
  </si>
  <si>
    <t>宮川　裕斗</t>
  </si>
  <si>
    <t>ﾐﾔｶﾞﾜ ﾕｳﾄ</t>
  </si>
  <si>
    <t>山岡　大悟</t>
  </si>
  <si>
    <t>ﾔﾏｵｶ ﾀﾞｲｺﾞ</t>
  </si>
  <si>
    <t>池田　凌</t>
  </si>
  <si>
    <t>ｲｹﾀﾞ ﾘｮｳ</t>
  </si>
  <si>
    <t>大田　瑞奎</t>
  </si>
  <si>
    <t>ｵｵﾀ ﾐｽﾞｷ</t>
  </si>
  <si>
    <t>兼松　圭悟</t>
  </si>
  <si>
    <t>ｶﾈﾏﾂ ｹｲｺﾞ</t>
  </si>
  <si>
    <t>宮川　流之介</t>
  </si>
  <si>
    <t>ﾐﾔｶﾞﾜ ﾘｭｳﾉｽｹ</t>
  </si>
  <si>
    <t>白神　佑人</t>
  </si>
  <si>
    <t>ｼﾗｶﾞﾐ ﾕｳﾄ</t>
  </si>
  <si>
    <t>碇　勝貴</t>
  </si>
  <si>
    <t>ｲｶﾘ ﾖｼｷ</t>
  </si>
  <si>
    <t>谷口　誠崇</t>
  </si>
  <si>
    <t>ﾀﾆｸﾞﾁ ﾏｻﾀｶ</t>
  </si>
  <si>
    <t>長濱　奈樹</t>
  </si>
  <si>
    <t>ﾅｶﾞﾊﾏ ﾅｲｷ</t>
  </si>
  <si>
    <t>野口　智徳</t>
  </si>
  <si>
    <t>ﾉｸﾞﾁ ﾄﾓﾉﾘ</t>
  </si>
  <si>
    <t>大西　海人</t>
  </si>
  <si>
    <t>ｵｵﾆｼ ｶｲﾄ</t>
  </si>
  <si>
    <t>大谷　拓美</t>
  </si>
  <si>
    <t>ｵｵﾀﾆ ﾀｸﾐ</t>
  </si>
  <si>
    <t>牧野　翔真</t>
  </si>
  <si>
    <t>ﾏｷﾉ ｼｮｳﾏ</t>
  </si>
  <si>
    <t>松浦　良樹</t>
  </si>
  <si>
    <t>ﾏﾂｳﾗ ﾖｼｷ</t>
  </si>
  <si>
    <t>郡　太陽</t>
  </si>
  <si>
    <t>ｺｵﾘ ﾀｲﾖｳ</t>
  </si>
  <si>
    <t>森友　裕太</t>
  </si>
  <si>
    <t>ﾓﾘﾄﾓ ﾕｳﾀ</t>
  </si>
  <si>
    <t>黒田　剛志</t>
  </si>
  <si>
    <t>ｸﾛﾀﾞ ﾂﾖｼ</t>
  </si>
  <si>
    <t>関谷　堂真</t>
  </si>
  <si>
    <t>ｾｷﾔ ﾀｶﾏｻ</t>
  </si>
  <si>
    <t>中村　喜浩</t>
  </si>
  <si>
    <t>ﾅｶﾑﾗ ﾖｼﾋﾛ</t>
  </si>
  <si>
    <t>村上　聡</t>
  </si>
  <si>
    <t>ﾑﾗｶﾐ ｻﾄｼ</t>
  </si>
  <si>
    <t>粟津　佑太</t>
  </si>
  <si>
    <t>ｱﾜﾂﾞ ﾕｳﾀ</t>
  </si>
  <si>
    <t>大江　将樹</t>
  </si>
  <si>
    <t>ｵｵｴ ﾏｻｷ</t>
  </si>
  <si>
    <t>小畑　友也</t>
  </si>
  <si>
    <t>ｵﾊﾞﾀ ﾕｳﾔ</t>
  </si>
  <si>
    <t>神田　佳希</t>
  </si>
  <si>
    <t>ｶﾝﾀﾞ ﾖｼｷ</t>
  </si>
  <si>
    <t>廣本　朋哉</t>
  </si>
  <si>
    <t>ｺｳﾓﾄ ﾄﾓﾔ</t>
  </si>
  <si>
    <t>濱田　健太郎</t>
  </si>
  <si>
    <t>ﾊﾏﾀﾞ ｹﾝﾀﾛｳ</t>
  </si>
  <si>
    <t>福田　航希</t>
  </si>
  <si>
    <t>ﾌｸﾀﾞ ｺｳｷ</t>
  </si>
  <si>
    <t>宮川　慶太</t>
  </si>
  <si>
    <t>ﾐﾔｶﾞﾜ ｹｲﾀ</t>
  </si>
  <si>
    <t>池内　康成</t>
  </si>
  <si>
    <t>ｲｹｳﾁ ﾔｽﾅﾘ</t>
  </si>
  <si>
    <t>石原　聖</t>
  </si>
  <si>
    <t>ｲｼﾊﾗ ﾀｶｼ</t>
  </si>
  <si>
    <t>宇野田　和馬</t>
  </si>
  <si>
    <t>ｳﾉﾀ ﾞｶｽﾞﾏ</t>
  </si>
  <si>
    <t>遠藤　康太郎</t>
  </si>
  <si>
    <t>ｴﾝﾄﾞｳ ｺｳﾀﾛｳ</t>
  </si>
  <si>
    <t>河口　晃基</t>
  </si>
  <si>
    <t>ｶﾜｸﾞﾁ ｺｳｷ</t>
  </si>
  <si>
    <t>佐藤　啓</t>
  </si>
  <si>
    <t>ｻﾄｳ ｹｲ</t>
  </si>
  <si>
    <t>白田　雅治</t>
  </si>
  <si>
    <t>ｼﾗﾀ ﾏｻﾊﾙ</t>
  </si>
  <si>
    <t>高橋　正憲</t>
  </si>
  <si>
    <t>ﾀｶﾊｼ ﾏｻﾉﾘ</t>
  </si>
  <si>
    <t>坪井　涼平</t>
  </si>
  <si>
    <t>ﾂﾎﾞｲ ﾘｮｳﾍｲ</t>
  </si>
  <si>
    <t>福井　将貴</t>
  </si>
  <si>
    <t>ﾌｸｲ ﾏｻｷ</t>
  </si>
  <si>
    <t>女鹿田　匠</t>
  </si>
  <si>
    <t>ﾒｶﾀﾞ ﾀｸﾐ</t>
  </si>
  <si>
    <t>秋山　幸希</t>
  </si>
  <si>
    <t>ｱｷﾔﾏ ｺｳｷ</t>
  </si>
  <si>
    <t>安積　拓哉</t>
  </si>
  <si>
    <t>ｱﾂﾞﾐ ﾀｸﾔ</t>
  </si>
  <si>
    <t>池畑　智幸</t>
  </si>
  <si>
    <t>ｲｹﾊﾀ ﾄﾓﾕｷ</t>
  </si>
  <si>
    <t>石松　賢大</t>
  </si>
  <si>
    <t>ｲｼﾏﾂ ｹﾝﾀ</t>
  </si>
  <si>
    <t>岩井　宏樹</t>
  </si>
  <si>
    <t>ｲﾜｲ ﾋﾛｷ</t>
  </si>
  <si>
    <t>金尾　祐希</t>
  </si>
  <si>
    <t>ｶﾅｵ ﾕｳｷ</t>
  </si>
  <si>
    <t>神田　恭輔</t>
  </si>
  <si>
    <t>ｶﾝﾀﾞ ｷｮｳｽｹ</t>
  </si>
  <si>
    <t>竹中　侑生</t>
  </si>
  <si>
    <t>ﾀｹﾅｶ ﾕｳｷ</t>
  </si>
  <si>
    <t>谷田　啓明</t>
  </si>
  <si>
    <t>ﾀﾆﾀ ﾋﾛｱｷ</t>
  </si>
  <si>
    <t>野喜　亮祐</t>
  </si>
  <si>
    <t>ﾉｷﾞ ﾘｮｳｽｹ</t>
  </si>
  <si>
    <t>羽村　健渉</t>
  </si>
  <si>
    <t>ﾊﾑﾗ ｹﾝｼｮｳ</t>
  </si>
  <si>
    <t>原山　瑛地</t>
  </si>
  <si>
    <t>ﾊﾗﾔﾏ ｴｲｼﾞ</t>
  </si>
  <si>
    <t>平野　隆也</t>
  </si>
  <si>
    <t>ﾋﾗﾉ ﾘｭｳﾔ</t>
  </si>
  <si>
    <t>福島　悠太</t>
  </si>
  <si>
    <t>ﾌｸｼﾏ ﾕｳﾀ</t>
  </si>
  <si>
    <t>藤森　信昭</t>
  </si>
  <si>
    <t>ﾌｼﾞﾓﾘ ﾉﾌﾞｱｷ</t>
  </si>
  <si>
    <t>前田　周亮</t>
  </si>
  <si>
    <t>ﾏｴﾀﾞ ｼｭｳｽｹ</t>
  </si>
  <si>
    <t>山本　純也</t>
  </si>
  <si>
    <t>ﾔﾏﾓﾄ ｼﾞｭﾝﾔ</t>
  </si>
  <si>
    <t>石丸　恵太</t>
  </si>
  <si>
    <t>ｲｼﾏﾙ ｹｲﾀ</t>
  </si>
  <si>
    <t>上田　明日翔</t>
  </si>
  <si>
    <t>ｳｴﾀﾞ ｱｽｶ</t>
  </si>
  <si>
    <t>大塚　泰紀</t>
  </si>
  <si>
    <t>ｵｵﾂｶ ﾀｲｷ</t>
  </si>
  <si>
    <t>小川　皓大</t>
  </si>
  <si>
    <t>ｵｶﾞﾜ ｺｳﾀ</t>
  </si>
  <si>
    <t>尾﨑　巧</t>
  </si>
  <si>
    <t>ｵｻｷ ﾀｸﾐ</t>
  </si>
  <si>
    <t>加百　勇登</t>
  </si>
  <si>
    <t>ｶﾄﾞ ﾕｳﾄ</t>
  </si>
  <si>
    <t>楠本　泰士</t>
  </si>
  <si>
    <t>ｸｽﾓﾄ ﾔｽｼ</t>
  </si>
  <si>
    <t>久保田　友裕</t>
  </si>
  <si>
    <t>ｸﾎﾞﾀ ﾄﾓﾋﾛ</t>
  </si>
  <si>
    <t>児玉　優太</t>
  </si>
  <si>
    <t>ｺﾀﾞﾏ ﾕｳﾀ</t>
  </si>
  <si>
    <t>澤　直樹</t>
  </si>
  <si>
    <t>ｻﾜ ﾅｵｷ</t>
  </si>
  <si>
    <t>瀬戸川　将章</t>
  </si>
  <si>
    <t>ｾﾄｶﾞﾜ ﾏｻｱｷ</t>
  </si>
  <si>
    <t>竹内　友希</t>
  </si>
  <si>
    <t>ﾀｹｳﾁ ﾄﾓｷ</t>
  </si>
  <si>
    <t>武　祐希</t>
  </si>
  <si>
    <t>ﾀｹ ﾕｳｷ</t>
  </si>
  <si>
    <t>多田　宏太郎</t>
  </si>
  <si>
    <t>ﾀﾀﾞ ｺｳﾀﾛｳ</t>
  </si>
  <si>
    <t>長岡　隆成</t>
  </si>
  <si>
    <t>ﾅｶﾞｵｶ ﾘｭｳｾｲ</t>
  </si>
  <si>
    <t>西本　俊樹</t>
  </si>
  <si>
    <t>ﾆｼﾓﾄ ﾄｼｷ</t>
  </si>
  <si>
    <t>蜂谷　友紀</t>
  </si>
  <si>
    <t>ﾊﾁﾔ ﾕｳｷ</t>
  </si>
  <si>
    <t>丸岡　寛武</t>
  </si>
  <si>
    <t>ﾏﾙｵｶ ﾋﾛﾑ</t>
  </si>
  <si>
    <t>田坂　優騎</t>
  </si>
  <si>
    <t>ﾀｻｶ ﾕｳｷ</t>
  </si>
  <si>
    <t>佐々木　陸海</t>
  </si>
  <si>
    <t>ｻｻｷ ﾘｸﾐ</t>
  </si>
  <si>
    <t>上野　雅史</t>
  </si>
  <si>
    <t>ｳｴﾉ ﾏｻｼ</t>
  </si>
  <si>
    <t>石井　友貴</t>
  </si>
  <si>
    <t>ｲｼｲ ﾕｳｷ</t>
  </si>
  <si>
    <t>三好　翔大</t>
  </si>
  <si>
    <t>ﾐﾖｼ ｼｮｳﾀﾞｲ</t>
  </si>
  <si>
    <t>長谷川　甲斐</t>
  </si>
  <si>
    <t>ﾊｾｶﾞﾜ ｶｲ</t>
  </si>
  <si>
    <t>塔迫　来</t>
  </si>
  <si>
    <t>ﾄｳｻｺ ﾗｲ</t>
  </si>
  <si>
    <t>藤原　陸</t>
  </si>
  <si>
    <t>山本　摩生</t>
  </si>
  <si>
    <t>ﾔﾏﾓﾄ ﾏｵ</t>
  </si>
  <si>
    <t>山口　竜矢</t>
  </si>
  <si>
    <t>ﾔﾏｸﾞﾁ ﾘｭｳﾔ</t>
  </si>
  <si>
    <t>上原　優輝</t>
  </si>
  <si>
    <t>ｳｴﾊﾗ ﾕｳｷ</t>
  </si>
  <si>
    <t>宇根本　一輝</t>
  </si>
  <si>
    <t>ｳﾈﾓﾄ ｶｽﾞｷ</t>
  </si>
  <si>
    <t>藤井　裕太</t>
  </si>
  <si>
    <t>ﾌｼﾞｲ ﾕｳﾀ</t>
  </si>
  <si>
    <t>水野　智士郎</t>
  </si>
  <si>
    <t>ﾐｽﾞﾉ ﾄﾓｼﾞﾛｳ</t>
  </si>
  <si>
    <t>花岡　慶汰</t>
  </si>
  <si>
    <t>ﾊﾅｵｶ ｹｲﾀ</t>
  </si>
  <si>
    <t>稲場　翔也</t>
  </si>
  <si>
    <t>ｲﾅﾊﾞ ｼｮｳﾔ</t>
  </si>
  <si>
    <t>下見　怜央</t>
  </si>
  <si>
    <t>ｼﾓﾐ ﾚｵ</t>
  </si>
  <si>
    <t>橋本　侑樹</t>
  </si>
  <si>
    <t>ﾊｼﾓﾄ ﾕｳｷ</t>
  </si>
  <si>
    <t>片山　新介</t>
  </si>
  <si>
    <t>ｶﾀﾔﾏ ｼﾝｽｹ</t>
  </si>
  <si>
    <t>上窪　優介</t>
  </si>
  <si>
    <t>ｶﾐｸﾎﾞ ﾕｳｽｹ</t>
  </si>
  <si>
    <t>池田　修斗</t>
  </si>
  <si>
    <t>ｲｹﾀﾞ ｼｭｳﾄ</t>
  </si>
  <si>
    <t>中村　祐太</t>
  </si>
  <si>
    <t>ﾅｶﾑﾗ ﾕｳﾀ</t>
  </si>
  <si>
    <t>大原　健太郎</t>
  </si>
  <si>
    <t>ｵｵﾊﾗ ｹﾝﾀﾛｳ</t>
  </si>
  <si>
    <t>松本　圭</t>
  </si>
  <si>
    <t>ﾏﾂﾓﾄ ｹｲ</t>
  </si>
  <si>
    <t>岡田　修司</t>
  </si>
  <si>
    <t>ｵｶﾀﾞ ｼｭｳｼﾞ</t>
  </si>
  <si>
    <t>岡田　陸</t>
  </si>
  <si>
    <t>ｵｶﾀﾞ ﾘｸ</t>
  </si>
  <si>
    <t>岡村　幹也</t>
  </si>
  <si>
    <t>ｵｶﾑﾗ ﾐｷﾔ</t>
  </si>
  <si>
    <t>小川　龍平</t>
  </si>
  <si>
    <t>ｵｶﾞﾜ ﾘｭｳﾍｲ</t>
  </si>
  <si>
    <t>小泉　恭佑</t>
  </si>
  <si>
    <t>ｺｲｽﾞﾐ ｷｮｳｽｹ</t>
  </si>
  <si>
    <t>杉本　和法</t>
  </si>
  <si>
    <t>ｽｷﾞﾓﾄ ｶｽﾞﾉﾘ</t>
  </si>
  <si>
    <t>武井　充輝</t>
  </si>
  <si>
    <t>ﾀｹｲ ﾐﾂｷ</t>
  </si>
  <si>
    <t>中村　純一郎</t>
  </si>
  <si>
    <t>ﾅｶﾑﾗ ｼﾞｭﾝｲﾁﾛｳ</t>
  </si>
  <si>
    <t>福本　治哉</t>
  </si>
  <si>
    <t>ﾌｸﾓﾄ ﾊﾙﾔ</t>
  </si>
  <si>
    <t>平家　知典</t>
  </si>
  <si>
    <t>ﾍｲｹ ﾄﾓﾉﾘ</t>
  </si>
  <si>
    <t>堀内　雄斗</t>
  </si>
  <si>
    <t>ﾎﾘｳﾁ ﾕｳﾄ</t>
  </si>
  <si>
    <t>舛野　風太</t>
  </si>
  <si>
    <t>ﾏｽﾉ ﾌｳﾀ</t>
  </si>
  <si>
    <t>村上　真亮</t>
  </si>
  <si>
    <t>ﾑﾗｶﾐ ｼﾝｽｹ</t>
  </si>
  <si>
    <t>沖田　陸也</t>
  </si>
  <si>
    <t>ｵｷﾀ ﾘｸﾔ</t>
  </si>
  <si>
    <t>荻田　比呂</t>
  </si>
  <si>
    <t>ｵｷﾞﾀ ﾋﾛ</t>
  </si>
  <si>
    <t>木村　彰太</t>
  </si>
  <si>
    <t>ｷﾑﾗ ｼｮｳﾀ</t>
  </si>
  <si>
    <t>蔵田　雅典</t>
  </si>
  <si>
    <t>ｸﾗﾀ ﾏｻﾉﾘ</t>
  </si>
  <si>
    <t>徳住　英彰</t>
  </si>
  <si>
    <t>ﾄｸｽﾐ ﾋﾃﾞｱｷ</t>
  </si>
  <si>
    <t>西川　晴海</t>
  </si>
  <si>
    <t>ﾆｼｶﾜ ﾊﾙﾐ</t>
  </si>
  <si>
    <t>濱田　優人</t>
  </si>
  <si>
    <t>ﾊﾏﾀﾞ ﾕｳﾄ</t>
  </si>
  <si>
    <t>日髙　凌</t>
  </si>
  <si>
    <t>ﾋﾀﾞｶ ﾘｮｳ</t>
  </si>
  <si>
    <t>前田　崚介</t>
  </si>
  <si>
    <t>ﾏｴﾀﾞ ﾘｮｳｽｹ</t>
  </si>
  <si>
    <t>屋敷村　祝彦</t>
  </si>
  <si>
    <t>ﾔｼｷﾑﾗ ﾉﾘﾋｺ</t>
  </si>
  <si>
    <t>山西　遼介</t>
  </si>
  <si>
    <t>ﾔﾏﾆｼ ﾘｮｳｽｹ</t>
  </si>
  <si>
    <t>渡部　寛人</t>
  </si>
  <si>
    <t>ﾜﾀﾅﾍﾞ ﾋﾛﾄ</t>
  </si>
  <si>
    <t>井阪　謙太</t>
  </si>
  <si>
    <t>ｲｻｶ ｹﾝﾀ</t>
  </si>
  <si>
    <t>大久保　征</t>
  </si>
  <si>
    <t>ｵｵｸﾎﾞ ｾｲ</t>
  </si>
  <si>
    <t>貝原　麻人</t>
  </si>
  <si>
    <t>ｶｲﾊﾗ ｱｻﾄ</t>
  </si>
  <si>
    <t>門田　準平</t>
  </si>
  <si>
    <t>ｶﾄﾞﾀ ｼﾞｭﾝﾍﾟｲ</t>
  </si>
  <si>
    <t>川原　航平</t>
  </si>
  <si>
    <t>ｶﾜﾊﾗ ｺｳﾍｲ</t>
  </si>
  <si>
    <t>五丁　健治</t>
  </si>
  <si>
    <t>ｺﾞﾁｮｳ ｹﾝｼﾞ</t>
  </si>
  <si>
    <t>相田　和之</t>
  </si>
  <si>
    <t>ｿｳﾀﾞ ｶｽﾞﾕｷ</t>
  </si>
  <si>
    <t>宅島　寛貴</t>
  </si>
  <si>
    <t>ﾀｸｼﾏ ﾋﾛｷ</t>
  </si>
  <si>
    <t>仁尾　陽介</t>
  </si>
  <si>
    <t>ﾆｵ ﾖｳｽｹ</t>
  </si>
  <si>
    <t>萩原　久貴</t>
  </si>
  <si>
    <t>ﾊｷﾞﾜﾗ ﾋｻﾀｶ</t>
  </si>
  <si>
    <t>板井　昌太</t>
  </si>
  <si>
    <t>ｲﾀｲ ｼｮｳﾀ</t>
  </si>
  <si>
    <t>小田　淳史</t>
  </si>
  <si>
    <t>ｵﾀﾞ ｱﾂｼ</t>
  </si>
  <si>
    <t>川井　健太郎</t>
  </si>
  <si>
    <t>ｶﾜｲ ｹﾝﾀﾛｳ</t>
  </si>
  <si>
    <t>高田　凌佑</t>
  </si>
  <si>
    <t>ﾀｶﾀ ﾘｮｳｽｹ</t>
  </si>
  <si>
    <t>檜垣　侑揮</t>
  </si>
  <si>
    <t>ﾋｶﾞｷ ﾕｳｷ</t>
  </si>
  <si>
    <t>白神　拓也</t>
  </si>
  <si>
    <t>ｼﾗｶﾞ ﾀｸﾔ</t>
  </si>
  <si>
    <t>藤原　駿也</t>
  </si>
  <si>
    <t>ﾌｼﾞﾜﾗ ｼｭﾝﾔ</t>
  </si>
  <si>
    <t>吉田　直人</t>
  </si>
  <si>
    <t>ﾖｼﾀﾞ ﾅｵﾄ</t>
  </si>
  <si>
    <t>斎藤　直樹</t>
  </si>
  <si>
    <t>ｻｲﾄｳ ﾅｵｷ</t>
  </si>
  <si>
    <t>小幡　圭佑</t>
  </si>
  <si>
    <t>ｵﾊﾞﾀ ｹｲｽｹ</t>
  </si>
  <si>
    <t>平野　智己</t>
  </si>
  <si>
    <t>ﾋﾗﾉ ﾄﾓｷ</t>
  </si>
  <si>
    <t>風早　剛志</t>
  </si>
  <si>
    <t>ｶｻﾞﾊﾔ ﾀｹｼ</t>
  </si>
  <si>
    <t>柾岡　真太朗</t>
  </si>
  <si>
    <t>ﾏｻｵｶ ｼﾝﾀﾛｳ</t>
  </si>
  <si>
    <t>小林　祐介</t>
  </si>
  <si>
    <t>ｺﾊﾞﾔｼ ﾕｳｽｹ</t>
  </si>
  <si>
    <t>浦岡　健</t>
  </si>
  <si>
    <t>ｳﾗｵｶ ﾀｹｼ</t>
  </si>
  <si>
    <t>堀　拓生</t>
  </si>
  <si>
    <t>ﾎﾘ ﾀｸﾐ</t>
  </si>
  <si>
    <t>合田　諒</t>
  </si>
  <si>
    <t>ｺﾞｳﾀﾞ ﾘｮｳ</t>
  </si>
  <si>
    <t>三橋　侑矢</t>
  </si>
  <si>
    <t>ﾐﾊｼ ﾕｳﾔ</t>
  </si>
  <si>
    <t>神門　優行</t>
  </si>
  <si>
    <t>ｶﾝﾄﾞ ﾕｳｷ</t>
  </si>
  <si>
    <t>佐々木　章太</t>
  </si>
  <si>
    <t>ｻｻｷ ｼｮｳﾀ</t>
  </si>
  <si>
    <t>近藤　昂</t>
  </si>
  <si>
    <t>ｺﾝﾄﾞｳ ﾀｶｼ</t>
  </si>
  <si>
    <t>塩見　隼矢</t>
  </si>
  <si>
    <t>ｼｵﾐ ｼｭﾝﾔ</t>
  </si>
  <si>
    <t>髙橋　辰輔</t>
  </si>
  <si>
    <t>ﾀｶﾊｼ ｼﾝｽｹ</t>
  </si>
  <si>
    <t>横見　光輝</t>
  </si>
  <si>
    <t>ﾖｺﾐ ｺｳｷ</t>
  </si>
  <si>
    <t>秦　大貴</t>
  </si>
  <si>
    <t>ﾊﾀ ﾀﾞｲｷ</t>
  </si>
  <si>
    <t>岩本　賢弥</t>
  </si>
  <si>
    <t>ｲﾜﾓﾄ ｶﾂﾔ</t>
  </si>
  <si>
    <t>小東　亮</t>
  </si>
  <si>
    <t>ｺﾋｶﾞｼ ﾘｮｳ</t>
  </si>
  <si>
    <t>大原　大亮</t>
  </si>
  <si>
    <t>ｵｵﾊﾗ ﾀﾞｲｽｹ</t>
  </si>
  <si>
    <t>柳生　恭平</t>
  </si>
  <si>
    <t>ﾔｷﾞｭｳ ｷｮｳﾍｲ</t>
  </si>
  <si>
    <t>甲斐　貴士</t>
  </si>
  <si>
    <t>ｶｲ ﾀｶｼ</t>
  </si>
  <si>
    <t>古閑　隼人</t>
  </si>
  <si>
    <t>ｺｶﾞ ﾊﾔﾄ</t>
  </si>
  <si>
    <t>山崎　雄祐</t>
  </si>
  <si>
    <t>ﾔﾏｻｷ ﾕｳｽｹ</t>
  </si>
  <si>
    <t>榊原　祐一</t>
  </si>
  <si>
    <t>ｻｶｷﾊﾞﾗ ﾕｳｲﾁ</t>
  </si>
  <si>
    <t>森　義政</t>
  </si>
  <si>
    <t>ﾓﾘ ﾖｼﾏｻ</t>
  </si>
  <si>
    <t>佐々木　直宏</t>
  </si>
  <si>
    <t>ｻｻｷ ﾅｵﾋﾛ</t>
  </si>
  <si>
    <t>堤　仁太</t>
  </si>
  <si>
    <t>ﾂﾂﾐ ｼﾞﾝﾀ</t>
  </si>
  <si>
    <t>神田　裕之</t>
  </si>
  <si>
    <t>ｶﾝﾀﾞ ﾋﾛﾕｷ</t>
  </si>
  <si>
    <t>藤野　晶斗</t>
  </si>
  <si>
    <t>ﾌｼﾞﾉ ｱｷﾄ</t>
  </si>
  <si>
    <t>三谷　真也</t>
  </si>
  <si>
    <t>ﾐﾀﾆ ｼﾝﾔ</t>
  </si>
  <si>
    <t>稲見　太晴</t>
  </si>
  <si>
    <t>ｲﾅﾐ ﾀｲｾｲ</t>
  </si>
  <si>
    <t>平沼　拓海</t>
  </si>
  <si>
    <t>ﾋﾗﾇﾏ ﾀｸﾐ</t>
  </si>
  <si>
    <t>迎　泰輝</t>
  </si>
  <si>
    <t>ﾑｶｴ ﾀｲｷ</t>
  </si>
  <si>
    <t>田村　基暉</t>
  </si>
  <si>
    <t>ﾀﾑﾗ ﾓﾄｷ</t>
  </si>
  <si>
    <t>児島　清成</t>
  </si>
  <si>
    <t>ｺｼﾞﾏ ｷﾖﾅﾘ</t>
  </si>
  <si>
    <t>渡邊　光希</t>
  </si>
  <si>
    <t>ﾜﾀﾅﾍﾞ ｺｳｷ</t>
  </si>
  <si>
    <t>片浦　達也</t>
  </si>
  <si>
    <t>ｶﾀｳﾗ ﾀﾂﾔ</t>
  </si>
  <si>
    <t>田中　悠貴</t>
  </si>
  <si>
    <t>ﾀﾅｶ ﾕｳｷ</t>
  </si>
  <si>
    <t>園部　翔平</t>
  </si>
  <si>
    <t>ｿﾉﾍﾞ ｼｮｳﾍｲ</t>
  </si>
  <si>
    <t>尾川　快</t>
  </si>
  <si>
    <t>ｵｶﾞﾜ ｶｲ</t>
  </si>
  <si>
    <t>瀬脇　凪</t>
  </si>
  <si>
    <t>ｾﾜｷ ﾅｷﾞ</t>
  </si>
  <si>
    <t>佐藤　優次</t>
  </si>
  <si>
    <t>ｻﾄｳ ﾕｳｼﾞ</t>
  </si>
  <si>
    <t>山本　昌都</t>
  </si>
  <si>
    <t>ﾔﾏﾓﾄ ﾏｻﾄ</t>
  </si>
  <si>
    <t>美濃　宏介</t>
  </si>
  <si>
    <t>ﾐﾉ ｺｳｽｹ</t>
  </si>
  <si>
    <t>竹元　敦也</t>
  </si>
  <si>
    <t>ﾀｹﾓﾄ ｱﾂﾔ</t>
  </si>
  <si>
    <t>武田　仁志</t>
  </si>
  <si>
    <t>ﾀｹﾀﾞ ﾋﾄｼ</t>
  </si>
  <si>
    <t>八尾　悠太</t>
  </si>
  <si>
    <t>ﾔｵ ﾕｳﾀ</t>
  </si>
  <si>
    <t>水島　晃治</t>
  </si>
  <si>
    <t>ﾐｽﾞｼﾏ ｺｳｼﾞ</t>
  </si>
  <si>
    <t>本田　涼</t>
  </si>
  <si>
    <t>ﾎﾝﾀﾞ ﾘｮｳ</t>
  </si>
  <si>
    <t>日隈　凌</t>
  </si>
  <si>
    <t>ﾋｸﾞﾏ ﾘｮｳ</t>
  </si>
  <si>
    <t>大山　和茂</t>
  </si>
  <si>
    <t>ｵｵﾔﾏ ｶｽﾞｼｹﾞ</t>
  </si>
  <si>
    <t>岩脇　侑哉</t>
  </si>
  <si>
    <t>ｲﾜﾜｷ ﾕｳﾔ</t>
  </si>
  <si>
    <t>山崎　定将</t>
  </si>
  <si>
    <t>ﾔﾏｻｷ ｻﾀﾞﾏｻ</t>
  </si>
  <si>
    <t>平井　大輔</t>
  </si>
  <si>
    <t>ﾋﾗｲ ﾀﾞｲｽｹ</t>
  </si>
  <si>
    <t>松井　和樹</t>
  </si>
  <si>
    <t>ﾏﾂｲ ｶｽﾞｷ</t>
  </si>
  <si>
    <t>小林　太一</t>
  </si>
  <si>
    <t>ｺﾊﾞﾔｼ ﾀｲﾁ</t>
  </si>
  <si>
    <t>山﨑　唯冬</t>
  </si>
  <si>
    <t>ﾔﾏｻｷ ﾕｲﾄ</t>
  </si>
  <si>
    <t>岡　大貴</t>
  </si>
  <si>
    <t>ｵｶ ﾋﾛｷ</t>
  </si>
  <si>
    <t>山本　一成</t>
  </si>
  <si>
    <t>ﾔﾏﾓﾄ ｲｯｾｲ</t>
  </si>
  <si>
    <t>多田　裕弥</t>
  </si>
  <si>
    <t>ﾀﾀﾞ ﾕｳﾔ</t>
  </si>
  <si>
    <t>西口　匠</t>
  </si>
  <si>
    <t>ﾆｼｸﾞﾁ ﾀｸﾐ</t>
  </si>
  <si>
    <t>大西　新一</t>
  </si>
  <si>
    <t>ｵｵﾆｼ ｼﾝｲﾁ</t>
  </si>
  <si>
    <t>末友　大志</t>
  </si>
  <si>
    <t>ｽｴﾄﾓ ﾋﾛｼ</t>
  </si>
  <si>
    <t>矢田　和也</t>
  </si>
  <si>
    <t>ﾔﾀ ｶｽﾞﾔ</t>
  </si>
  <si>
    <t>福澤　亮太</t>
  </si>
  <si>
    <t>ﾌｸｻﾞﾜ ﾘｮｳﾀ</t>
  </si>
  <si>
    <t>末永　拓也</t>
  </si>
  <si>
    <t>ｽｴﾅｶﾞ ﾀｸﾔ</t>
  </si>
  <si>
    <t>中田　大貴</t>
  </si>
  <si>
    <t>ﾅｶﾀﾞ ﾋﾛｷ</t>
  </si>
  <si>
    <t>有働　雄</t>
  </si>
  <si>
    <t>ｳﾄﾞｳ ｽｸﾞﾙ</t>
  </si>
  <si>
    <t>猪子　智至</t>
  </si>
  <si>
    <t>ｲﾉｺ ｻﾄｼ</t>
  </si>
  <si>
    <t>有働　典弘</t>
  </si>
  <si>
    <t>ｳﾄﾞｳ ﾉﾘﾋﾛ</t>
  </si>
  <si>
    <t>池澤　翔輝</t>
  </si>
  <si>
    <t>ｲｹｻﾞﾜ ｼｮｳｷ</t>
  </si>
  <si>
    <t>田中　恵樹</t>
  </si>
  <si>
    <t>ﾀﾅｶ ｹｲｼﾞｭ</t>
  </si>
  <si>
    <t>安田　拓真</t>
  </si>
  <si>
    <t>ﾔｽﾀﾞ ﾀｸﾏ</t>
  </si>
  <si>
    <t>壹岐　侑大</t>
  </si>
  <si>
    <t>ｲｷ ﾕｳﾀﾞｲ</t>
  </si>
  <si>
    <t>森本　伊織</t>
  </si>
  <si>
    <t>ﾓﾘﾓﾄ ｲｵﾘ</t>
  </si>
  <si>
    <t>本城　和貴</t>
  </si>
  <si>
    <t>ﾎﾝｼﾞｮｳ ｶｽﾞｷ</t>
  </si>
  <si>
    <t>山崎　利洋</t>
  </si>
  <si>
    <t>ﾔﾏｻｷ ﾄｼﾋﾛ</t>
  </si>
  <si>
    <t>小森　海世</t>
  </si>
  <si>
    <t>ｺﾓﾘ ｶｲｾｲ</t>
  </si>
  <si>
    <t>山口　卓哉</t>
  </si>
  <si>
    <t>ﾔﾏｸﾞﾁ ﾀｸﾔ</t>
  </si>
  <si>
    <t>西田　侑生</t>
  </si>
  <si>
    <t>ﾆｼﾀﾞ ﾕｳｷ</t>
  </si>
  <si>
    <t>角田　陸</t>
  </si>
  <si>
    <t>ｽﾐﾀﾞ ﾘｸ</t>
  </si>
  <si>
    <t>堀之内　譲</t>
  </si>
  <si>
    <t>ﾎﾘﾉｳﾁ ﾕｽﾞﾙ</t>
  </si>
  <si>
    <t>橋岡　隼弘</t>
  </si>
  <si>
    <t>ﾊｼｵｶ ﾄｼﾋﾛ</t>
  </si>
  <si>
    <t>谷本　直輝</t>
  </si>
  <si>
    <t>ﾀﾆﾓﾄ ﾅｵｷ</t>
  </si>
  <si>
    <t>岩切　亨生</t>
  </si>
  <si>
    <t>ｲﾜｷﾘ ｺｳｷ</t>
  </si>
  <si>
    <t>橋本　翼</t>
  </si>
  <si>
    <t>ﾊｼﾓﾄ ﾂﾊﾞｻ</t>
  </si>
  <si>
    <t>宜野座　康右</t>
  </si>
  <si>
    <t>ｷﾞﾉｻﾞ ｺｳｽｹ</t>
  </si>
  <si>
    <t>堀川　絋夢</t>
  </si>
  <si>
    <t>ﾎﾘｶﾜ ﾋﾛﾑ</t>
  </si>
  <si>
    <t>長谷　船暉</t>
  </si>
  <si>
    <t>ﾊｾ ｺｳｷ</t>
  </si>
  <si>
    <t>久住　琢己</t>
  </si>
  <si>
    <t>ﾋｻｽﾞﾐ ﾀｸﾐ</t>
  </si>
  <si>
    <t>細川　拓巳</t>
  </si>
  <si>
    <t>ﾎｿｶﾜ ﾀｸﾐ</t>
  </si>
  <si>
    <t>三井田　陸斗</t>
  </si>
  <si>
    <t>ﾐｲﾀﾞ ﾘｸﾄ</t>
  </si>
  <si>
    <t>高橋　秀典</t>
  </si>
  <si>
    <t>ﾀｶﾊｼ ﾋﾃﾞﾉﾘ</t>
  </si>
  <si>
    <t>三好　将太</t>
  </si>
  <si>
    <t>ﾐﾖｼ ｼｮｳﾀ</t>
  </si>
  <si>
    <t>北野　紘一</t>
  </si>
  <si>
    <t>ｷﾀﾉ ｺｳｲﾁ</t>
  </si>
  <si>
    <t>桝田　涼</t>
  </si>
  <si>
    <t>ﾏｽﾀﾞ ﾘｮｳ</t>
  </si>
  <si>
    <t>南澤　響</t>
  </si>
  <si>
    <t>ﾐﾅﾐｻﾞﾜ ﾋﾋﾞｷ</t>
  </si>
  <si>
    <t>平岡　錬</t>
  </si>
  <si>
    <t>ﾋﾗｵｶ ﾚﾝ</t>
  </si>
  <si>
    <t>梅田　大輝</t>
  </si>
  <si>
    <t>ｳﾒﾀﾞ ﾀｲｷ</t>
  </si>
  <si>
    <t>千原　康大</t>
  </si>
  <si>
    <t>ﾁﾊﾗ ｺｳﾀﾞｲ</t>
  </si>
  <si>
    <t>小村　純太</t>
  </si>
  <si>
    <t>ｺﾑﾗ ｼﾞｭﾝﾀ</t>
  </si>
  <si>
    <t>大野　達哉</t>
  </si>
  <si>
    <t>ｵｵﾉ ﾀﾂﾔ</t>
  </si>
  <si>
    <t>植崎　敬大</t>
  </si>
  <si>
    <t>ｳｴｻﾞｷ ｹｲﾀ</t>
  </si>
  <si>
    <t>土居森　諒</t>
  </si>
  <si>
    <t>ﾄﾞｲﾓﾘ ﾘｮｳ</t>
  </si>
  <si>
    <t>郷田　渉</t>
  </si>
  <si>
    <t>ｺﾞｳﾀﾞ ﾜﾀﾙ</t>
  </si>
  <si>
    <t>実近　力丸</t>
  </si>
  <si>
    <t>ｻﾈﾁｶ ﾘｷﾏﾙ</t>
  </si>
  <si>
    <t>馬場　龍斗</t>
  </si>
  <si>
    <t>ﾊﾞﾊﾞ ﾘｭｳﾄ</t>
  </si>
  <si>
    <t>小山　昭</t>
  </si>
  <si>
    <t>ｺﾔﾏ ｼｮｳ</t>
  </si>
  <si>
    <t>小島　由典</t>
  </si>
  <si>
    <t>ｵｼﾞﾏ ﾕｷﾉﾘ</t>
  </si>
  <si>
    <t>川添　健生</t>
  </si>
  <si>
    <t>ｶﾜｿﾞｴ ｹﾝｾｲ</t>
  </si>
  <si>
    <t>源内　宏輝</t>
  </si>
  <si>
    <t>ｹﾞﾝﾅｲ ﾋﾛｷ</t>
  </si>
  <si>
    <t>平松　拓海</t>
  </si>
  <si>
    <t>ﾋﾗﾏﾂ ﾀｸﾐ</t>
  </si>
  <si>
    <t>幸田　一毅</t>
  </si>
  <si>
    <t>ｺｳﾀﾞ ｶｽﾞｷ</t>
  </si>
  <si>
    <t>都倉　聖</t>
  </si>
  <si>
    <t>ﾄｸﾗ ﾋｼﾞﾘ</t>
  </si>
  <si>
    <t>下藪　翔太</t>
  </si>
  <si>
    <t>ｼﾓﾔﾌﾞ ｼｮｳﾀ</t>
  </si>
  <si>
    <t>秋山　弘樹</t>
  </si>
  <si>
    <t>ｱｷﾔﾏ ﾋﾛｷ</t>
  </si>
  <si>
    <t>徳永　和馬</t>
  </si>
  <si>
    <t>ﾄｸﾅｶﾞ ｶｽﾞﾏ</t>
  </si>
  <si>
    <t>上垣　亮</t>
  </si>
  <si>
    <t>ｳｴｶﾞｷ ﾘｮｳ</t>
  </si>
  <si>
    <t>藤井　丈</t>
  </si>
  <si>
    <t>ﾌｼﾞｲ ｼﾞｮｳ</t>
  </si>
  <si>
    <t>川内　敬太</t>
  </si>
  <si>
    <t>ｶﾜﾁ ｹｲﾀ</t>
  </si>
  <si>
    <t>西井　海斗</t>
  </si>
  <si>
    <t>ﾆｼｲ ｶｲﾄ</t>
  </si>
  <si>
    <t>松田　敬佑</t>
  </si>
  <si>
    <t>ﾏﾂﾀﾞ ｹｲｽｹ</t>
  </si>
  <si>
    <t>永澤　竜太朗</t>
  </si>
  <si>
    <t>ｴｲｻﾞﾜ ﾘｭｳﾀﾛｳ</t>
  </si>
  <si>
    <t>森田　啓聖</t>
  </si>
  <si>
    <t>ﾓﾘﾀ ﾋﾛﾏｻ</t>
  </si>
  <si>
    <t>喜多　恭介</t>
  </si>
  <si>
    <t>ｷﾀﾞ ｷｮｳｽｹ</t>
  </si>
  <si>
    <t>向井　達哉</t>
  </si>
  <si>
    <t>ﾑｶｲ ﾀﾂﾔ</t>
  </si>
  <si>
    <t>茅原　雅人</t>
  </si>
  <si>
    <t>ｶﾔﾊﾗ ﾏｻﾄ</t>
  </si>
  <si>
    <t>安宮　和樹</t>
  </si>
  <si>
    <t>ﾔｽﾐﾔ ｶｽﾞｼｹﾞ</t>
  </si>
  <si>
    <t>小栗　拓海</t>
  </si>
  <si>
    <t>ｵｸﾞﾘ ﾀｸﾐ</t>
  </si>
  <si>
    <t>矢嶋　隼也</t>
  </si>
  <si>
    <t>ﾔｼﾞﾏ ｼｭﾝﾔ</t>
  </si>
  <si>
    <t>原田　康輝</t>
  </si>
  <si>
    <t>野口　良太</t>
  </si>
  <si>
    <t>ﾉｸﾞﾁ ﾘｮｳﾀ</t>
  </si>
  <si>
    <t>山本　恵佑</t>
  </si>
  <si>
    <t>ﾔﾏﾓﾄ ｹｲｽｹ</t>
  </si>
  <si>
    <t>先村　駆留</t>
  </si>
  <si>
    <t>ｻｷﾑﾗ ｶｹﾙ</t>
  </si>
  <si>
    <t>北川　翔</t>
  </si>
  <si>
    <t>ｷﾀｶﾞﾜ ｼｮｳ</t>
  </si>
  <si>
    <t>池田　仁也</t>
  </si>
  <si>
    <t>ｲｹﾀﾞ ﾏｻﾔ</t>
  </si>
  <si>
    <t>稲田　桂</t>
  </si>
  <si>
    <t>ｲﾅﾀﾞ ｹｲ</t>
  </si>
  <si>
    <t>加治屋　圭大</t>
  </si>
  <si>
    <t>ｶｼﾞﾔ ｹｲﾄ</t>
  </si>
  <si>
    <t>梶本　和樹</t>
  </si>
  <si>
    <t>ｶｼﾞﾓﾄ ｶｽﾞｷ</t>
  </si>
  <si>
    <t>友利　響平</t>
  </si>
  <si>
    <t>ﾄﾓﾘ ｷｮｳﾍｲ</t>
  </si>
  <si>
    <t>三宅　諒亨</t>
  </si>
  <si>
    <t>ﾐﾔｹ ﾘｮｳｽｹ</t>
  </si>
  <si>
    <t>松勢　光平</t>
  </si>
  <si>
    <t>ﾏﾂｾ ｺｳﾍｲ</t>
  </si>
  <si>
    <t>伊藤　淳哉</t>
  </si>
  <si>
    <t>ｲﾄｳ ｼﾞｭﾝﾔ</t>
  </si>
  <si>
    <t>佐藤　圭</t>
  </si>
  <si>
    <t>中野　悟志</t>
  </si>
  <si>
    <t>ﾅｶﾉ ｻﾄｼ</t>
  </si>
  <si>
    <t>半山　智也</t>
  </si>
  <si>
    <t>ﾊﾝﾔﾏ ﾄﾓﾔ</t>
  </si>
  <si>
    <t>切田　侃希</t>
  </si>
  <si>
    <t>ｷﾘﾀ ﾅｵｷ</t>
  </si>
  <si>
    <t>西原　大貴</t>
  </si>
  <si>
    <t>ﾆｼﾊﾗ ﾀﾞｲｷ</t>
  </si>
  <si>
    <t>高辻　弘一</t>
  </si>
  <si>
    <t>ﾀｶﾂｼﾞ ｺｳｲﾁ</t>
  </si>
  <si>
    <t>金川　伸一郎</t>
  </si>
  <si>
    <t>ｶﾈｶﾞﾜ ｼﾝｲﾁﾛｳ</t>
  </si>
  <si>
    <t>横井　皓</t>
  </si>
  <si>
    <t>ﾖｺｲ ｿﾗ</t>
  </si>
  <si>
    <t>柏原　大空</t>
  </si>
  <si>
    <t>ｶｼﾊﾗ ﾀｲｾｲ</t>
  </si>
  <si>
    <t>妻木　裕太郎</t>
  </si>
  <si>
    <t>ﾂﾏｷ ﾕｳﾀﾛｳ</t>
  </si>
  <si>
    <t>原　健太朗</t>
  </si>
  <si>
    <t>ﾊﾗ ｹﾝﾀﾛｳ</t>
  </si>
  <si>
    <t>藤居　研考</t>
  </si>
  <si>
    <t>ﾌｼﾞｲ ｹﾝｺｳ</t>
  </si>
  <si>
    <t>大林　史明</t>
  </si>
  <si>
    <t>ｵｵﾊﾞﾔｼ ﾌﾐｱｷ</t>
  </si>
  <si>
    <t>飯塚　貴裕</t>
  </si>
  <si>
    <t>ｲｲﾂｶ ﾀｶﾋﾛ</t>
  </si>
  <si>
    <t>中島　潤哉</t>
  </si>
  <si>
    <t>ﾅｶｼﾏ ｼﾞｭﾝﾔ</t>
  </si>
  <si>
    <t>小林　裕樹</t>
  </si>
  <si>
    <t>ｺﾊﾞﾔｼ ﾋﾛｷ</t>
  </si>
  <si>
    <t>松井　亮仁</t>
  </si>
  <si>
    <t>ﾏﾂｲ ｱｷﾋﾄ</t>
  </si>
  <si>
    <t>藤野　雄大</t>
  </si>
  <si>
    <t>ﾌｼﾞﾉ ﾕｳﾀﾞｲ</t>
  </si>
  <si>
    <t>野口　佑大</t>
  </si>
  <si>
    <t>ﾉｸﾞﾁ ﾕｳﾀﾞｲ</t>
  </si>
  <si>
    <t>谷　亮磨</t>
  </si>
  <si>
    <t>ﾀﾆ ﾘｮｳﾏ</t>
  </si>
  <si>
    <t>伊丹　航</t>
  </si>
  <si>
    <t>ｲﾀﾐ ｺｳ</t>
  </si>
  <si>
    <t>島田　史也</t>
  </si>
  <si>
    <t>ｼﾏﾀﾞ ﾌﾐﾔ</t>
  </si>
  <si>
    <t>内田　大海</t>
  </si>
  <si>
    <t>ｳﾁﾀﾞ ﾀｲｶｲ</t>
  </si>
  <si>
    <t>織田　健人</t>
  </si>
  <si>
    <t>ｵﾀﾞ ｹﾝﾄ</t>
  </si>
  <si>
    <t>中曽　猛士</t>
  </si>
  <si>
    <t>ﾅｶｿ ﾀｹｼ</t>
  </si>
  <si>
    <t>野口　侑希</t>
  </si>
  <si>
    <t>ﾉｸﾞﾁ ﾕｳｷ</t>
  </si>
  <si>
    <t>小川　光司</t>
  </si>
  <si>
    <t>ｵｶﾞﾜ ｺｳｼﾞ</t>
  </si>
  <si>
    <t>大下　浩平</t>
  </si>
  <si>
    <t>ｵｵｼﾀ ｺｳﾍｲ</t>
  </si>
  <si>
    <t>大島　拓也</t>
  </si>
  <si>
    <t>ｵｵｼﾏ ﾀｸﾔ</t>
  </si>
  <si>
    <t>鎌田　滉</t>
  </si>
  <si>
    <t>ｶﾏﾀﾞ ｱｷﾗ</t>
  </si>
  <si>
    <t>才原　翔斗</t>
  </si>
  <si>
    <t>ｻｲﾊﾗ ｼｮｳﾄ</t>
  </si>
  <si>
    <t>笹木　航太</t>
  </si>
  <si>
    <t>ｻｻｷ ｺｳﾀ</t>
  </si>
  <si>
    <t>柴野　敏一</t>
  </si>
  <si>
    <t>ｼﾊﾞﾉ ﾄｼｶｽﾞ</t>
  </si>
  <si>
    <t>福井　肇</t>
  </si>
  <si>
    <t>ﾌｸｲ ﾊｼﾞﾒ</t>
  </si>
  <si>
    <t>古谷　龍斗</t>
  </si>
  <si>
    <t>ﾌﾙﾔ ﾘｭｳﾄ</t>
  </si>
  <si>
    <t>宮本　健太郎</t>
  </si>
  <si>
    <t>ﾐﾔﾓﾄ ｹﾝﾀﾛｳ</t>
  </si>
  <si>
    <t>米田　研志</t>
  </si>
  <si>
    <t>ﾖﾈﾀﾞ ｹﾝｼﾞ</t>
  </si>
  <si>
    <t>岡本　洋樹</t>
  </si>
  <si>
    <t>ｵｶﾓﾄ ﾋﾛｷ</t>
  </si>
  <si>
    <t>木邑　駿</t>
  </si>
  <si>
    <t>ｷﾑﾗ ｼｭﾝ</t>
  </si>
  <si>
    <t>小林　良輔</t>
  </si>
  <si>
    <t>ｺﾊﾞﾔｼ ﾘｮｳｽｹ</t>
  </si>
  <si>
    <t>後長　輝</t>
  </si>
  <si>
    <t>ｺﾞﾁｮｳ ﾋｶﾙ</t>
  </si>
  <si>
    <t>濵松　海斗</t>
  </si>
  <si>
    <t>ﾊﾏﾏﾂ ｶｲﾄ</t>
  </si>
  <si>
    <t>松石　啓輔</t>
  </si>
  <si>
    <t>ﾏﾂｲｼ ｹｲｽｹ</t>
  </si>
  <si>
    <t>山中　陽太</t>
  </si>
  <si>
    <t>ﾔﾏﾅｶ ﾖｳﾀﾞｲ</t>
  </si>
  <si>
    <t>一宮　颯斗</t>
  </si>
  <si>
    <t>ｲﾁﾐﾔ ﾊﾔﾄ</t>
  </si>
  <si>
    <t>大竹　康平</t>
  </si>
  <si>
    <t>ｵｵﾀｹ ｺｳﾍｲ</t>
  </si>
  <si>
    <t>河原　洋太</t>
  </si>
  <si>
    <t>ｶﾜﾊﾗ ﾖｳﾀ</t>
  </si>
  <si>
    <t>谷澤　泰輝</t>
  </si>
  <si>
    <t>ﾀﾆｻﾞﾜ ﾀｲｷ</t>
  </si>
  <si>
    <t>脇田　怜司</t>
  </si>
  <si>
    <t>ﾜｷﾀﾞ ﾚｲｼﾞ</t>
  </si>
  <si>
    <t>河合　勇樹</t>
  </si>
  <si>
    <t>ｶﾜｲ ﾕｳｷ</t>
  </si>
  <si>
    <t>樋口　恵介</t>
  </si>
  <si>
    <t>ﾋｸﾞﾁ ｹｲｽｹ</t>
  </si>
  <si>
    <t>圓尾　智</t>
  </si>
  <si>
    <t>ﾏﾙｵ ﾄﾓ</t>
  </si>
  <si>
    <t>山崎　達哉</t>
  </si>
  <si>
    <t>ﾔﾏｻｷ ﾀﾂﾔ</t>
  </si>
  <si>
    <t>石本　惣一朗</t>
  </si>
  <si>
    <t>ｲｼﾓﾄ ｿｳｲﾁﾛｳ</t>
  </si>
  <si>
    <t>岡本　拓也</t>
  </si>
  <si>
    <t>ｵｶﾓﾄ ﾀｸﾔ</t>
  </si>
  <si>
    <t>甲斐　公耀</t>
  </si>
  <si>
    <t>ｶｲ ｷﾐｱｷ</t>
  </si>
  <si>
    <t>神田　直季</t>
  </si>
  <si>
    <t>ｶﾝﾀﾞ ﾅｵｷ</t>
  </si>
  <si>
    <t>佐竹　良樹</t>
  </si>
  <si>
    <t>ｻﾀｹ ﾖｼｷ</t>
  </si>
  <si>
    <t>陶山　帆昂</t>
  </si>
  <si>
    <t>ｽﾔﾏ ﾎﾀﾞｶ</t>
  </si>
  <si>
    <t>西尾　颯汰</t>
  </si>
  <si>
    <t>ﾆｼｵ ｿｳﾀ</t>
  </si>
  <si>
    <t>林　高春</t>
  </si>
  <si>
    <t>ﾊﾔｼ ﾀｶﾊﾙ</t>
  </si>
  <si>
    <t>藤井　竜矢</t>
  </si>
  <si>
    <t>ﾌｼﾞｲ ﾀﾂﾔ</t>
  </si>
  <si>
    <t>前田　拓己</t>
  </si>
  <si>
    <t>ﾏｴﾀﾞ ﾀｸﾐ</t>
  </si>
  <si>
    <t>𠮷田　崇智</t>
  </si>
  <si>
    <t>ﾖｼﾀﾞ ﾀｶﾄﾓ</t>
  </si>
  <si>
    <t>出原　裕矢</t>
  </si>
  <si>
    <t>ｲﾃﾞﾊﾗ ﾕｳﾔ</t>
  </si>
  <si>
    <t>川上　恭平</t>
  </si>
  <si>
    <t>ｶﾜｶﾐ ｷｮｳﾍｲ</t>
  </si>
  <si>
    <t>岸本　宗</t>
  </si>
  <si>
    <t>ｷｼﾓﾄ ｿｳ</t>
  </si>
  <si>
    <t>倉田　匠</t>
  </si>
  <si>
    <t>ｸﾗﾀ ﾀｸﾐ</t>
  </si>
  <si>
    <t>黒川　慎太郎</t>
  </si>
  <si>
    <t>ｸﾛｶﾜ ｼﾝﾀﾛｳ</t>
  </si>
  <si>
    <t>武田　遼佑</t>
  </si>
  <si>
    <t>ﾀｹﾀ ﾘｮｳｽｹ</t>
  </si>
  <si>
    <t>田嶋　郁也</t>
  </si>
  <si>
    <t>ﾀｼﾞﾏ ｲｸﾔ</t>
  </si>
  <si>
    <t>中畑　智博</t>
  </si>
  <si>
    <t>ﾅｶﾊﾀ ﾄﾓﾋﾛ</t>
  </si>
  <si>
    <t>廣田　皓大</t>
  </si>
  <si>
    <t>ﾋﾛﾀ ｺｳﾀﾞｲ</t>
  </si>
  <si>
    <t>藤川　龍之介</t>
  </si>
  <si>
    <t>ﾌｼﾞｶﾜ ﾘｭｳﾉｽｹ</t>
  </si>
  <si>
    <t>藤本　直杜</t>
  </si>
  <si>
    <t>ﾌｼﾞﾓﾄ ﾅｵﾄ</t>
  </si>
  <si>
    <t>松本　和文</t>
  </si>
  <si>
    <t>ﾏﾂﾓﾄ ｶｽﾞﾌﾐ</t>
  </si>
  <si>
    <t>三倉　巨幹</t>
  </si>
  <si>
    <t>ﾐｸﾗ ﾅｵｷ</t>
  </si>
  <si>
    <t>山﨑　光</t>
  </si>
  <si>
    <t>ﾔﾏｻｷ ﾋｶﾙ</t>
  </si>
  <si>
    <t>上田　格</t>
  </si>
  <si>
    <t>ｳｴﾀﾞ ｲﾀﾙ</t>
  </si>
  <si>
    <t>上田　瑞貴</t>
  </si>
  <si>
    <t>ｳｴﾀﾞ ﾐｽﾞｷ</t>
  </si>
  <si>
    <t>佐々木　崇之</t>
  </si>
  <si>
    <t>ｻｻｷ ﾀｶﾕｷ</t>
  </si>
  <si>
    <t>庄司　泰志</t>
  </si>
  <si>
    <t>ｼｮｳｼﾞ ﾀｲｼ</t>
  </si>
  <si>
    <t>神野　順平</t>
  </si>
  <si>
    <t>ｼﾞﾝﾉ ｼﾞｭﾝﾍﾟｲ</t>
  </si>
  <si>
    <t>引野　隆輔</t>
  </si>
  <si>
    <t>ﾋｷﾉ ﾘｭｳｽｹ</t>
  </si>
  <si>
    <t>市村　正如</t>
  </si>
  <si>
    <t>ｲﾁﾑﾗ ﾏｻﾕｷ</t>
  </si>
  <si>
    <t>桑田　彰浩</t>
  </si>
  <si>
    <t>ｸﾜﾀ ｱｷﾋﾛ</t>
  </si>
  <si>
    <t>古川　雄大</t>
  </si>
  <si>
    <t>ｺｶﾞﾜ ﾀｹﾋﾛ</t>
  </si>
  <si>
    <t>坂元　郁弥</t>
  </si>
  <si>
    <t>ｻｶﾓﾄ ｲｸﾔ</t>
  </si>
  <si>
    <t>清水　翔一郎</t>
  </si>
  <si>
    <t>ｼﾐｽﾞ ｼｮｳｲﾁﾛｳ</t>
  </si>
  <si>
    <t>澄田　開</t>
  </si>
  <si>
    <t>ｽﾐﾀﾞ ｶｲ</t>
  </si>
  <si>
    <t>中屋敷　祐人</t>
  </si>
  <si>
    <t>ﾅｶﾔｼｷ ﾕｳﾄ</t>
  </si>
  <si>
    <t>西村　浩貴</t>
  </si>
  <si>
    <t>ﾆｼﾑﾗ ﾋﾛｷ</t>
  </si>
  <si>
    <t>藤原　夏望</t>
  </si>
  <si>
    <t>ﾌｼﾞﾊﾗ ｶﾂﾞｷ</t>
  </si>
  <si>
    <t>松原　國喜</t>
  </si>
  <si>
    <t>ﾏﾂﾊﾞﾗ ｸﾆｷ</t>
  </si>
  <si>
    <t>宮島　伸大</t>
  </si>
  <si>
    <t>ﾐﾔｼﾞﾏ ﾉﾌﾞﾋﾛ</t>
  </si>
  <si>
    <t>渡邉　孝道</t>
  </si>
  <si>
    <t>ﾜﾀﾅﾍﾞ ｺｳﾄﾞｳ</t>
  </si>
  <si>
    <t>朝津　順平</t>
  </si>
  <si>
    <t>ｱｻﾂ ｼﾞｭﾝﾍﾟｲ</t>
  </si>
  <si>
    <t>糸原　一輝</t>
  </si>
  <si>
    <t>ｲﾄﾊﾗ ｶｽﾞｷ</t>
  </si>
  <si>
    <t>井上　翔太</t>
  </si>
  <si>
    <t>ｲﾉｳｴ ｼｮｳﾀ</t>
  </si>
  <si>
    <t>内田　陽太</t>
  </si>
  <si>
    <t>ｳﾁﾀﾞ ﾖｳﾀ</t>
  </si>
  <si>
    <t>亀田　広夢</t>
  </si>
  <si>
    <t>ｶﾒﾀﾞ ﾋﾛﾑ</t>
  </si>
  <si>
    <t>杉浦　悠太</t>
  </si>
  <si>
    <t>ｽｷﾞｳﾗ ﾕｳﾀ</t>
  </si>
  <si>
    <t>成清　拓己</t>
  </si>
  <si>
    <t>ﾅﾘｷﾖ ﾀｸﾐ</t>
  </si>
  <si>
    <t>原　一智</t>
  </si>
  <si>
    <t>ﾊﾗ ｶｽﾞﾄﾓ</t>
  </si>
  <si>
    <t>古山　義久</t>
  </si>
  <si>
    <t>ﾌﾙﾔﾏ ﾖｼﾋｻ</t>
  </si>
  <si>
    <t>松本　善幸</t>
  </si>
  <si>
    <t>ﾏﾂﾓﾄ ﾖｼﾕｷ</t>
  </si>
  <si>
    <t>三浦　伊織</t>
  </si>
  <si>
    <t>ﾐｳﾗ ｲｵﾘ</t>
  </si>
  <si>
    <t>門田　風雅</t>
  </si>
  <si>
    <t>ﾓﾝﾃﾞﾝ ﾌｳﾏ</t>
  </si>
  <si>
    <t>石田　哲也</t>
  </si>
  <si>
    <t>ｲｼﾀﾞ ﾃﾂﾔ</t>
  </si>
  <si>
    <t>大矢根　功季</t>
  </si>
  <si>
    <t>ｵｵﾔﾈ ｺｳｷ</t>
  </si>
  <si>
    <t>原　仁一朗</t>
  </si>
  <si>
    <t>ﾊﾗ ｼﾞﾝｲﾁﾛｳ</t>
  </si>
  <si>
    <t>本田　圭吾</t>
  </si>
  <si>
    <t>ﾎﾝﾀﾞ ｹｲｺﾞ</t>
  </si>
  <si>
    <t>前田　雄飛</t>
  </si>
  <si>
    <t>ﾏｴﾀﾞ ﾕｳﾋ</t>
  </si>
  <si>
    <t>森川　裕英</t>
  </si>
  <si>
    <t>ﾓﾘｶﾜ ﾋﾛﾋﾃﾞ</t>
  </si>
  <si>
    <t>桐原　勇斗</t>
  </si>
  <si>
    <t>ｷﾘﾊﾗ ﾕｳﾄ</t>
  </si>
  <si>
    <t>藤田　達郎</t>
  </si>
  <si>
    <t>ﾌｼﾞﾀ ﾀﾂﾛｳ</t>
  </si>
  <si>
    <t>松本　雄大</t>
  </si>
  <si>
    <t>ﾏﾂﾓﾄ ﾕｳﾀﾞｲ</t>
  </si>
  <si>
    <t>橋井　勇磨</t>
  </si>
  <si>
    <t>ﾊｼｲ ﾕｳﾏ</t>
  </si>
  <si>
    <t>前田　大和</t>
  </si>
  <si>
    <t>ﾏｴﾀ ﾔﾏﾄ</t>
  </si>
  <si>
    <t>矢田　弦</t>
  </si>
  <si>
    <t>ﾔﾀﾞ ｹﾞﾝ</t>
  </si>
  <si>
    <t>榊原　健介</t>
  </si>
  <si>
    <t>ｻｶｷﾊﾞﾗ ｹﾝｽｹ</t>
  </si>
  <si>
    <t>横谷　黛我</t>
  </si>
  <si>
    <t>ﾖｺﾀﾆ ﾀｲｶﾞ</t>
  </si>
  <si>
    <t>林　義成</t>
  </si>
  <si>
    <t>ﾊﾔｼ ﾖｼﾅﾘ</t>
  </si>
  <si>
    <t>井上　直也</t>
  </si>
  <si>
    <t>ｲﾉｳｴ ﾅｵﾔ</t>
  </si>
  <si>
    <t>中川　亮太</t>
  </si>
  <si>
    <t>ﾅｶｶﾞﾜ ﾘｮｳﾀ</t>
  </si>
  <si>
    <t>堤　喬平</t>
  </si>
  <si>
    <t>ﾂﾂﾐ ｷｮｳﾍｲ</t>
  </si>
  <si>
    <t>佐藤　元</t>
  </si>
  <si>
    <t>ｻﾄｳ ｹﾞﾝ</t>
  </si>
  <si>
    <t>今江　達哉</t>
  </si>
  <si>
    <t>ｲﾏｴ ﾀﾂﾔ</t>
  </si>
  <si>
    <t>宇髙　昌弘</t>
  </si>
  <si>
    <t>ｳﾀﾞｶ ﾏｻﾋﾛ</t>
  </si>
  <si>
    <t>三次　悠哉</t>
  </si>
  <si>
    <t>ﾐﾖｼ ﾕｳﾔ</t>
  </si>
  <si>
    <t>白谷　怜央</t>
  </si>
  <si>
    <t>ｼﾗﾀﾆ ﾚｵ</t>
  </si>
  <si>
    <t>中井　優</t>
  </si>
  <si>
    <t>ﾅｶｲ ﾕｳ</t>
  </si>
  <si>
    <t>石原　朋典</t>
  </si>
  <si>
    <t>ｲｼﾊﾗ ﾄﾓﾉﾘ</t>
  </si>
  <si>
    <t>内海　大輔</t>
  </si>
  <si>
    <t>ｳﾂﾐ ﾀﾞｲｽｹ</t>
  </si>
  <si>
    <t>立花　和典</t>
  </si>
  <si>
    <t>ﾀﾁﾊﾞﾅ ｶｽﾞﾉﾘ</t>
  </si>
  <si>
    <t>久次　康樹</t>
  </si>
  <si>
    <t>ﾋｻﾂｸﾞ ｺｳｷ</t>
  </si>
  <si>
    <t>大内　智貴</t>
  </si>
  <si>
    <t>ｵｵｳﾁ ﾄﾓｷ</t>
  </si>
  <si>
    <t>大後戸　智也</t>
  </si>
  <si>
    <t>ｵｵｾﾄﾞ ﾄﾓﾔ</t>
  </si>
  <si>
    <t>川端　彬義</t>
  </si>
  <si>
    <t>ｶﾜﾊﾞﾀ ｱｷﾖｼ</t>
  </si>
  <si>
    <t>日向　遼太郎</t>
  </si>
  <si>
    <t>ﾋｭｳｶﾞ ﾘｮｳﾀﾛｳ</t>
  </si>
  <si>
    <t>山下　峻</t>
  </si>
  <si>
    <t>ﾔﾏｼﾀ ｼｭﾝ</t>
  </si>
  <si>
    <t>島崎　海渡</t>
  </si>
  <si>
    <t>ｼﾏｻｷ ｶｲﾄ</t>
  </si>
  <si>
    <t>藤井　裕嗣</t>
  </si>
  <si>
    <t>ﾌｼﾞｲ ﾋﾛｼ</t>
  </si>
  <si>
    <t>岡本　裕貴</t>
  </si>
  <si>
    <t>ｵｶﾓﾄ ﾕｳｷ</t>
  </si>
  <si>
    <t>平岡　宥人</t>
  </si>
  <si>
    <t>ﾋﾗｵｶ ﾕｳﾄ</t>
  </si>
  <si>
    <t>堀川　聡哉</t>
  </si>
  <si>
    <t>ﾎﾘｶﾜ ｿｳﾔ</t>
  </si>
  <si>
    <t>梶原　銀二</t>
  </si>
  <si>
    <t>ｶｼﾞﾜﾗ ｷﾞﾝｼﾞ</t>
  </si>
  <si>
    <t>橘　幸作</t>
  </si>
  <si>
    <t>ﾀﾁﾊﾞﾅ ｺｳｻｸ</t>
  </si>
  <si>
    <t>渡部　史也</t>
  </si>
  <si>
    <t>ﾜﾀﾅﾍﾞ ﾌﾐﾔ</t>
  </si>
  <si>
    <t>高畑　秀次</t>
  </si>
  <si>
    <t>ﾀｶﾊﾀ ｼｭｳｼﾞ</t>
  </si>
  <si>
    <t>山田　隆大</t>
  </si>
  <si>
    <t>ﾔﾏﾀﾞ ﾘｭｳﾀ</t>
  </si>
  <si>
    <t>白石　隆斗</t>
  </si>
  <si>
    <t>ｼﾗｲｼ ﾘｭｳﾄ</t>
  </si>
  <si>
    <t>和田　朋風</t>
  </si>
  <si>
    <t>ﾜﾀﾞ ﾄﾓｶｾﾞ</t>
  </si>
  <si>
    <t>黒見　亮太</t>
  </si>
  <si>
    <t>ｸﾛﾐ ﾘｮｳﾀ</t>
  </si>
  <si>
    <t>石丸　友紳</t>
  </si>
  <si>
    <t>ｲｼﾏﾙ ﾕｳｼﾝ</t>
  </si>
  <si>
    <t>高比良　侑人</t>
  </si>
  <si>
    <t>ﾀｶﾋﾗ ﾕｳﾄ</t>
  </si>
  <si>
    <t>上村　卓也</t>
  </si>
  <si>
    <t>ｳｴﾑﾗ ﾀｸﾔ</t>
  </si>
  <si>
    <t>田中　翔成</t>
  </si>
  <si>
    <t>ﾀﾅｶ ｼｮｳｾｲ</t>
  </si>
  <si>
    <t>小西　裕也</t>
  </si>
  <si>
    <t>ｺﾆｼ ﾕｳﾔ</t>
  </si>
  <si>
    <t>大田　真輝</t>
  </si>
  <si>
    <t>ｵｵﾀ ﾏｻｷ</t>
  </si>
  <si>
    <t>今川　斗真</t>
  </si>
  <si>
    <t>ｲﾏｶﾞﾜ ﾄｳﾏ</t>
  </si>
  <si>
    <t>上杉　太一</t>
  </si>
  <si>
    <t>ｳｴｽｷﾞ ﾀｲﾁ</t>
  </si>
  <si>
    <t>廣瀬　将一</t>
  </si>
  <si>
    <t>ﾋﾛｾ ｼｮｳｲﾁ</t>
  </si>
  <si>
    <t>眞矢　岬太郎</t>
  </si>
  <si>
    <t>ﾏﾔ ｺｳﾀﾛｳ</t>
  </si>
  <si>
    <t>松本　光平</t>
  </si>
  <si>
    <t>ﾏﾂﾓﾄ ｺｳﾍｲ</t>
  </si>
  <si>
    <t>藤田　隼人</t>
  </si>
  <si>
    <t>ﾌｼﾞﾀ ﾊﾔﾄ</t>
  </si>
  <si>
    <t>佐伯　剛太郎</t>
  </si>
  <si>
    <t>ｻｲｷ ｺｳﾀﾛｳ</t>
  </si>
  <si>
    <t>宮本　康平</t>
  </si>
  <si>
    <t>ﾐﾔﾓﾄ ｺｳﾍｲ</t>
  </si>
  <si>
    <t>村上　隼</t>
  </si>
  <si>
    <t>ﾑﾗｶﾐ ｼﾞｭﾝ</t>
  </si>
  <si>
    <t>河本　慎之助</t>
  </si>
  <si>
    <t>ｶﾜﾓﾄ ｼﾝﾉｽｹ</t>
  </si>
  <si>
    <t>木下　陽裕</t>
  </si>
  <si>
    <t>ｷﾉｼﾀ ﾋｲﾛ</t>
  </si>
  <si>
    <t>黒木　亮太</t>
  </si>
  <si>
    <t>ｸﾛｷ ﾘｮｳﾀ</t>
  </si>
  <si>
    <t>清家　航輔</t>
  </si>
  <si>
    <t>ｾｲｹ ｺｳｽｹ</t>
  </si>
  <si>
    <t>小豆澤　徹</t>
  </si>
  <si>
    <t>ｱｽﾞｷｻﾞﾜ ﾄｵﾙ</t>
  </si>
  <si>
    <t>池之原　純</t>
  </si>
  <si>
    <t>ｲｹﾉﾊﾗ ｼﾞｭﾝ</t>
  </si>
  <si>
    <t>長野　拓海</t>
  </si>
  <si>
    <t>ﾅｶﾞﾉ ﾀｸﾐ</t>
  </si>
  <si>
    <t>濱元　大弥</t>
  </si>
  <si>
    <t>ﾊﾏﾓﾄ ﾋﾛﾔ</t>
  </si>
  <si>
    <t>吉田　紀隆</t>
  </si>
  <si>
    <t>ﾖｼﾀﾞ ﾄｼﾀｶ</t>
  </si>
  <si>
    <t>岩下　航輝</t>
  </si>
  <si>
    <t>ｲﾜｼﾀ ｺｳｷ</t>
  </si>
  <si>
    <t>川田　佳次</t>
  </si>
  <si>
    <t>ｶﾜﾀﾞ ｹｲｼﾞ</t>
  </si>
  <si>
    <t>野口　尚樹</t>
  </si>
  <si>
    <t>ﾉｸﾞﾁ ﾅｵｷ</t>
  </si>
  <si>
    <t>大崎　倖士朗</t>
  </si>
  <si>
    <t>ｵｵｻｷ ｺｳｼﾛｳ</t>
  </si>
  <si>
    <t>大坪　柊也</t>
  </si>
  <si>
    <t>ｵｵﾂﾎﾞ ｼｭｳﾔ</t>
  </si>
  <si>
    <t>吉川　諒</t>
  </si>
  <si>
    <t>ｷｯｶﾜ ﾘｮｳ</t>
  </si>
  <si>
    <t>久保　大地</t>
  </si>
  <si>
    <t>ｸﾎﾞ ﾀﾞｲﾁ</t>
  </si>
  <si>
    <t>古森　大貴</t>
  </si>
  <si>
    <t>ｺﾓﾘ ﾀﾞｲｷ</t>
  </si>
  <si>
    <t>中根　啓志</t>
  </si>
  <si>
    <t>ﾅｶﾈ ｹｲｼ</t>
  </si>
  <si>
    <t>貫井　大聖</t>
  </si>
  <si>
    <t>ﾇｸｲ ﾀｲｾｲ</t>
  </si>
  <si>
    <t>日高　拓真</t>
  </si>
  <si>
    <t>ﾋﾀﾞｶ ﾀｸﾏ</t>
  </si>
  <si>
    <t>藤瀬　悠也</t>
  </si>
  <si>
    <t>ﾌｼﾞｾ ﾕｳﾔ</t>
  </si>
  <si>
    <t>水成　昂聖</t>
  </si>
  <si>
    <t>ﾐｽﾞﾅﾘ ｺｳｾｲ</t>
  </si>
  <si>
    <t>山下　雄大</t>
  </si>
  <si>
    <t>ﾔﾏｼﾀ ﾕｳﾀﾞｲ</t>
  </si>
  <si>
    <t>渡邊　諒</t>
  </si>
  <si>
    <t>ﾜﾀﾅﾍﾞ ﾘｮｳ</t>
  </si>
  <si>
    <t>花屋　佳明</t>
  </si>
  <si>
    <t>ﾊﾅﾔ ﾖｼｱｷ</t>
  </si>
  <si>
    <t>檜垣　正昭</t>
  </si>
  <si>
    <t>ﾋｶﾞｷ ﾏｻｱｷ</t>
  </si>
  <si>
    <t>開内　丈流</t>
  </si>
  <si>
    <t>ﾋﾗｷｳﾁ ﾀｹﾙ</t>
  </si>
  <si>
    <t>三輪　航平</t>
  </si>
  <si>
    <t>ﾐﾜ ｺｳﾍｲ</t>
  </si>
  <si>
    <t>山口　亮輔</t>
  </si>
  <si>
    <t>ﾔﾏｸﾞﾁ ﾘｮｳｽｹ</t>
  </si>
  <si>
    <t>深津　直也</t>
  </si>
  <si>
    <t>ﾌｶﾂ ﾅｵﾔ</t>
  </si>
  <si>
    <t>末道　洸希</t>
  </si>
  <si>
    <t>ｽｴﾐﾁ ｺｳｷ</t>
  </si>
  <si>
    <t>磯村　颯</t>
  </si>
  <si>
    <t>ｲｿﾑﾗ ﾊﾔﾃ</t>
  </si>
  <si>
    <t>藤川　英道</t>
  </si>
  <si>
    <t>ﾌｼﾞｶﾜ ﾋﾃﾞﾐﾁ</t>
  </si>
  <si>
    <t>岩佐　貫汰</t>
  </si>
  <si>
    <t>ｲﾜｻ ｶﾝﾀ</t>
  </si>
  <si>
    <t>三好　優</t>
  </si>
  <si>
    <t>ﾐﾖｼ ﾕｳ</t>
  </si>
  <si>
    <t>安延　瑞喜</t>
  </si>
  <si>
    <t>ﾔｽﾉﾍﾞ ﾐｽﾞｷ</t>
  </si>
  <si>
    <t>友杉　幸輝</t>
  </si>
  <si>
    <t>ﾄﾓｽｷﾞ ｺｳｷ</t>
  </si>
  <si>
    <t>桑田　起雄</t>
  </si>
  <si>
    <t>ｸﾜﾀﾞ ﾀﾂｵ</t>
  </si>
  <si>
    <t>野村　修平</t>
  </si>
  <si>
    <t>ﾉﾑﾗ ｼｭｳﾍｲ</t>
  </si>
  <si>
    <t>松田　直也</t>
  </si>
  <si>
    <t>ﾏﾂﾀﾞ ﾅｵﾔ</t>
  </si>
  <si>
    <t>小畑　俊貴</t>
  </si>
  <si>
    <t>ｵﾊﾞﾀ ﾄｼｷ</t>
  </si>
  <si>
    <t>星川　勝文</t>
  </si>
  <si>
    <t>ﾎｼｶﾜ ｶﾂﾌﾐ</t>
  </si>
  <si>
    <t>中新　翔</t>
  </si>
  <si>
    <t>ﾅｶﾆｲ ｶｹﾙ</t>
  </si>
  <si>
    <t>亀井　智哉</t>
  </si>
  <si>
    <t>ｶﾒｲ ﾄﾓﾔ</t>
  </si>
  <si>
    <t>盛岡　勇希</t>
  </si>
  <si>
    <t>ﾓﾘｵｶ ﾕｳｷ</t>
  </si>
  <si>
    <t>真鍋　比呂</t>
  </si>
  <si>
    <t>ﾏﾅﾍﾞ ﾋﾛ</t>
  </si>
  <si>
    <t>橋本　健斗</t>
  </si>
  <si>
    <t>ﾊｼﾓﾄ ｹﾝﾄ</t>
  </si>
  <si>
    <t>可児　尚弥</t>
  </si>
  <si>
    <t>ｶﾆ ﾅｵﾔ</t>
  </si>
  <si>
    <t>植田　拓人</t>
  </si>
  <si>
    <t>ｳｴﾀ ﾀｸﾄ</t>
  </si>
  <si>
    <t>重藤　慶多</t>
  </si>
  <si>
    <t>ｼｹﾞﾄｳ ｹｲﾀ</t>
  </si>
  <si>
    <t>嘉川　颯太</t>
  </si>
  <si>
    <t>ﾖｼｶﾜ ｿｳﾀ</t>
  </si>
  <si>
    <t>木村　悠</t>
  </si>
  <si>
    <t>ｷﾑﾗ ﾕｳ</t>
  </si>
  <si>
    <t>小林　隆</t>
  </si>
  <si>
    <t>ｺﾊﾞﾔｼ ﾘｭｳ</t>
  </si>
  <si>
    <t>田嶋　展明</t>
  </si>
  <si>
    <t>ﾀｼﾞﾏ ﾉﾌﾞｱｷ</t>
  </si>
  <si>
    <t>赤井　亮介</t>
  </si>
  <si>
    <t>ｱｶｲ ﾘｮｳｽｹ</t>
  </si>
  <si>
    <t>松田　旭生</t>
  </si>
  <si>
    <t>ﾏﾂﾀﾞ ｱｷｵ</t>
  </si>
  <si>
    <t>福西　慧</t>
  </si>
  <si>
    <t>ﾌｸﾆｼ ｹｲ</t>
  </si>
  <si>
    <t>砂田　有哉</t>
  </si>
  <si>
    <t>ｽﾅﾀﾞ ﾕｳｽｹ</t>
  </si>
  <si>
    <t>今井　一喜</t>
  </si>
  <si>
    <t>ｲﾏｲ ｶｽﾞｷ</t>
  </si>
  <si>
    <t>志波　崚斗</t>
  </si>
  <si>
    <t>ｼﾊﾞ ﾘｮｳﾄ</t>
  </si>
  <si>
    <t>白石　洋祐</t>
  </si>
  <si>
    <t>ｼﾗｲｼ ﾖｳｽｹ</t>
  </si>
  <si>
    <t>藤井　嵩大</t>
  </si>
  <si>
    <t>ﾌｼﾞｲ ﾀｶﾋﾛ</t>
  </si>
  <si>
    <t>宮本　直幸</t>
  </si>
  <si>
    <t>ﾐﾔﾓﾄ ﾅｵﾕｷ</t>
  </si>
  <si>
    <t>下平　泰之</t>
  </si>
  <si>
    <t>ｼﾀﾋﾗ ﾀｲｼ</t>
  </si>
  <si>
    <t>深田　聡</t>
  </si>
  <si>
    <t>ﾌｶﾀ ｻﾄｼ</t>
  </si>
  <si>
    <t>宮園　剛</t>
  </si>
  <si>
    <t>ﾐﾔｿﾞﾉ ﾂﾖｼ</t>
  </si>
  <si>
    <t>山本　緩太</t>
  </si>
  <si>
    <t>ﾔﾏﾓﾄ ｶﾝﾀ</t>
  </si>
  <si>
    <t>池野　郁洋</t>
  </si>
  <si>
    <t>ｲｹﾉ ﾌﾐﾋﾛ</t>
  </si>
  <si>
    <t>尾上　和也</t>
  </si>
  <si>
    <t>ｵﾉｳｴ ｶｽﾞﾔ</t>
  </si>
  <si>
    <t>久保田　隼人</t>
  </si>
  <si>
    <t>ｸﾎﾞﾀ ﾊﾔﾄ</t>
  </si>
  <si>
    <t>佐々木　勇海</t>
  </si>
  <si>
    <t>ｻｻｷ ｲｻﾐ</t>
  </si>
  <si>
    <t>佐藤　拓歩</t>
  </si>
  <si>
    <t>ｻﾄｳ ﾀｸﾎ</t>
  </si>
  <si>
    <t>下川　顕星</t>
  </si>
  <si>
    <t>ｼﾓｶﾜ ｹﾝｾｲ</t>
  </si>
  <si>
    <t>砂﨑　達哉</t>
  </si>
  <si>
    <t>ｽﾅｻﾞｷ ﾀﾂﾔ</t>
  </si>
  <si>
    <t>冨安　正晃</t>
  </si>
  <si>
    <t>ﾄﾐﾔｽ ﾏｻｱｷ</t>
  </si>
  <si>
    <t>原田　海</t>
  </si>
  <si>
    <t>ﾊﾗﾀﾞ ｶｲ</t>
  </si>
  <si>
    <t>福元　康介</t>
  </si>
  <si>
    <t>ﾌｸﾓﾄ ｺｳｽｹ</t>
  </si>
  <si>
    <t>松川　直紀</t>
  </si>
  <si>
    <t>ﾏﾂｶﾜ ﾅｵｷ</t>
  </si>
  <si>
    <t>松本　敬幸</t>
  </si>
  <si>
    <t>ﾏﾂﾓﾄ ﾀｶﾕｷ</t>
  </si>
  <si>
    <t>松本　博幸</t>
  </si>
  <si>
    <t>ﾏﾂﾓﾄ ﾋﾛﾕｷ</t>
  </si>
  <si>
    <t>湯村　歩</t>
  </si>
  <si>
    <t>ﾕﾑﾗ ｱﾕﾐ</t>
  </si>
  <si>
    <t>穐山　勇介</t>
  </si>
  <si>
    <t>ｱｷﾔﾏ ﾕｳｽｹ</t>
  </si>
  <si>
    <t>浅見　友一朗</t>
  </si>
  <si>
    <t>ｱｻﾐ ﾕｳｲﾁﾛｳ</t>
  </si>
  <si>
    <t>小笠原　一貴</t>
  </si>
  <si>
    <t>ｵｶﾞｻﾜﾗ ｶｽﾞｷ</t>
  </si>
  <si>
    <t>大下　将之介</t>
  </si>
  <si>
    <t>ｵｵｼﾀ ｼｮｳﾉｽｹ</t>
  </si>
  <si>
    <t>金子　大輔</t>
  </si>
  <si>
    <t>ｶﾈｺ ﾀﾞｲｽｹ</t>
  </si>
  <si>
    <t>後藤　祥太</t>
  </si>
  <si>
    <t>ｺﾞﾄｳ ｼｮｳﾀ</t>
  </si>
  <si>
    <t>酒井　拓実</t>
  </si>
  <si>
    <t>ｻｶｲ ﾀｸﾐ</t>
  </si>
  <si>
    <t>佐古　享</t>
  </si>
  <si>
    <t>ｻｺ ｱｷﾗ</t>
  </si>
  <si>
    <t>宅島　翔太</t>
  </si>
  <si>
    <t>ﾀｸｼﾏ ｼｮｳﾀ</t>
  </si>
  <si>
    <t>田上　琢海</t>
  </si>
  <si>
    <t>ﾀﾉｳｴ ﾀｸﾐ</t>
  </si>
  <si>
    <t>長野　海都</t>
  </si>
  <si>
    <t>ﾅｶﾞﾉ ｶｲﾄ</t>
  </si>
  <si>
    <t>廣池　瑛友</t>
  </si>
  <si>
    <t>ﾋﾛｲｹ ﾃﾙﾄﾓ</t>
  </si>
  <si>
    <t>松山　依央梨</t>
  </si>
  <si>
    <t>ﾏﾂﾔﾏ ｲｵﾘ</t>
  </si>
  <si>
    <t>三船　裕斗</t>
  </si>
  <si>
    <t>ﾐﾌﾈ ﾕｳﾄ</t>
  </si>
  <si>
    <t>麦生田　将史</t>
  </si>
  <si>
    <t>ﾑｷﾞｳﾀﾞ ﾏｻﾌﾐ</t>
  </si>
  <si>
    <t>藪中　直樹</t>
  </si>
  <si>
    <t>ﾔﾌﾞﾅｶ ﾅｵｷ</t>
  </si>
  <si>
    <t>山本　幸志郎</t>
  </si>
  <si>
    <t>ﾔﾏﾓﾄ ｺｳｼﾛｳ</t>
  </si>
  <si>
    <t>六郎面　有佑</t>
  </si>
  <si>
    <t>ﾛｸﾛｳﾒﾝ ﾕｳｽｹ</t>
  </si>
  <si>
    <t>蒲生　智</t>
  </si>
  <si>
    <t>ｶﾞﾓｳ ｻﾄﾙ</t>
  </si>
  <si>
    <t>河村　駿</t>
  </si>
  <si>
    <t>ｶﾜﾑﾗ ｼｭﾝ</t>
  </si>
  <si>
    <t>松本　翔</t>
  </si>
  <si>
    <t>ﾏﾂﾓﾄ ｶｹﾙ</t>
  </si>
  <si>
    <t>村上　将一</t>
  </si>
  <si>
    <t>ﾑﾗｶﾐ ｼｮｳｲﾁ</t>
  </si>
  <si>
    <t>杢　健寛</t>
  </si>
  <si>
    <t>ﾓｸ ﾀｹﾋﾛ</t>
  </si>
  <si>
    <t>横山　裕介</t>
  </si>
  <si>
    <t>ﾖｺﾔﾏ ﾕｳｽｹ</t>
  </si>
  <si>
    <t>三好　遊理</t>
  </si>
  <si>
    <t>ﾐﾖｼ ﾕｳﾘ</t>
  </si>
  <si>
    <t>大西　孝一</t>
  </si>
  <si>
    <t>ｵｵﾆｼ ｺｳｲﾁ</t>
  </si>
  <si>
    <t>河本　拓巳</t>
  </si>
  <si>
    <t>ｶﾜﾓﾄ ﾀｸﾐ</t>
  </si>
  <si>
    <t>古川　丈裕</t>
  </si>
  <si>
    <t>ﾌﾙｶﾜ ﾀｹﾋﾛ</t>
  </si>
  <si>
    <t>五島　和徳</t>
  </si>
  <si>
    <t>ｺﾞﾄｳ ｶｽﾞﾉﾘ</t>
  </si>
  <si>
    <t>吉田　昌広</t>
  </si>
  <si>
    <t>ﾖｼﾀﾞ ﾏｻﾋﾛ</t>
  </si>
  <si>
    <t>村田　崇真</t>
  </si>
  <si>
    <t>ﾑﾗﾀ ｿｳﾏ</t>
  </si>
  <si>
    <t>木村　昌哉</t>
  </si>
  <si>
    <t>ｷﾑﾗ ﾏｻﾔ</t>
  </si>
  <si>
    <t>三輪　大貴</t>
  </si>
  <si>
    <t>ﾐﾜ ﾀﾞｲｷ</t>
  </si>
  <si>
    <t>瀧口　吉香</t>
  </si>
  <si>
    <t>ﾀｷｸﾞﾁ ｷｯｶ</t>
  </si>
  <si>
    <t>森重　恒太</t>
  </si>
  <si>
    <t>ﾓﾘｼｹﾞ ｺｳﾀ</t>
  </si>
  <si>
    <t>磯村　知輝</t>
  </si>
  <si>
    <t>ｲｿﾑﾗ ﾄﾓｷ</t>
  </si>
  <si>
    <t>芳村　翼</t>
  </si>
  <si>
    <t>ﾖｼﾑﾗ ﾂﾊﾞｻ</t>
  </si>
  <si>
    <t>津田　愉大</t>
  </si>
  <si>
    <t>ﾂﾀﾞ ﾕﾀﾞｲ</t>
  </si>
  <si>
    <t>深堀　洋佑</t>
  </si>
  <si>
    <t>ﾌｶﾎﾘ ﾖｳｽｹ</t>
  </si>
  <si>
    <t>中村　勇希</t>
  </si>
  <si>
    <t>ﾅｶﾑﾗ ﾕｳｷ</t>
  </si>
  <si>
    <t>松本　陸</t>
  </si>
  <si>
    <t>ﾏﾂﾓﾄ ﾘｸ</t>
  </si>
  <si>
    <t>中村　巧汰</t>
  </si>
  <si>
    <t>ﾅｶﾑﾗ ｺｳﾀ</t>
  </si>
  <si>
    <t>板谷　真孝</t>
  </si>
  <si>
    <t>ｲﾀﾀﾆ ﾏｻﾀｶ</t>
  </si>
  <si>
    <t>本吉　晃大</t>
  </si>
  <si>
    <t>ﾓﾄﾖｼ ｺｳﾀ</t>
  </si>
  <si>
    <t>竹之内　一志</t>
  </si>
  <si>
    <t>ﾀｹﾉｳﾁ ｶｽﾞｼ</t>
  </si>
  <si>
    <t>佐々木　匡彦</t>
    <rPh sb="4" eb="5">
      <t>マサ</t>
    </rPh>
    <phoneticPr fontId="3"/>
  </si>
  <si>
    <t>ｻｻｷ ﾏｻﾋｺ</t>
  </si>
  <si>
    <t>田中　博</t>
  </si>
  <si>
    <t>ﾀﾅｶ ﾋﾛｼ</t>
  </si>
  <si>
    <t>金子　悠</t>
  </si>
  <si>
    <t>ｶﾈｺ ﾕｳ</t>
  </si>
  <si>
    <t>瀬尾　真之</t>
  </si>
  <si>
    <t>ｾｵ ﾏｻﾕｷ</t>
  </si>
  <si>
    <t>上田　和志</t>
  </si>
  <si>
    <t>ｳｴﾀﾞ ｶｽﾞｼ</t>
  </si>
  <si>
    <t>澤村　久佳</t>
  </si>
  <si>
    <t>ｻﾜﾑﾗ ﾋｻﾖｼ</t>
  </si>
  <si>
    <t>廣野　圭吾</t>
  </si>
  <si>
    <t>ﾋﾛﾉ ｹｲｺﾞ</t>
  </si>
  <si>
    <t>山谷　悠介</t>
  </si>
  <si>
    <t>ﾔﾏﾔ ﾕｳｽｹ</t>
  </si>
  <si>
    <t>村上　匠</t>
  </si>
  <si>
    <t>ﾑﾗｶﾐ ﾀｸﾐ</t>
  </si>
  <si>
    <t>内田　光</t>
  </si>
  <si>
    <t>ｳﾁﾀﾞ ﾋｶﾙ</t>
  </si>
  <si>
    <t>呉李　寅</t>
  </si>
  <si>
    <t>ｺﾞﾘ ﾄﾗ</t>
  </si>
  <si>
    <t>溝田　直音</t>
  </si>
  <si>
    <t>ﾐｿﾞﾀ ﾅｵﾄ</t>
  </si>
  <si>
    <t>内藤　涼羽</t>
  </si>
  <si>
    <t>ﾅｲﾄｳ ｽｽﾞﾊ</t>
  </si>
  <si>
    <t>北浦　樹一</t>
  </si>
  <si>
    <t>ｷﾀｳﾗ ｼﾞｭｲﾁ</t>
  </si>
  <si>
    <t>肥田　唯斗</t>
  </si>
  <si>
    <t>ﾋﾀﾞ ﾕｲﾄ</t>
  </si>
  <si>
    <t>木村　太一</t>
  </si>
  <si>
    <t>ｷﾑﾗ ﾀｲﾁ</t>
  </si>
  <si>
    <t>岡本　直也</t>
  </si>
  <si>
    <t>ｵｶﾓﾄ ﾅｵﾔ</t>
  </si>
  <si>
    <t>松本　宙依</t>
  </si>
  <si>
    <t>ﾏﾂﾓﾄ ｿﾗｲ</t>
  </si>
  <si>
    <t>福井　璃玖</t>
  </si>
  <si>
    <t>ﾌｸｲ ﾘｸ</t>
  </si>
  <si>
    <t>岡野　航太</t>
  </si>
  <si>
    <t>ｵｶﾉ ｺｳﾀ</t>
  </si>
  <si>
    <t>相田　昌磨</t>
  </si>
  <si>
    <t>ｿｳﾀﾞ ｼｮｳﾏ</t>
  </si>
  <si>
    <t>岩本　健次郎</t>
  </si>
  <si>
    <t>ｲﾜﾓﾄ ｹﾝｼﾞﾛｳ</t>
  </si>
  <si>
    <t>檀上　佑音</t>
  </si>
  <si>
    <t>ﾀﾞﾝｼﾞｮｳ ﾕｳﾄ</t>
  </si>
  <si>
    <t>平岡　凜太郎</t>
  </si>
  <si>
    <t>ﾋﾗｵｶ ﾘﾝﾀﾛｳ</t>
  </si>
  <si>
    <t>伊藤　優希</t>
  </si>
  <si>
    <t>ｲﾄｳ ﾕｳｷ</t>
  </si>
  <si>
    <t>島田　敦史</t>
  </si>
  <si>
    <t>ｼﾏﾀﾞ ｱﾂｼ</t>
  </si>
  <si>
    <t>金元　航平</t>
  </si>
  <si>
    <t>ｶﾈﾓﾄ ｺｳﾍｲ</t>
  </si>
  <si>
    <t>城戸　豊</t>
  </si>
  <si>
    <t>ｷﾄﾞ ﾕﾀｶ</t>
  </si>
  <si>
    <t>尾崎　光太郎</t>
  </si>
  <si>
    <t>ｵｻﾞｷ ｺｳﾀﾛｳ</t>
  </si>
  <si>
    <t>松野　哲也</t>
  </si>
  <si>
    <t>ﾏﾂﾉ ﾃﾂﾔ</t>
  </si>
  <si>
    <t>玉屋　晴道</t>
  </si>
  <si>
    <t>ﾀﾏﾔ ﾊﾙﾐﾁ</t>
  </si>
  <si>
    <t>湊　丈瑠</t>
  </si>
  <si>
    <t>ﾐﾅﾄ ﾀｹﾙ</t>
  </si>
  <si>
    <t>光髙　仁</t>
  </si>
  <si>
    <t>ﾐﾂﾀｶ ｼﾞﾝ</t>
  </si>
  <si>
    <t>岩本　康平</t>
  </si>
  <si>
    <t>ｲﾜﾓﾄ ｺｳﾍｲ</t>
  </si>
  <si>
    <t>貞安　航平</t>
  </si>
  <si>
    <t>ｻﾀﾞﾔｽ ｺｳﾍｲ</t>
  </si>
  <si>
    <t>正路　悠</t>
  </si>
  <si>
    <t>ｼｮｳｼﾞ ﾊﾙｶ</t>
  </si>
  <si>
    <t>田村　春樹</t>
  </si>
  <si>
    <t>ﾀﾑﾗ ﾊﾙｷ</t>
  </si>
  <si>
    <t>山崎　開斗</t>
  </si>
  <si>
    <t>ﾔﾏｻｷ ｶｲﾄ</t>
  </si>
  <si>
    <t>横田　雄大</t>
  </si>
  <si>
    <t>ﾖｺﾀ ﾕｳﾀﾞｲ</t>
  </si>
  <si>
    <t>脇坂　宗汰</t>
  </si>
  <si>
    <t>ﾜｷｻｶ ｿｳﾀ</t>
  </si>
  <si>
    <t>坂本　光太朗</t>
  </si>
  <si>
    <t>ｻｶﾓﾄ ｺｳﾀﾛｳ</t>
  </si>
  <si>
    <t>藤原 佑斗</t>
  </si>
  <si>
    <t>ﾌｼﾞﾜﾗ ﾕｳﾄ</t>
  </si>
  <si>
    <t>森本　太喜</t>
  </si>
  <si>
    <t>ﾓﾘﾓﾄ ﾀｲｷ</t>
  </si>
  <si>
    <t>片山　隼斗</t>
  </si>
  <si>
    <t>ｶﾀﾔﾏ ﾊﾔﾄ</t>
  </si>
  <si>
    <t>田中 優大</t>
  </si>
  <si>
    <t>ﾀﾅｶ ﾏｻﾋﾛ</t>
  </si>
  <si>
    <t>大城 克也</t>
  </si>
  <si>
    <t>ｵｵｼﾛ ｶﾂﾔ</t>
  </si>
  <si>
    <t>和西 大作</t>
  </si>
  <si>
    <t>ﾜﾆｼ ﾀﾞｲｻｸ</t>
  </si>
  <si>
    <t>森岡 嵩斗</t>
  </si>
  <si>
    <t>ｵｵﾓﾘ ﾀｶﾄ</t>
  </si>
  <si>
    <t>土橋　航平</t>
  </si>
  <si>
    <t>ﾄﾞﾊﾞｼ ｺｳﾍｲ</t>
  </si>
  <si>
    <t>石原　秀真</t>
  </si>
  <si>
    <t>ｲｼﾊﾗ ｼｭｳﾏ</t>
  </si>
  <si>
    <t>秋山　将輝</t>
  </si>
  <si>
    <t>ｱｷﾔﾏ ﾏｻｷ</t>
  </si>
  <si>
    <t>冨森　大輝</t>
  </si>
  <si>
    <t>ﾄﾐﾓﾘ ﾀﾞｲｷ</t>
  </si>
  <si>
    <t>廣井　涼太</t>
  </si>
  <si>
    <t>ﾋﾛｲ ﾘｮｳﾀ</t>
  </si>
  <si>
    <t>石井　悠人</t>
  </si>
  <si>
    <t>ｲｼｲ ﾕｳﾄ</t>
  </si>
  <si>
    <t>中西　拓海</t>
  </si>
  <si>
    <t>ﾅｶﾆｼ ﾀｸﾐ</t>
  </si>
  <si>
    <t>上別府　隼都</t>
  </si>
  <si>
    <t>ｶﾐﾍﾞｯﾌﾟ ﾊﾔﾄ</t>
  </si>
  <si>
    <t>轟木　康陽</t>
  </si>
  <si>
    <t>ﾄﾄﾞﾛｷ ｺｳﾖｳ</t>
  </si>
  <si>
    <t>奥本　浩平</t>
  </si>
  <si>
    <t>ｵｸﾓﾄ ｺｳﾍｲ</t>
  </si>
  <si>
    <t>田中　丈博</t>
  </si>
  <si>
    <t>ﾀﾅｶ ﾀｹﾋﾛ</t>
  </si>
  <si>
    <t>菅井　晶希</t>
  </si>
  <si>
    <t>ｽｶﾞｲ ｼｮｳｷ</t>
  </si>
  <si>
    <t>山崎　拓馬</t>
  </si>
  <si>
    <t>ﾔﾏｻｷ ﾀｸﾏ</t>
  </si>
  <si>
    <t>石川　順典</t>
  </si>
  <si>
    <t>ｲｼｶﾜ ｼﾞｭﾝｽｹ</t>
  </si>
  <si>
    <t>明代　知大</t>
  </si>
  <si>
    <t>ｱｷｼﾛ ﾄﾓﾋﾛ</t>
  </si>
  <si>
    <t>中西　崇斗</t>
  </si>
  <si>
    <t>ﾅｶﾆｼ ﾀｶﾄ</t>
  </si>
  <si>
    <t>河村　和政</t>
  </si>
  <si>
    <t>ｶﾜﾑﾗ ｶｽﾞﾏｻ</t>
  </si>
  <si>
    <t>加藤　寛之</t>
  </si>
  <si>
    <t>ｶﾄｳ ﾋﾛﾕｷ</t>
  </si>
  <si>
    <t>新山　寛人</t>
  </si>
  <si>
    <t>ﾆｲﾔﾏ ﾋﾛﾄ</t>
  </si>
  <si>
    <t>寺尾　亨大</t>
  </si>
  <si>
    <t>ﾃﾗｵ ｺｳﾀﾞｲ</t>
  </si>
  <si>
    <t>村尾　裕太郎</t>
  </si>
  <si>
    <t>ﾑﾗｵ ﾕｳﾀﾛｳ</t>
  </si>
  <si>
    <t>高橋　和弘</t>
  </si>
  <si>
    <t>ﾀｶﾊｼ ｶｽﾞﾋﾛ</t>
  </si>
  <si>
    <t>森田　健太郎</t>
  </si>
  <si>
    <t>ﾓﾘﾀ ｹﾝﾀﾛｳ</t>
  </si>
  <si>
    <t>佃　飛雄馬</t>
  </si>
  <si>
    <t>ﾂｸﾀﾞ ﾋｭｳﾏ</t>
  </si>
  <si>
    <t>山本　渉</t>
  </si>
  <si>
    <t>ﾔﾏﾓﾄ ｼｮｳ</t>
  </si>
  <si>
    <t>岩井田　陸</t>
  </si>
  <si>
    <t>ｲﾜｲﾀﾞ ﾘｸ</t>
  </si>
  <si>
    <t>西堤　愼</t>
  </si>
  <si>
    <t>ﾆｼﾂﾂﾐ ﾏｺﾄ</t>
  </si>
  <si>
    <t>山口 尚輝</t>
  </si>
  <si>
    <t>ﾔﾏｸﾞﾁ ﾅｵｷ</t>
  </si>
  <si>
    <t>岡林　孝太</t>
  </si>
  <si>
    <t>ｵｶﾊﾞﾔｼ ｺｳﾀ</t>
  </si>
  <si>
    <t>吉川　拓実</t>
  </si>
  <si>
    <t>ﾖｼｶﾜ ﾀｸﾐ</t>
  </si>
  <si>
    <t>山田　直輝</t>
  </si>
  <si>
    <t>ﾔﾏﾀﾞ ﾅｵｷ</t>
  </si>
  <si>
    <t>木戸　大地</t>
  </si>
  <si>
    <t>ｷﾄﾞ ﾀﾞｲﾁ</t>
  </si>
  <si>
    <t>高妻　智之</t>
  </si>
  <si>
    <t>ｺｳﾂﾞﾏ ﾄﾓﾕｷ</t>
  </si>
  <si>
    <t>秋田　智也</t>
  </si>
  <si>
    <t>ｱｷﾀ ﾄﾓﾔ</t>
  </si>
  <si>
    <t>吉持　眞洸</t>
  </si>
  <si>
    <t>ﾖﾘﾓﾁ ﾏﾋﾛ</t>
  </si>
  <si>
    <t>片岡　航大</t>
  </si>
  <si>
    <t>ｶﾀｵｶ ｺｳﾀﾞｲ</t>
  </si>
  <si>
    <t>谷口　聖弥</t>
  </si>
  <si>
    <t>ﾀﾆｸﾞﾁ ｾｲﾔ</t>
  </si>
  <si>
    <t>惠本　楓也</t>
  </si>
  <si>
    <t>ｴﾓﾄ ﾌｳﾔ</t>
  </si>
  <si>
    <t>宮田　滉平</t>
  </si>
  <si>
    <t>ﾐﾔﾀ ｺｳﾍｲ</t>
  </si>
  <si>
    <t>岡村　悠司</t>
  </si>
  <si>
    <t>ｵｶﾑﾗ ﾕｳｼﾞ</t>
  </si>
  <si>
    <t>寄岡　康太郎</t>
  </si>
  <si>
    <t>ﾖﾘｵｶ ｺｳﾀﾛｳ</t>
  </si>
  <si>
    <t>嶋村　直道</t>
  </si>
  <si>
    <t>ｼﾏﾑﾗ ﾅｵﾐﾁ</t>
  </si>
  <si>
    <t>大上　喬之</t>
  </si>
  <si>
    <t>ｵｵｳｴ ﾀｶｼ</t>
  </si>
  <si>
    <t>久保　僚太朗</t>
  </si>
  <si>
    <t>ｸﾎﾞ ﾘｮｳﾀﾛｳ</t>
  </si>
  <si>
    <t>永安　悠人</t>
  </si>
  <si>
    <t>ﾅｶﾞﾔｽ ﾕｳﾄ</t>
  </si>
  <si>
    <t>牛見　友祐</t>
  </si>
  <si>
    <t>ｳｼﾐ ﾕｳｽｹ</t>
  </si>
  <si>
    <t>原田　大地</t>
  </si>
  <si>
    <t>ﾊﾗﾀﾞ ﾀﾞｲﾁ</t>
  </si>
  <si>
    <t>山形　翔希</t>
  </si>
  <si>
    <t>ﾔﾏｶﾞﾀ ｼｮｳｷ</t>
  </si>
  <si>
    <t>岩切　智哉</t>
  </si>
  <si>
    <t>ｲﾜｷﾘ ﾄﾓﾔ</t>
  </si>
  <si>
    <t>吉田　凌也</t>
  </si>
  <si>
    <t>ﾖｼﾀﾞ ﾘｮｳﾔ</t>
  </si>
  <si>
    <t>西尾　颯太</t>
  </si>
  <si>
    <t>小山　晴輝</t>
  </si>
  <si>
    <t>ｺﾔﾏ ﾊﾙｷ</t>
  </si>
  <si>
    <t>平本　大弥</t>
  </si>
  <si>
    <t>ﾋﾗﾓﾄ ﾀﾞｲﾔ</t>
  </si>
  <si>
    <t>佐藤　楽玖</t>
  </si>
  <si>
    <t>ｻﾄｳ ｶﾞｸ</t>
  </si>
  <si>
    <t>甲斐　大雅</t>
  </si>
  <si>
    <t>ｶｲ ﾀｲｶﾞ</t>
  </si>
  <si>
    <t>中根　流人</t>
  </si>
  <si>
    <t>ﾅｶﾈ ﾘｭｳﾄ</t>
  </si>
  <si>
    <t>石田　怜汰</t>
  </si>
  <si>
    <t>ｲｼﾀﾞ ﾘｮｳﾀ</t>
  </si>
  <si>
    <t>森　隆一郎</t>
  </si>
  <si>
    <t>ﾓﾘ ﾘｭｳｲﾁﾛｳ</t>
  </si>
  <si>
    <t>松浦　澄明</t>
  </si>
  <si>
    <t>ﾏﾂｳﾗ ｽﾐｱｷ</t>
  </si>
  <si>
    <t>落合　宏大</t>
  </si>
  <si>
    <t>ｵﾁｱｲ ｺｳﾀﾞｲ</t>
  </si>
  <si>
    <t>齋藤　友哉</t>
  </si>
  <si>
    <t>ｻｲﾄｳ ﾕｳﾔ</t>
  </si>
  <si>
    <t>塩川　直人</t>
  </si>
  <si>
    <t>ｼｵｶﾜ ﾅｵﾄ</t>
  </si>
  <si>
    <t>藤本　朋希</t>
  </si>
  <si>
    <t>ﾌｼﾞﾓﾄ ﾄﾓｷ</t>
  </si>
  <si>
    <t>糸島　千樹</t>
  </si>
  <si>
    <t>ｲﾄｼﾏ ｶｽﾞｷ</t>
  </si>
  <si>
    <t>味野　晃己</t>
  </si>
  <si>
    <t>ﾐﾉ ｺｳｷ</t>
  </si>
  <si>
    <t>山田　将吾</t>
  </si>
  <si>
    <t>ﾔﾏﾀﾞ ｼｮｳｺﾞ</t>
  </si>
  <si>
    <t>橘髙　貴大</t>
  </si>
  <si>
    <t>ｷｯﾀｶ ﾀｶﾋﾛ</t>
  </si>
  <si>
    <t>森田　淳也</t>
  </si>
  <si>
    <t>ﾓﾘﾀ ｱﾂﾔ</t>
  </si>
  <si>
    <t>北之防　健太</t>
  </si>
  <si>
    <t>ｷﾀﾉﾎﾞｳ ｹﾝﾀ</t>
  </si>
  <si>
    <t>山村　裕樹</t>
  </si>
  <si>
    <t>ﾔﾏﾑﾗ ﾕｳｷ</t>
  </si>
  <si>
    <t>平谷　優陽</t>
  </si>
  <si>
    <t>ﾋﾗﾀﾆ ﾕｳﾋ</t>
  </si>
  <si>
    <t>西﨑　優星</t>
  </si>
  <si>
    <t>ﾆｼｻﾞｷ ﾕｳｾｲ</t>
  </si>
  <si>
    <t>藤原　大輝</t>
  </si>
  <si>
    <t>ﾌｼﾞﾜﾗ ﾀﾞｲｷ</t>
  </si>
  <si>
    <t>川島　俊平</t>
  </si>
  <si>
    <t>ｶﾜｼﾏ ｼｭﾝﾍﾟｲ</t>
  </si>
  <si>
    <t>安本　恵悟</t>
  </si>
  <si>
    <t>ﾔｽﾓﾄ ｹｲｺﾞ</t>
  </si>
  <si>
    <t>岡田　駿介</t>
  </si>
  <si>
    <t>ｵｶﾀﾞ ｼｭﾝｽｹ</t>
  </si>
  <si>
    <t>小泉　健</t>
  </si>
  <si>
    <t>ｺｲｽﾞﾐ ﾀｹﾙ</t>
  </si>
  <si>
    <t>前川　晃煕</t>
  </si>
  <si>
    <t>ﾏｴｶﾞﾜ ｺｳｷ</t>
  </si>
  <si>
    <t>尾脇　健太</t>
  </si>
  <si>
    <t>ｵﾜｷ ｹﾝﾀ</t>
  </si>
  <si>
    <t>三浦　恵史</t>
  </si>
  <si>
    <t>ﾐｳﾗ ｹｲｼ</t>
  </si>
  <si>
    <t>松尾　航希</t>
  </si>
  <si>
    <t>ﾏﾂｵ ｺｳｷ</t>
  </si>
  <si>
    <t>古屋　孝</t>
  </si>
  <si>
    <t>ﾌﾙﾔ ﾀｶｼ</t>
  </si>
  <si>
    <t>満谷　光希</t>
  </si>
  <si>
    <t>ﾐﾂﾀﾆ ｺｳｷ</t>
  </si>
  <si>
    <t>花咲　衆士</t>
  </si>
  <si>
    <t>ﾊﾅｻｷ ｼｭｳﾄ</t>
  </si>
  <si>
    <t>熊見　圭太朗</t>
  </si>
  <si>
    <t>ｸﾏﾐ ｹｲﾀﾛｳ</t>
  </si>
  <si>
    <t>川端　慶洋</t>
  </si>
  <si>
    <t>ｶﾜﾊﾞﾀ ﾖｼﾋﾛ</t>
  </si>
  <si>
    <t>内橋　諒人</t>
  </si>
  <si>
    <t>ｳﾁﾊｼ ﾘｮｳﾄ</t>
  </si>
  <si>
    <t>清水　哲彦</t>
  </si>
  <si>
    <t>ｼﾐｽﾞ ｱｷﾋｺ</t>
  </si>
  <si>
    <t>徳永　大樹</t>
  </si>
  <si>
    <t>ﾄｸﾅｶﾞ ﾀﾞｲｷ</t>
  </si>
  <si>
    <t>西條　虎樹</t>
  </si>
  <si>
    <t>ｻｲｼﾞｮｳ ﾗｲｷ</t>
  </si>
  <si>
    <t>松本　大輝</t>
  </si>
  <si>
    <t>ﾏﾂﾓﾄ ﾋﾛｷ</t>
  </si>
  <si>
    <t>榎　粋世</t>
  </si>
  <si>
    <t>ｴﾉｷ ｽｲｾｲ</t>
  </si>
  <si>
    <t>平野　大介</t>
  </si>
  <si>
    <t>ﾋﾗﾉ ﾀﾞｲｽｹ</t>
  </si>
  <si>
    <t>田尾　竜馬</t>
  </si>
  <si>
    <t>ﾀｵ ﾘｮｳﾏ</t>
  </si>
  <si>
    <t>白井　悠真</t>
  </si>
  <si>
    <t>ｼﾗｲ ﾕｳﾏ</t>
  </si>
  <si>
    <t>瀬脇　叶</t>
  </si>
  <si>
    <t>ｾﾜｷ ｷｮｳ</t>
  </si>
  <si>
    <t>タイタス・ワロル</t>
  </si>
  <si>
    <t>Waruru,Titus</t>
  </si>
  <si>
    <t>阿部　利樹</t>
  </si>
  <si>
    <t>ｱﾍﾞ ﾄｼｷ</t>
  </si>
  <si>
    <t>藪本　海仁</t>
  </si>
  <si>
    <t>ﾔﾌﾞﾓﾄ ｶｲﾄ</t>
  </si>
  <si>
    <t>源　裕貴</t>
  </si>
  <si>
    <t>ﾐﾅﾓﾄ ﾋﾛｷ</t>
  </si>
  <si>
    <t>古川　凌雅</t>
  </si>
  <si>
    <t>ﾌﾙｶﾜ ﾘｮｳｶﾞ</t>
  </si>
  <si>
    <t>小山　太一</t>
  </si>
  <si>
    <t>ｺﾔﾏ ﾀｲﾁ</t>
  </si>
  <si>
    <t>村上　悠也</t>
  </si>
  <si>
    <t>ﾑﾗｶﾐ ﾕｳﾔ</t>
  </si>
  <si>
    <t>新田　真己</t>
  </si>
  <si>
    <t>ﾆｯﾀ ﾏｻｷ</t>
  </si>
  <si>
    <t>土倉　稜貴</t>
  </si>
  <si>
    <t>ﾄｸﾗ ﾘｮｳｷ</t>
  </si>
  <si>
    <t>小森　雅博</t>
  </si>
  <si>
    <t>ｺﾓﾘ ﾏｻﾋﾛ</t>
  </si>
  <si>
    <t>津野　文哉</t>
  </si>
  <si>
    <t>ﾂﾉ ﾌﾐﾔ</t>
  </si>
  <si>
    <t>大田　龍馬</t>
  </si>
  <si>
    <t>ｵｵﾀ ﾘｮｳﾏ</t>
  </si>
  <si>
    <t>竹安　和也</t>
  </si>
  <si>
    <t>ﾀｹﾔｽ ｶｽﾞﾔ</t>
  </si>
  <si>
    <t>植原　啓太</t>
  </si>
  <si>
    <t>ｳｴﾊﾗ ｹｲﾀ</t>
  </si>
  <si>
    <t>福島　良輔</t>
  </si>
  <si>
    <t>ﾌｸｼﾏ ﾘｮｳｽｹ</t>
  </si>
  <si>
    <t>青木　琉晟</t>
  </si>
  <si>
    <t>ｱｵｷ ﾘｭｳｾｲ</t>
  </si>
  <si>
    <t>鶴井　大知</t>
  </si>
  <si>
    <t>ﾂﾙｲ ﾀﾞｲﾁ</t>
  </si>
  <si>
    <t>山岡　佑</t>
  </si>
  <si>
    <t>ﾔﾏｵｶ ﾕｳ</t>
  </si>
  <si>
    <t>山本　望</t>
  </si>
  <si>
    <t>ﾔﾏﾓﾄ ﾉｿﾞﾐ</t>
  </si>
  <si>
    <t>大塚　剛史</t>
  </si>
  <si>
    <t>ｵｵﾂｶ ﾂﾖｼ</t>
  </si>
  <si>
    <t>満田　海斗</t>
  </si>
  <si>
    <t>ﾐﾂﾀﾞ ｶｲﾄ</t>
  </si>
  <si>
    <t>川端　虹希</t>
  </si>
  <si>
    <t>ｶﾜﾊﾞﾀ ｺｳｷ</t>
  </si>
  <si>
    <t>藤村　亮太</t>
  </si>
  <si>
    <t>ﾌｼﾞﾑﾗ ﾘｮｳﾀ</t>
  </si>
  <si>
    <t>松井　恭平</t>
  </si>
  <si>
    <t>ﾏﾂｲ ｷｮｳﾍｲ</t>
  </si>
  <si>
    <t>ﾔﾏﾓﾄ ﾕｳﾀﾞｲ</t>
  </si>
  <si>
    <t>塩地　直人</t>
  </si>
  <si>
    <t>ｼｵｼﾞ ﾅｵﾄ</t>
  </si>
  <si>
    <t>三谷　康一郎</t>
  </si>
  <si>
    <t>ﾐﾀﾆ ｺｳｲﾁﾛｳ</t>
  </si>
  <si>
    <t>福田　圭佑</t>
  </si>
  <si>
    <t>ﾌｸﾀﾞ ｹｲｽｹ</t>
  </si>
  <si>
    <t>光成　柊人</t>
  </si>
  <si>
    <t>ﾐﾂﾅﾘ ｼｭｳﾄ</t>
  </si>
  <si>
    <t>河野　凛</t>
  </si>
  <si>
    <t>ｺｳﾉ ﾘﾝ</t>
  </si>
  <si>
    <t>髙橋　諄</t>
  </si>
  <si>
    <t>ﾀｶﾊｼ ｼﾞｭﾝ</t>
  </si>
  <si>
    <t>西森　大起</t>
  </si>
  <si>
    <t>ﾆｼﾓﾘ ﾋﾛｷ</t>
  </si>
  <si>
    <t>山﨑　拓馬</t>
  </si>
  <si>
    <t>久葉　慎矢</t>
  </si>
  <si>
    <t>ｸﾊﾞ ｼﾝﾔ</t>
  </si>
  <si>
    <t>久松　蒼</t>
  </si>
  <si>
    <t>ﾋｻﾏﾂ ｱｵｲ</t>
  </si>
  <si>
    <t>重森　浩太</t>
  </si>
  <si>
    <t>ｼｹﾞﾓﾘ ｺｳﾀ</t>
  </si>
  <si>
    <t>柴田　雄貴</t>
  </si>
  <si>
    <t>ｼﾊﾞﾀ ﾕｳｷ</t>
  </si>
  <si>
    <t>河野　友亮</t>
  </si>
  <si>
    <t>ｺｳﾉ ﾕｳｽｹ</t>
  </si>
  <si>
    <t>隈井　智也</t>
  </si>
  <si>
    <t>ｸﾏｲ ﾄﾓﾔ</t>
  </si>
  <si>
    <t>松下　浩大</t>
  </si>
  <si>
    <t>ﾏﾂｼﾀ ﾋﾛｵ</t>
  </si>
  <si>
    <t>立花　悠弥</t>
  </si>
  <si>
    <t>ﾀﾁﾊﾞﾅ ﾕｳﾔ</t>
  </si>
  <si>
    <t>奥田　大樹</t>
  </si>
  <si>
    <t>ｵｸﾀﾞ ﾀﾞｲｷ</t>
  </si>
  <si>
    <t>岡田　和大</t>
  </si>
  <si>
    <t>ｵｶﾀﾞ ｶｽﾞﾋﾛ</t>
  </si>
  <si>
    <t>西岡　海</t>
  </si>
  <si>
    <t>ﾆｼｵｶ ｶｲ</t>
  </si>
  <si>
    <t>元山　望人</t>
  </si>
  <si>
    <t>ﾓﾄﾔﾏ ﾐﾄ</t>
  </si>
  <si>
    <t>川原　文太</t>
  </si>
  <si>
    <t>ｶﾜﾊﾗ ﾌﾞﾝﾀ</t>
  </si>
  <si>
    <t>橋本　優</t>
  </si>
  <si>
    <t>ﾊｼﾓﾄ ﾕｳ</t>
  </si>
  <si>
    <t>角川　慶悟</t>
  </si>
  <si>
    <t>ｶﾄﾞｶﾜ ｹｲｺﾞ</t>
  </si>
  <si>
    <t>茅原　知諒</t>
  </si>
  <si>
    <t>ｶﾔﾊﾗ ﾄﾓｱｷ</t>
  </si>
  <si>
    <t>島田　翔斗</t>
  </si>
  <si>
    <t>ｼﾏﾀﾞ ｼｮｳﾄ</t>
  </si>
  <si>
    <t>中山　起樹</t>
  </si>
  <si>
    <t>ﾅｶﾔﾏ ﾀﾂｷ</t>
  </si>
  <si>
    <t>小松　拓矢</t>
  </si>
  <si>
    <t>ｺﾏﾂ ﾀｸﾔ</t>
  </si>
  <si>
    <t>鷹谷　朋久</t>
  </si>
  <si>
    <t>ﾀｶﾔ ﾄﾓﾋｻ</t>
  </si>
  <si>
    <t>岡本　淳也</t>
  </si>
  <si>
    <t>ｵｶﾓﾄ ｼﾞｭﾝﾔ</t>
  </si>
  <si>
    <t>藤澤　晟真</t>
  </si>
  <si>
    <t>ﾌｼﾞｻﾜ ｾｲﾏ</t>
  </si>
  <si>
    <t>小見山　宝</t>
  </si>
  <si>
    <t>ｺﾐﾔﾏ ﾀｶﾗ</t>
  </si>
  <si>
    <t>大木　雄矢</t>
  </si>
  <si>
    <t>ｵｵｷ ﾕｳﾔ</t>
  </si>
  <si>
    <t>犬飼　海斗</t>
  </si>
  <si>
    <t>ｲﾇｶｲ ｶｲﾄ</t>
  </si>
  <si>
    <t>山本　祐輝</t>
  </si>
  <si>
    <t>ﾔﾏﾓﾄ ﾕｳｷ</t>
  </si>
  <si>
    <t>小嶋　由己</t>
  </si>
  <si>
    <t>ｺｼﾞﾏ ﾖｼｷ</t>
  </si>
  <si>
    <t>杉野　太軌</t>
  </si>
  <si>
    <t>ｽｷﾞﾉ ﾀｲｷ</t>
  </si>
  <si>
    <t>中矢　千加良</t>
  </si>
  <si>
    <t>ﾅｶﾔ ﾁｶﾗ</t>
  </si>
  <si>
    <t>大久保　孝</t>
  </si>
  <si>
    <t>ｵｵｸﾎﾞ ﾀｶｼ</t>
  </si>
  <si>
    <t>出海　将</t>
  </si>
  <si>
    <t>ﾃﾞｶｲ ﾏｻｼ</t>
  </si>
  <si>
    <t>中村　周聖</t>
  </si>
  <si>
    <t>ﾅｶﾑﾗ ｼｭｳｾｲ</t>
  </si>
  <si>
    <t>中原　昇斗</t>
  </si>
  <si>
    <t>ﾅｶﾊﾗ ﾀｶﾄ</t>
  </si>
  <si>
    <t>植野　樹</t>
  </si>
  <si>
    <t>ｳｴﾉ ｲﾂｷ</t>
  </si>
  <si>
    <t>稲井　達也</t>
  </si>
  <si>
    <t>ｲﾅｲ ﾀﾂﾔ</t>
  </si>
  <si>
    <t>武藤　亮佑</t>
  </si>
  <si>
    <t>ﾑﾄｳ ﾘｮｳｽｹ</t>
  </si>
  <si>
    <t>宮本　大紀</t>
  </si>
  <si>
    <t>ﾐﾔﾓﾄ ﾋﾛｷ</t>
  </si>
  <si>
    <t>染谷　直樹</t>
  </si>
  <si>
    <t>ｿﾒﾀﾆ ﾅｵｷ</t>
  </si>
  <si>
    <t>原　泰斗</t>
  </si>
  <si>
    <t>ﾊﾗ ﾔｽﾄ</t>
  </si>
  <si>
    <t>佐川　大愛</t>
  </si>
  <si>
    <t>ｻｶﾞﾜ ﾀﾞｲｱ</t>
  </si>
  <si>
    <t>遠山　龍太郎</t>
  </si>
  <si>
    <t>ﾄｵﾔﾏ ﾘｭｳﾀﾛｳ</t>
  </si>
  <si>
    <t>宇都宮　達基</t>
  </si>
  <si>
    <t>ｳﾂﾉﾐﾔ ﾀﾂｷ</t>
  </si>
  <si>
    <t>柏木　尚貴</t>
  </si>
  <si>
    <t>ｶｼﾜｷﾞ ﾅｵｷ</t>
  </si>
  <si>
    <t>桐原　空</t>
  </si>
  <si>
    <t>ｷﾘﾊﾗ ｿﾗ</t>
  </si>
  <si>
    <t>黒川　至仁</t>
  </si>
  <si>
    <t>ｸﾛｶﾜ ﾖｼﾋﾄ</t>
  </si>
  <si>
    <t>佐々木　一樹</t>
  </si>
  <si>
    <t>ｻｻｷ ｶｽﾞｷ</t>
  </si>
  <si>
    <t>遠山　弘貴</t>
  </si>
  <si>
    <t>ﾄｵﾔﾏ ﾋﾛｷ</t>
  </si>
  <si>
    <t>豊田　萌人</t>
  </si>
  <si>
    <t>ﾄﾖﾀ ﾓｴﾄ</t>
  </si>
  <si>
    <t>永井　瑞希</t>
  </si>
  <si>
    <t>ﾅｶﾞｲ ﾐｽﾞｷ</t>
  </si>
  <si>
    <t>広野　健</t>
  </si>
  <si>
    <t>ﾋﾛﾉ ｹﾝ</t>
  </si>
  <si>
    <t>前田　誠元</t>
  </si>
  <si>
    <t>ﾏｴﾀﾞ ﾏｻﾓﾄ</t>
  </si>
  <si>
    <t>山下　淳貴</t>
  </si>
  <si>
    <t>ﾔﾏｼﾀ ｱﾂｷ</t>
  </si>
  <si>
    <t>和田　穰</t>
  </si>
  <si>
    <t>ﾜﾀﾞ ｼﾞｮｳ</t>
  </si>
  <si>
    <t>阿良田　皓大</t>
  </si>
  <si>
    <t>ｱﾗﾀ ｺｳﾀﾞｲ</t>
  </si>
  <si>
    <t>岩崎　恵大</t>
  </si>
  <si>
    <t>ｲﾜｻｷ ｹｲﾀ</t>
  </si>
  <si>
    <t>久米　智宏</t>
  </si>
  <si>
    <t>ｸﾒ ﾄﾓﾋﾛ</t>
  </si>
  <si>
    <t>岸本　琢磨</t>
  </si>
  <si>
    <t>ｷｼﾓﾄ ﾀｸﾏ</t>
  </si>
  <si>
    <t>神野　竜</t>
  </si>
  <si>
    <t>ｼﾞﾝﾉ ﾘｭｳ</t>
  </si>
  <si>
    <t>鈴木　真人</t>
  </si>
  <si>
    <t>ｽｽﾞｷ ﾏｻﾄ</t>
  </si>
  <si>
    <t>相馬　悠人</t>
  </si>
  <si>
    <t>ｿｳﾏ ﾕｳﾄ</t>
  </si>
  <si>
    <t>長尾　祐汰</t>
  </si>
  <si>
    <t>ﾅｶﾞｵ ﾕｳﾀ</t>
  </si>
  <si>
    <t>永田　一貴</t>
  </si>
  <si>
    <t>ﾅｶﾞﾀ ｶｽﾞｷ</t>
  </si>
  <si>
    <t>浅野　拓実</t>
  </si>
  <si>
    <t>ｱｻﾉ ﾀｸﾐ</t>
  </si>
  <si>
    <t>石川　裕太</t>
  </si>
  <si>
    <t>ｲｼｶﾜ ﾕｳﾀ</t>
  </si>
  <si>
    <t>一谷　薫平</t>
  </si>
  <si>
    <t>ｲﾁﾀﾆ ｸﾝﾍﾟｲ</t>
  </si>
  <si>
    <t>大西　拓也</t>
  </si>
  <si>
    <t>ｵｵﾆｼ ﾀｸﾔ</t>
  </si>
  <si>
    <t>片岡　洋志</t>
  </si>
  <si>
    <t>ｶﾀｵｶ ﾋﾛｼ</t>
  </si>
  <si>
    <t>坂本　拓海</t>
  </si>
  <si>
    <t>ｻｶﾓﾄ ﾀｸﾐ</t>
  </si>
  <si>
    <t>上甲　貴之</t>
  </si>
  <si>
    <t>ｼﾞｮｳｺｳ ﾀｶﾕｷ</t>
  </si>
  <si>
    <t>土江　祐介</t>
  </si>
  <si>
    <t>ﾂﾁｴ ﾕｳｽｹ</t>
  </si>
  <si>
    <t>西野　友喜</t>
  </si>
  <si>
    <t>ﾆｼﾉ ﾄﾓｷ</t>
  </si>
  <si>
    <t>山岡　怜央</t>
  </si>
  <si>
    <t>ﾔﾏｵｶ ﾚｵ</t>
  </si>
  <si>
    <t>森　拓夢</t>
  </si>
  <si>
    <t>ﾓﾘ ﾀｸﾑ</t>
  </si>
  <si>
    <t>藤井　淳也</t>
  </si>
  <si>
    <t>ﾌｼﾞｲ ｱﾂﾔ</t>
  </si>
  <si>
    <t>佐藤　孝三</t>
  </si>
  <si>
    <t>ｻﾄｳ ｺｳｿﾞｳ</t>
  </si>
  <si>
    <t>大野　奏一郎</t>
  </si>
  <si>
    <t>ｵｵﾉ ｿｳｲﾁﾛｳ</t>
  </si>
  <si>
    <t>町田　郁惟</t>
  </si>
  <si>
    <t>ﾏﾁﾀﾞ ｲｸﾀﾀﾞ</t>
  </si>
  <si>
    <t>小川　浩平</t>
  </si>
  <si>
    <t>ｵｶﾞﾜ ｺｳﾍｲ</t>
  </si>
  <si>
    <t>松尾　遼</t>
  </si>
  <si>
    <t>ﾏﾂｵ ﾘｮｳ</t>
  </si>
  <si>
    <t>伊達　佑希</t>
  </si>
  <si>
    <t>ﾀﾞﾃ ﾕｳｷ</t>
  </si>
  <si>
    <t>杉原　聖信</t>
  </si>
  <si>
    <t>ｽｷﾞﾊﾗ ｷﾖﾉﾌﾞ</t>
  </si>
  <si>
    <t>坂口　翔太</t>
  </si>
  <si>
    <t>ｻｶｸﾞﾁ ｼｮｳﾀ</t>
  </si>
  <si>
    <t>勝坂　優希</t>
  </si>
  <si>
    <t>ｶﾂｻｶ ﾕｳｷ</t>
  </si>
  <si>
    <t>切川　雄太</t>
  </si>
  <si>
    <t>ｷﾘｶﾜ ﾕｳﾀ</t>
  </si>
  <si>
    <t>山北　丈将</t>
  </si>
  <si>
    <t>ﾔﾏｷﾀ ﾀｹﾉﾌﾞ</t>
  </si>
  <si>
    <t>岡田　燎</t>
  </si>
  <si>
    <t>ｵｶﾀﾞ ﾘｮｳ</t>
  </si>
  <si>
    <t>荒瀬　郁実</t>
  </si>
  <si>
    <t>ｱﾗｾ ｲｸﾐ</t>
  </si>
  <si>
    <t>枝廣　倖大</t>
  </si>
  <si>
    <t>ｴﾀﾞﾋﾛ ｺｳﾀﾞｲ</t>
  </si>
  <si>
    <t>大熊　誠司</t>
  </si>
  <si>
    <t>ｵｵｸﾞﾏ ｾｲｼﾞ</t>
  </si>
  <si>
    <t>木村　兼士郎</t>
  </si>
  <si>
    <t>ｷﾑﾗ ｹﾝｼﾛｳ</t>
  </si>
  <si>
    <t>國定　誠也</t>
  </si>
  <si>
    <t>ｸﾆｻﾀﾞ ｾｲﾔ</t>
  </si>
  <si>
    <t>角　陽和</t>
  </si>
  <si>
    <t>ｽﾐ ﾋﾖﾘ</t>
  </si>
  <si>
    <t>西田　光希</t>
  </si>
  <si>
    <t>ﾆｼﾀﾞ ｺｳｷ</t>
  </si>
  <si>
    <t>芦田　寛司</t>
  </si>
  <si>
    <t>ｱｼﾀﾞ ｶﾝｼﾞ</t>
  </si>
  <si>
    <t>藤井　直人</t>
  </si>
  <si>
    <t>ﾌｼﾞｲ ﾅｵﾄ</t>
  </si>
  <si>
    <t>鈴木　仁士</t>
  </si>
  <si>
    <t>ｽｽﾞｷ ｻﾄｼ</t>
  </si>
  <si>
    <t>淺野　龍乃佑</t>
  </si>
  <si>
    <t>ｱｻﾉ ﾘｭｳﾉｽｹ</t>
  </si>
  <si>
    <t>杉浦　元哉</t>
  </si>
  <si>
    <t>ｽｷﾞｳﾗ ﾓﾄﾔ</t>
  </si>
  <si>
    <t>仁井本　侑</t>
  </si>
  <si>
    <t>ﾆｲﾓﾄ ﾕｳ</t>
  </si>
  <si>
    <t>一戸　遼太郎</t>
  </si>
  <si>
    <t>ｲﾁﾉﾍ ﾘｮｳﾀﾛｳ</t>
  </si>
  <si>
    <t>石井　仁</t>
  </si>
  <si>
    <t>ｲｼｲ ｼﾞﾝ</t>
  </si>
  <si>
    <t>小山　寅春</t>
  </si>
  <si>
    <t>ｵﾔﾏ ﾄﾗﾊﾙ</t>
  </si>
  <si>
    <t>長﨑　龍平</t>
  </si>
  <si>
    <t>ﾅｶﾞｻｷ ﾘｭｳﾍｲ</t>
  </si>
  <si>
    <t>植村　祥気</t>
  </si>
  <si>
    <t>ｳｴﾑﾗ ﾖｼｷ</t>
  </si>
  <si>
    <t>大林　寛</t>
  </si>
  <si>
    <t>ｵｵﾊﾞﾔｼ ﾋﾛｼ</t>
  </si>
  <si>
    <t>小林　大地</t>
  </si>
  <si>
    <t>ｺﾊﾞﾔｼ ﾀﾞｲﾁ</t>
  </si>
  <si>
    <t>中山　裕太</t>
  </si>
  <si>
    <t>ﾅｶﾔﾏ ﾕｳﾀ</t>
  </si>
  <si>
    <t>大槻　祐也</t>
  </si>
  <si>
    <t>ｵｵﾂｷ ﾕｳﾔ</t>
  </si>
  <si>
    <t>伊藤　優作</t>
  </si>
  <si>
    <t>ｲﾄｳ ﾕｳｻｸ</t>
  </si>
  <si>
    <t>石松　岳留</t>
  </si>
  <si>
    <t>ｲｼﾏﾂ ﾀｹﾙ</t>
  </si>
  <si>
    <t>安藤　隼人</t>
  </si>
  <si>
    <t>ｱﾝﾄﾞｳ ﾊﾔﾄ</t>
  </si>
  <si>
    <t>近藤　蒼也</t>
  </si>
  <si>
    <t>ｺﾝﾄﾞｳ ｿｳﾔ</t>
  </si>
  <si>
    <t>三好　泰生</t>
  </si>
  <si>
    <t>ﾐﾖｼ ﾀｲｾｲ</t>
  </si>
  <si>
    <t>千田　晃一</t>
  </si>
  <si>
    <t>ｾﾝﾀﾞ ｺｳｲﾁ</t>
  </si>
  <si>
    <t>藤井　朗大</t>
  </si>
  <si>
    <t>ﾌｼﾞｲ ｱｷﾋﾛ</t>
  </si>
  <si>
    <t>三根　慶友</t>
  </si>
  <si>
    <t>ﾐﾈ ｹｲﾄ</t>
  </si>
  <si>
    <t>荻原　航生</t>
  </si>
  <si>
    <t>ｵｷﾞﾜﾗ ｺｳｷ</t>
  </si>
  <si>
    <t>藤田　健児</t>
  </si>
  <si>
    <t>ﾌｼﾞﾀ ｹﾝｼﾞ</t>
  </si>
  <si>
    <t>佐々木　貴裕</t>
  </si>
  <si>
    <t>ｻｻｷ ﾀｶﾋﾛ</t>
  </si>
  <si>
    <t>高橋　奎伍</t>
  </si>
  <si>
    <t>ﾀｶﾊｼ ｹｲｺﾞ</t>
  </si>
  <si>
    <t>荒井　優佑</t>
  </si>
  <si>
    <t>ｱﾗｲ ﾕｳｽｹ</t>
  </si>
  <si>
    <t>上坂　創一</t>
  </si>
  <si>
    <t>ｳｴｻｶ ｿｳｲﾁ</t>
  </si>
  <si>
    <t>大江　広高</t>
  </si>
  <si>
    <t>ｵｵｴ ｺｳｽｹ</t>
  </si>
  <si>
    <t>川上　柾尚</t>
  </si>
  <si>
    <t>ｶﾜｶﾐ ﾏｻﾅｵ</t>
  </si>
  <si>
    <t>佐々木　大佑</t>
  </si>
  <si>
    <t>ｻｻｷ ﾀﾞｲｽｹ</t>
  </si>
  <si>
    <t>村上　朋</t>
  </si>
  <si>
    <t>ﾑﾗｶﾐ ﾄﾓ</t>
  </si>
  <si>
    <t>本岡　昂</t>
  </si>
  <si>
    <t>ﾓﾄｵｶ ﾀｶｼ</t>
  </si>
  <si>
    <t>𠮷村　隆盛</t>
  </si>
  <si>
    <t>ﾖｼﾑﾗ ﾘｭｳｾｲ</t>
  </si>
  <si>
    <t>廣岡　和樹</t>
  </si>
  <si>
    <t>ﾋﾛｵｶ ｶｽﾞｷ</t>
  </si>
  <si>
    <t>大野　雄河</t>
  </si>
  <si>
    <t>ｵｵﾉ ﾕｳｶﾞ</t>
  </si>
  <si>
    <t>田和　優佑</t>
  </si>
  <si>
    <t>ﾀﾜ ﾕｳｽｹ</t>
  </si>
  <si>
    <t>中島　康太</t>
  </si>
  <si>
    <t>ﾅｶｼﾞﾏ ｺｳﾀ</t>
  </si>
  <si>
    <t>中田　康仁</t>
  </si>
  <si>
    <t>ﾅｶﾀ ﾔｽﾋﾄ</t>
  </si>
  <si>
    <t>末友　悠希</t>
  </si>
  <si>
    <t>ｽｴﾄﾓ ﾕｳｷ</t>
  </si>
  <si>
    <t>寺岡　息吹</t>
  </si>
  <si>
    <t>ﾃﾗｵｶ ｲﾌﾞｷ</t>
  </si>
  <si>
    <t>山口　慧士</t>
  </si>
  <si>
    <t>ﾔﾏｸﾞﾁ ｹｲｼ</t>
  </si>
  <si>
    <t>山中　友輔</t>
  </si>
  <si>
    <t>ﾔﾏﾅｶ ﾕｳｽｹ</t>
  </si>
  <si>
    <t>渡部　大珠</t>
  </si>
  <si>
    <t>ﾜﾀﾅﾍﾞ ﾀｲｼﾞｭ</t>
  </si>
  <si>
    <t>西村　聡太</t>
  </si>
  <si>
    <t>ﾆｼﾑﾗ ｿｳﾀ</t>
  </si>
  <si>
    <t>堀田　靖人</t>
  </si>
  <si>
    <t>ﾎﾘﾀ ﾔｽﾋﾄ</t>
  </si>
  <si>
    <t>栢野　捷</t>
  </si>
  <si>
    <t>ｶﾔﾉ ｼｮｳ</t>
  </si>
  <si>
    <t>駒田　奏</t>
  </si>
  <si>
    <t>ｺﾏﾀﾞ ｿｳ</t>
  </si>
  <si>
    <t>白川　辰</t>
  </si>
  <si>
    <t>ｼﾗｶﾜ ｼﾞﾝ</t>
  </si>
  <si>
    <t>長原　拓也</t>
  </si>
  <si>
    <t>ﾅｶﾞﾊﾗ ﾀｸﾔ</t>
  </si>
  <si>
    <t>西村　秀清</t>
  </si>
  <si>
    <t>ﾆｼﾑﾗ ﾋﾃﾞｷﾖ</t>
  </si>
  <si>
    <t>馬路　航一郎</t>
  </si>
  <si>
    <t>ﾊﾞｼﾞ ｺｳｲﾁﾛｳ</t>
  </si>
  <si>
    <t>山下　皓大</t>
  </si>
  <si>
    <t>ﾔﾏｼﾀ ｺｳﾀﾞｲ</t>
  </si>
  <si>
    <t>山田　雅彬</t>
  </si>
  <si>
    <t>ﾔﾏﾀﾞ ﾏｻｱｷ</t>
  </si>
  <si>
    <t>市川　龍馬</t>
  </si>
  <si>
    <t>ｲﾁｶﾜ ﾘｮｳﾏ</t>
  </si>
  <si>
    <t>竹中　隆紀</t>
  </si>
  <si>
    <t>ﾀｹﾅｶ ﾘｭｳｷ</t>
  </si>
  <si>
    <t>安富　好希</t>
  </si>
  <si>
    <t>ﾔｽﾄﾐ ﾖｼｷ</t>
  </si>
  <si>
    <t>片岡　基紘</t>
  </si>
  <si>
    <t>ｶﾀｵｶ ﾄﾓﾋﾛ</t>
  </si>
  <si>
    <t>山中　一輝</t>
  </si>
  <si>
    <t>ﾔﾏﾅｶ ｶｽﾞｷ</t>
  </si>
  <si>
    <t>岸野　俊介</t>
  </si>
  <si>
    <t>ｷｼﾉ ｼｭﾝｽｹ</t>
  </si>
  <si>
    <t>宮地　博紀</t>
  </si>
  <si>
    <t>ﾐﾔｼﾞ ﾋﾛｷ</t>
  </si>
  <si>
    <t>丸浦　壮太郎</t>
  </si>
  <si>
    <t>ﾏﾙｳﾗ ｿｳﾀﾛｳ</t>
  </si>
  <si>
    <t>丸尾　拓</t>
  </si>
  <si>
    <t>ﾏﾙｵ ﾀｸﾐ</t>
  </si>
  <si>
    <t>山本 健斗</t>
  </si>
  <si>
    <t>ﾔﾏﾓﾄ ｹﾝﾄ</t>
  </si>
  <si>
    <t>田中　基樹</t>
  </si>
  <si>
    <t>ﾀﾅｶ ﾓﾄｷ</t>
  </si>
  <si>
    <t>迫井　直深</t>
  </si>
  <si>
    <t>ｻｺｲ ﾅｵﾐ</t>
  </si>
  <si>
    <t>山根　慶大</t>
  </si>
  <si>
    <t>ﾔﾏﾈ ｹｲﾀ</t>
  </si>
  <si>
    <t>坂倉　貫太</t>
  </si>
  <si>
    <t>ｻｶｸﾗ ｶﾝﾀ</t>
  </si>
  <si>
    <t>豊田　真司</t>
  </si>
  <si>
    <t>ﾄﾖﾀ ｼﾝｼﾞ</t>
  </si>
  <si>
    <t>山城　樹</t>
  </si>
  <si>
    <t>ﾔﾏｼﾛ ｲﾂｷ</t>
  </si>
  <si>
    <t>森　大樹</t>
  </si>
  <si>
    <t>ﾓﾘ ﾀﾞｲｷ</t>
  </si>
  <si>
    <t>広島県</t>
  </si>
  <si>
    <t>岡山県</t>
  </si>
  <si>
    <t>島根県</t>
  </si>
  <si>
    <t>香川県</t>
  </si>
  <si>
    <t>大阪府</t>
  </si>
  <si>
    <t>佐賀県</t>
  </si>
  <si>
    <t>山口県</t>
  </si>
  <si>
    <t>兵庫県</t>
  </si>
  <si>
    <t>鳥取県</t>
  </si>
  <si>
    <t>徳島県</t>
  </si>
  <si>
    <t>高知県</t>
  </si>
  <si>
    <t>福岡県</t>
  </si>
  <si>
    <t>和歌山県</t>
  </si>
  <si>
    <t>熊本県</t>
  </si>
  <si>
    <t>三重県</t>
  </si>
  <si>
    <t>滋賀県</t>
  </si>
  <si>
    <t>愛知県</t>
  </si>
  <si>
    <t>京都府</t>
  </si>
  <si>
    <t>愛媛県</t>
  </si>
  <si>
    <t>長崎県</t>
  </si>
  <si>
    <t>静岡県</t>
  </si>
  <si>
    <t>岐阜県</t>
  </si>
  <si>
    <t>大分県</t>
  </si>
  <si>
    <t>奈良県</t>
  </si>
  <si>
    <t>宮崎県</t>
  </si>
  <si>
    <t>鹿児島県</t>
  </si>
  <si>
    <t>福井県</t>
  </si>
  <si>
    <t>埼玉県</t>
  </si>
  <si>
    <t>沖縄県</t>
  </si>
  <si>
    <t>広島修道大学</t>
  </si>
  <si>
    <t>近畿大学中国四国</t>
  </si>
  <si>
    <t>鳥取大学</t>
  </si>
  <si>
    <t>四国大学</t>
  </si>
  <si>
    <t>広島大学</t>
  </si>
  <si>
    <t>広島文化学園大学</t>
  </si>
  <si>
    <t>岡山商科大学</t>
  </si>
  <si>
    <t>高知大学</t>
  </si>
  <si>
    <t>岡山理科大学</t>
  </si>
  <si>
    <t>広島工業大学</t>
  </si>
  <si>
    <t>島根県立大学</t>
  </si>
  <si>
    <t>徳島大学</t>
  </si>
  <si>
    <t>美作大学</t>
  </si>
  <si>
    <t>鳴門教育大学</t>
  </si>
  <si>
    <t>岡山大学</t>
  </si>
  <si>
    <t>広島国際大学</t>
  </si>
  <si>
    <t>愛媛大学</t>
  </si>
  <si>
    <t>川崎医療福祉大学</t>
  </si>
  <si>
    <t>環太平洋大学</t>
  </si>
  <si>
    <t>福山大学</t>
  </si>
  <si>
    <t>四国学院大学</t>
  </si>
  <si>
    <t>広島経済大学</t>
  </si>
  <si>
    <t>島根大学</t>
  </si>
  <si>
    <t>倉敷芸術科学大学</t>
  </si>
  <si>
    <t>松山大学</t>
  </si>
  <si>
    <t>福山平成大学</t>
  </si>
  <si>
    <t>岡山県立大学</t>
  </si>
  <si>
    <t>香川大学</t>
  </si>
  <si>
    <t>川崎医科大学</t>
  </si>
  <si>
    <t>高知県立大学</t>
  </si>
  <si>
    <t>徳山大学</t>
  </si>
  <si>
    <t>山口大学</t>
  </si>
  <si>
    <t>香川高等専門学校詫間</t>
  </si>
  <si>
    <t>徳島文理大学</t>
  </si>
  <si>
    <t>下関市立大学</t>
  </si>
  <si>
    <t>高知工科大学</t>
  </si>
  <si>
    <t>山陽学園大学</t>
  </si>
  <si>
    <t>広島修道大学</t>
    <rPh sb="0" eb="2">
      <t>ヒロシマ</t>
    </rPh>
    <phoneticPr fontId="3"/>
  </si>
  <si>
    <t>M1</t>
  </si>
  <si>
    <t>5</t>
  </si>
  <si>
    <t>4</t>
  </si>
  <si>
    <t>M2</t>
  </si>
  <si>
    <t>D1</t>
  </si>
  <si>
    <t>1</t>
  </si>
  <si>
    <t>2</t>
  </si>
  <si>
    <t>3</t>
  </si>
  <si>
    <t xml:space="preserve">    M2</t>
  </si>
  <si>
    <t xml:space="preserve">　　M1 </t>
  </si>
  <si>
    <t xml:space="preserve">      5</t>
  </si>
  <si>
    <t xml:space="preserve">      4</t>
  </si>
  <si>
    <t xml:space="preserve">      3</t>
  </si>
  <si>
    <t xml:space="preserve">      6</t>
  </si>
  <si>
    <t>6</t>
  </si>
  <si>
    <t>Ｍ１</t>
  </si>
  <si>
    <t>Ｍ２</t>
  </si>
  <si>
    <t>２</t>
  </si>
  <si>
    <t>１</t>
  </si>
  <si>
    <t>桑畑　夢花</t>
  </si>
  <si>
    <t>ｸﾜﾊﾞﾀ ﾕﾒｶ</t>
  </si>
  <si>
    <t>森内　砂希</t>
  </si>
  <si>
    <t>ﾓﾘｳﾁ ｻｷ</t>
  </si>
  <si>
    <t>本保　なつの</t>
  </si>
  <si>
    <t>ﾓﾄﾔｽ ﾅﾂﾉ</t>
  </si>
  <si>
    <t>田中　楓美子</t>
  </si>
  <si>
    <t>ﾀﾅｶ ﾌﾐｺ</t>
  </si>
  <si>
    <t>矢野　智美</t>
  </si>
  <si>
    <t>ﾔﾉ ｻﾄﾐ</t>
  </si>
  <si>
    <t>前田　菜月</t>
  </si>
  <si>
    <t>ﾏｴﾀﾞ ﾅﾂｷ</t>
  </si>
  <si>
    <t>諌山　菜々子</t>
  </si>
  <si>
    <t>ｲｻﾔﾏ ﾅﾅｺ</t>
  </si>
  <si>
    <t>木成　郁子</t>
  </si>
  <si>
    <t>ｷﾅﾘ ｶｵﾙｺ</t>
  </si>
  <si>
    <t>市橋　怜子</t>
  </si>
  <si>
    <t>ｲﾁﾊｼ ｻﾄｺ</t>
  </si>
  <si>
    <t>岡﨑　瑞紀</t>
  </si>
  <si>
    <t>ｵｶｻﾞｷ ﾐｽﾞｷ</t>
  </si>
  <si>
    <t>原　みづ穂</t>
  </si>
  <si>
    <t>ﾊﾗ ﾐﾂﾞﾎ</t>
  </si>
  <si>
    <t>近藤　真由</t>
  </si>
  <si>
    <t>ｺﾝﾄﾞｳ ﾏﾕ</t>
  </si>
  <si>
    <t>泉　花奈</t>
  </si>
  <si>
    <t>ｲｽﾞﾐ ｶﾅ</t>
  </si>
  <si>
    <t>遠藤　桃菜</t>
  </si>
  <si>
    <t>ｴﾝﾄﾞｳ ﾓﾓﾅ</t>
  </si>
  <si>
    <t>片岡　真理子</t>
  </si>
  <si>
    <t>ｶﾀｵｶ ﾏﾘｺ</t>
  </si>
  <si>
    <t>片山　明莉</t>
  </si>
  <si>
    <t>ｶﾀﾔﾏ ｱｶﾘ</t>
  </si>
  <si>
    <t>寺内　春菜</t>
  </si>
  <si>
    <t>ﾃﾗｳﾁ ﾊﾙﾅ</t>
  </si>
  <si>
    <t>髙木　智帆</t>
  </si>
  <si>
    <t>ﾀｶｷ ﾁﾎ</t>
  </si>
  <si>
    <t>林　陽菜</t>
  </si>
  <si>
    <t>ﾊﾔｼ ﾊﾙﾅ</t>
  </si>
  <si>
    <t>福元　日向子</t>
  </si>
  <si>
    <t>ﾌｸﾓﾄ ﾋﾅｺ</t>
  </si>
  <si>
    <t>武岡　瑞季</t>
  </si>
  <si>
    <t>ﾀｹｵｶ ﾐｽﾞｷ</t>
  </si>
  <si>
    <t>糴川　礼菜</t>
  </si>
  <si>
    <t>ｾﾘｶﾜ ﾚﾅ</t>
  </si>
  <si>
    <t>関　菜都美</t>
  </si>
  <si>
    <t>ｾｷ ﾅﾂﾐ</t>
  </si>
  <si>
    <t>田口　麗</t>
  </si>
  <si>
    <t>ﾀｸﾞﾁ ﾚｲ</t>
  </si>
  <si>
    <t>西田　優衣</t>
  </si>
  <si>
    <t>ﾆｼﾀﾞ ﾕｲ</t>
  </si>
  <si>
    <t>中城　奈那</t>
  </si>
  <si>
    <t>ﾅｶｼﾞｮｳ ﾅﾅ</t>
  </si>
  <si>
    <t>古志　桜子</t>
  </si>
  <si>
    <t>ｺｼ ｻｸﾗｺ</t>
  </si>
  <si>
    <t>宮澤　陽子</t>
  </si>
  <si>
    <t>ﾐﾔｻﾞﾜ ﾖｳｺ</t>
  </si>
  <si>
    <t>足立　海月</t>
  </si>
  <si>
    <t>ｱﾀﾞﾁ ﾐﾂﾞｷ</t>
  </si>
  <si>
    <t>加藤　舞</t>
  </si>
  <si>
    <t>ｶﾄｳ ﾏｲ</t>
  </si>
  <si>
    <t>黒田　彩世</t>
  </si>
  <si>
    <t>ｸﾛﾀﾞ ｻﾖ</t>
  </si>
  <si>
    <t>清水　葵衣</t>
  </si>
  <si>
    <t>ｼﾐｽﾞ ｱｵｲ</t>
  </si>
  <si>
    <t>篠﨑　遥</t>
  </si>
  <si>
    <t>ｼﾉｻﾞｷ ﾊﾙｶ</t>
  </si>
  <si>
    <t>山本　理紗</t>
  </si>
  <si>
    <t>ﾔﾏﾓﾄ ﾘｻ</t>
  </si>
  <si>
    <t>濱田　奈々美</t>
  </si>
  <si>
    <t>ﾊﾏﾀﾞ ﾅﾅﾐ</t>
  </si>
  <si>
    <t>神垣　里菜</t>
  </si>
  <si>
    <t>ｶﾐｶﾞｷ ﾘﾅ</t>
  </si>
  <si>
    <t>木曽田　こころ</t>
  </si>
  <si>
    <t>ｷｿﾀﾞ ｺｺﾛ</t>
  </si>
  <si>
    <t>小田　華</t>
  </si>
  <si>
    <t>ｵﾀﾞ ﾊﾅ</t>
  </si>
  <si>
    <t>山本　有華</t>
  </si>
  <si>
    <t>ﾔﾏﾓﾄ ﾕｳｶ</t>
  </si>
  <si>
    <t>梶川　菜々子</t>
  </si>
  <si>
    <t>ｶｼﾞｶﾜ ﾅﾅｺ</t>
  </si>
  <si>
    <t>藤嶋　ななか</t>
  </si>
  <si>
    <t>ﾌｼﾞｼﾏ ﾅﾅｶ</t>
  </si>
  <si>
    <t>木戸　恵理</t>
  </si>
  <si>
    <t>ｷﾄﾞ ｴﾘ</t>
  </si>
  <si>
    <t>猪原　晴菜</t>
  </si>
  <si>
    <t>ｲﾉﾊﾗ ﾊﾙﾅ</t>
  </si>
  <si>
    <t>工藤　奈々美</t>
  </si>
  <si>
    <t>ｸﾄﾞｳ ﾅﾅﾐ</t>
  </si>
  <si>
    <t>村上　遥菜</t>
  </si>
  <si>
    <t>ﾑﾗｶﾐ ﾊﾙﾅ</t>
  </si>
  <si>
    <t>丸山　実佳</t>
  </si>
  <si>
    <t>ﾏﾙﾔﾏ ﾐｶ</t>
  </si>
  <si>
    <t>稲熊　詩帆</t>
  </si>
  <si>
    <t>ｲﾅｸﾞﾏ ｼﾎ</t>
  </si>
  <si>
    <t>安藤　はるな</t>
  </si>
  <si>
    <t>ｱﾝﾄﾞｳ ﾊﾙﾅ</t>
  </si>
  <si>
    <t>安田　夏生</t>
  </si>
  <si>
    <t>ﾔｽﾀﾞ ﾅﾂｷ</t>
  </si>
  <si>
    <t>友野　みはる</t>
  </si>
  <si>
    <t>ﾄﾓﾉ ﾐﾊﾙ</t>
  </si>
  <si>
    <t>加藤　萌子</t>
  </si>
  <si>
    <t>ｶﾄｳ ﾓｴｺ</t>
  </si>
  <si>
    <t>田牧　明花音</t>
  </si>
  <si>
    <t>ﾀﾏｷ ｱｶﾈ</t>
  </si>
  <si>
    <t>安藤　うみ</t>
  </si>
  <si>
    <t>ｱﾝﾄﾞｳ ｳﾐ</t>
  </si>
  <si>
    <t>佐々木　舞</t>
  </si>
  <si>
    <t>ｻｻｷ ﾏｲ</t>
  </si>
  <si>
    <t>矢野　恵菜</t>
  </si>
  <si>
    <t>ﾔﾉ ｹｲﾅ</t>
  </si>
  <si>
    <t>立野　莉奈</t>
  </si>
  <si>
    <t>ﾀﾁﾉ ﾘﾅ</t>
  </si>
  <si>
    <t>福島　早織</t>
  </si>
  <si>
    <t>ﾌｸｼﾏ ｻｵﾘ</t>
  </si>
  <si>
    <t>藤井　祐希</t>
  </si>
  <si>
    <t>ﾌｼﾞｲ ﾕｷ</t>
  </si>
  <si>
    <t>井手尾　茉鈴</t>
  </si>
  <si>
    <t>ｲﾃﾞｵ ﾏﾘﾝ</t>
  </si>
  <si>
    <t>木戸　弥由</t>
  </si>
  <si>
    <t>ｷﾄﾞ ﾐﾕ</t>
  </si>
  <si>
    <t>田部　真名佳</t>
  </si>
  <si>
    <t>ﾀﾍﾞ ﾏﾅｶ</t>
  </si>
  <si>
    <t>橋本　香蓮</t>
  </si>
  <si>
    <t>ﾊｼﾓﾄ ｶﾚﾝ</t>
  </si>
  <si>
    <t>栗原　緑</t>
  </si>
  <si>
    <t>ｸﾘﾊﾗ ﾐﾄﾞﾘ</t>
  </si>
  <si>
    <t>小玉　芽依</t>
  </si>
  <si>
    <t>ｺﾀﾞﾏ ﾒｲ</t>
  </si>
  <si>
    <t>是澤　恵夢</t>
  </si>
  <si>
    <t>ｺﾚｻﾜ ﾒﾕ</t>
  </si>
  <si>
    <t>中野　沙彩</t>
  </si>
  <si>
    <t>ﾅｶﾉ ｻｱﾔ</t>
  </si>
  <si>
    <t>森　綾華</t>
  </si>
  <si>
    <t>ﾓﾘ ﾘｮｳｶ</t>
  </si>
  <si>
    <t>西村　優花</t>
  </si>
  <si>
    <t>ﾆｼﾑﾗ ﾕｳｶ</t>
  </si>
  <si>
    <t>中村　美歩</t>
  </si>
  <si>
    <t>ﾅｶﾑﾗ ﾐﾎ</t>
  </si>
  <si>
    <t>木村　帆菜美</t>
  </si>
  <si>
    <t>ｷﾑﾗ ﾎﾅﾐ</t>
  </si>
  <si>
    <t>岩川　明日香</t>
  </si>
  <si>
    <t>ｲﾜｶﾜ ｱｽｶ</t>
  </si>
  <si>
    <t>池上　葉月</t>
  </si>
  <si>
    <t>ｲｹｶﾞﾐ ﾊﾂﾞｷ</t>
  </si>
  <si>
    <t>岡田　あずさ</t>
  </si>
  <si>
    <t>ｵｶﾀﾞ ｱｽﾞｻ</t>
  </si>
  <si>
    <t>柳口　明佳里</t>
  </si>
  <si>
    <t>ﾔﾅｷﾞｸﾞﾁ ｱｶﾘ</t>
  </si>
  <si>
    <t>新玉　弥音</t>
  </si>
  <si>
    <t>ｱﾗﾀﾏ ﾐﾅﾄ</t>
  </si>
  <si>
    <t>横関　彩加</t>
  </si>
  <si>
    <t>ﾖｺｾﾞｷ ｱﾔｶ</t>
  </si>
  <si>
    <t>朝日　佳奈</t>
  </si>
  <si>
    <t>ｱｻﾋ ｶﾅ</t>
  </si>
  <si>
    <t>野村　小夏</t>
  </si>
  <si>
    <t>ﾉﾑﾗ ｺﾅﾂ</t>
  </si>
  <si>
    <t>山中　映莉華</t>
  </si>
  <si>
    <t>ﾔﾏﾅｶ ｴﾘｶ</t>
  </si>
  <si>
    <t>蘆田　菜月</t>
  </si>
  <si>
    <t>ｱｼﾀﾞ ﾅﾂｷ</t>
  </si>
  <si>
    <t>濱田　和怜</t>
  </si>
  <si>
    <t>ﾊﾏﾀﾞ ｶﾚﾝ</t>
  </si>
  <si>
    <t>松本　瑞季</t>
  </si>
  <si>
    <t>ﾏﾂﾓﾄ ﾐｽﾞｷ</t>
  </si>
  <si>
    <t>大塚　彩未</t>
  </si>
  <si>
    <t>ｵｵﾂｶ ｱﾔﾐ</t>
  </si>
  <si>
    <t>金田　恵実</t>
  </si>
  <si>
    <t>ｶﾈﾀﾞ ｴﾐ</t>
  </si>
  <si>
    <t>佐伯　玲実</t>
  </si>
  <si>
    <t>ｻｴｷ ﾚﾐ</t>
  </si>
  <si>
    <t>佐藤　真歩</t>
  </si>
  <si>
    <t>ｻﾄｳ ﾏﾎ</t>
  </si>
  <si>
    <t>古川　愛美</t>
  </si>
  <si>
    <t>ﾌﾙｶﾜ ﾏﾅﾐ</t>
  </si>
  <si>
    <t>寺阪　美咲</t>
  </si>
  <si>
    <t>ﾃﾗｻｶ ﾐｻｷ</t>
  </si>
  <si>
    <t>佐々木　裕彩</t>
  </si>
  <si>
    <t>ｻｻｷ ﾕｲ</t>
  </si>
  <si>
    <t>杉本　知佳</t>
  </si>
  <si>
    <t>ｽｷﾞﾓﾄ ﾁｶ</t>
  </si>
  <si>
    <t>吉田　梨央</t>
  </si>
  <si>
    <t>ﾖｼﾀﾞ ﾘｵ</t>
  </si>
  <si>
    <t>喜多　世奈</t>
  </si>
  <si>
    <t>ｷﾀﾞ ｾﾅ</t>
  </si>
  <si>
    <t>松本　裕華</t>
  </si>
  <si>
    <t>ﾏﾂﾓﾄ ﾕｶ</t>
  </si>
  <si>
    <t>大和田　侑希</t>
  </si>
  <si>
    <t>ｵｵﾜﾀﾞ ﾕｷ</t>
  </si>
  <si>
    <t>卯川　美緒</t>
  </si>
  <si>
    <t>ｳｶﾜ ﾐｵ</t>
  </si>
  <si>
    <t>木村　蘭子</t>
  </si>
  <si>
    <t>ｷﾑﾗ ﾗﾝｺ</t>
  </si>
  <si>
    <t>上田　瑞希</t>
  </si>
  <si>
    <t>大塚　和</t>
  </si>
  <si>
    <t>ｵｵﾂｶ ﾉﾄﾞｶ</t>
  </si>
  <si>
    <t>畑　愛実</t>
  </si>
  <si>
    <t>ﾊﾀ ﾏﾅﾐ</t>
  </si>
  <si>
    <t>藤澤　雛子</t>
  </si>
  <si>
    <t>ﾌｼﾞｻﾜ ﾋﾅｺ</t>
  </si>
  <si>
    <t>升尾　春奈</t>
  </si>
  <si>
    <t>ﾏｽｵ ﾊﾙﾅ</t>
  </si>
  <si>
    <t>小川　瑠</t>
  </si>
  <si>
    <t>ｵｶﾞﾜ ﾙｲ</t>
  </si>
  <si>
    <t>西田　志織</t>
  </si>
  <si>
    <t>ﾆｼﾀﾞ ｼｵﾘ</t>
  </si>
  <si>
    <t>大塚　友暉</t>
  </si>
  <si>
    <t>ｵｵﾂｶ ﾕｳｷ</t>
  </si>
  <si>
    <t>小川　莉奈</t>
  </si>
  <si>
    <t>ｵｶﾞﾜ ﾘﾅ</t>
  </si>
  <si>
    <t>花谷　優希奈</t>
  </si>
  <si>
    <t>ﾊﾅﾔ ﾕｷﾅ</t>
  </si>
  <si>
    <t>日野　寛菜</t>
  </si>
  <si>
    <t>ﾋﾉ ｶﾝﾅ</t>
  </si>
  <si>
    <t>松本　真奈</t>
  </si>
  <si>
    <t>ﾏﾂﾓﾄ ﾏﾅ</t>
  </si>
  <si>
    <t>山崎　涼加</t>
  </si>
  <si>
    <t>ﾔﾏｻｷ ｽｽﾞｶ</t>
  </si>
  <si>
    <t>渡部　仁美</t>
  </si>
  <si>
    <t>ﾜﾀﾅﾍﾞ ﾋﾄﾐ</t>
  </si>
  <si>
    <t>伊藤　真由美</t>
  </si>
  <si>
    <t>ｲﾄｳ ﾏﾕﾐ</t>
  </si>
  <si>
    <t>川口　七海</t>
  </si>
  <si>
    <t>ｶﾜｸﾞﾁ ﾅﾅﾐ</t>
  </si>
  <si>
    <t>井上　紗希</t>
  </si>
  <si>
    <t>ｲﾉｳｴ ｻｷ</t>
  </si>
  <si>
    <t>和田　綾乃</t>
  </si>
  <si>
    <t>ﾜﾀﾞ ｱﾔﾉ</t>
  </si>
  <si>
    <t>大井　裕香子</t>
  </si>
  <si>
    <t>ｵｵｲ ﾕｶｺ</t>
  </si>
  <si>
    <t>栗山　夢野</t>
  </si>
  <si>
    <t>ｸﾘﾔﾏ ﾕﾒﾉ</t>
  </si>
  <si>
    <t>角倉　佳峰</t>
  </si>
  <si>
    <t>ｽﾐｸﾗ ｶﾎ</t>
  </si>
  <si>
    <t>徳原　真奈美</t>
  </si>
  <si>
    <t>ﾄｸﾊﾗ ﾏﾅﾐ</t>
  </si>
  <si>
    <t>古川　小百合</t>
  </si>
  <si>
    <t>ﾌﾙｶﾜ ｻﾕﾘ</t>
  </si>
  <si>
    <t>宇那木　咲良</t>
  </si>
  <si>
    <t>ｳﾅｷﾞ ｻｸﾗ</t>
  </si>
  <si>
    <t>下中　友規乃</t>
  </si>
  <si>
    <t>ｼﾀﾅｶ ﾕｷﾉ</t>
  </si>
  <si>
    <t>戸部　友理</t>
  </si>
  <si>
    <t>ﾄﾍﾞ ﾕﾘ</t>
  </si>
  <si>
    <t>福井　茉穂</t>
  </si>
  <si>
    <t>ﾌｸｲ ﾏﾎ</t>
  </si>
  <si>
    <t>山本　真奈美</t>
  </si>
  <si>
    <t>ﾔﾏﾓﾄ ﾏﾅﾐ</t>
  </si>
  <si>
    <t>岡崎　穂乃香</t>
  </si>
  <si>
    <t>ｵｶｻﾞｷ ﾎﾉｶ</t>
  </si>
  <si>
    <t>川上　敦子</t>
  </si>
  <si>
    <t>ｶﾜｶﾐ ｱﾂｺ</t>
  </si>
  <si>
    <t>小橋　祐也</t>
  </si>
  <si>
    <t>ｺﾊﾞｼ ﾕｳﾔ</t>
  </si>
  <si>
    <t>皆尾　早耶</t>
  </si>
  <si>
    <t>ﾐﾅｵ ｻﾔ</t>
  </si>
  <si>
    <t>山口　更紗</t>
  </si>
  <si>
    <t>ﾔﾏｸﾞﾁ ｻﾗｻ</t>
  </si>
  <si>
    <t>小田　若奈</t>
  </si>
  <si>
    <t>ｵﾀﾞ ﾜｶﾅ</t>
  </si>
  <si>
    <t>古田　花那</t>
  </si>
  <si>
    <t>ﾌﾙﾀ ｶﾅ</t>
  </si>
  <si>
    <t>花岡　由理子</t>
  </si>
  <si>
    <t>ﾊﾅｵｶ ﾕﾘｺ</t>
  </si>
  <si>
    <t>樋口　希</t>
  </si>
  <si>
    <t>ﾋｸﾞﾁ ﾉｿﾞﾐ</t>
  </si>
  <si>
    <t>下岡　杏佳</t>
  </si>
  <si>
    <t>ｼﾓｵｶ ｷｮｳｶ</t>
  </si>
  <si>
    <t>松山　文美</t>
  </si>
  <si>
    <t>ﾏﾂﾔﾏ ﾌﾐ</t>
  </si>
  <si>
    <t>恩地　芳子</t>
  </si>
  <si>
    <t>ｵﾝﾁﾞ ﾖｼｺ</t>
  </si>
  <si>
    <t>脇　葵</t>
  </si>
  <si>
    <t>ﾜｷ ｱｵｲ</t>
  </si>
  <si>
    <t>桑垣　詩織</t>
  </si>
  <si>
    <t>ｸﾜｶﾞｷ ｼｵﾘ</t>
  </si>
  <si>
    <t>森実　あすか</t>
  </si>
  <si>
    <t>ﾓﾘｻﾞﾈ ｱｽｶ</t>
  </si>
  <si>
    <t>岡本　悠</t>
  </si>
  <si>
    <t>ｵｶﾓﾄ ﾊﾙｶ</t>
  </si>
  <si>
    <t>千代　瑞貴</t>
  </si>
  <si>
    <t>ｾﾝﾀﾞｲ ﾐｽﾞｷ</t>
  </si>
  <si>
    <t>山本　知美</t>
  </si>
  <si>
    <t>ﾔﾏﾓﾄ ﾁﾊﾙ</t>
  </si>
  <si>
    <t>行田　智香</t>
  </si>
  <si>
    <t>ﾕｷﾀ ﾄﾓｶ</t>
  </si>
  <si>
    <t>渡邊　愛子</t>
  </si>
  <si>
    <t>ﾜﾀﾅﾍﾞ ｱｲｺ</t>
  </si>
  <si>
    <t>明地　優希</t>
  </si>
  <si>
    <t>ｱｹﾁ ﾕｷ</t>
  </si>
  <si>
    <t>大谷　亜実</t>
  </si>
  <si>
    <t>ｵｵﾀﾆ ｱﾐ</t>
  </si>
  <si>
    <t>加洲　実紗希</t>
  </si>
  <si>
    <t>ｶｼｭｳ ﾐｻｷ</t>
  </si>
  <si>
    <t>住田　麻結</t>
  </si>
  <si>
    <t>ｽﾐﾀﾞ ﾏﾕ</t>
  </si>
  <si>
    <t>中江　莉穂</t>
  </si>
  <si>
    <t>ﾅｶｴ ﾘﾎ</t>
  </si>
  <si>
    <t>今井　ひとみ</t>
  </si>
  <si>
    <t>ｲﾏｲ ﾋﾄﾐ</t>
  </si>
  <si>
    <t>馬場　梓</t>
  </si>
  <si>
    <t>ﾊﾞﾊﾞ ｱｽﾞｻ</t>
  </si>
  <si>
    <t>岡﨑　愛</t>
  </si>
  <si>
    <t>ｵｶｻﾞｷ ｱｲ</t>
  </si>
  <si>
    <t>和田　薫乃</t>
  </si>
  <si>
    <t>ﾜﾀﾞ ﾕｷﾉ</t>
  </si>
  <si>
    <t>髙杉　桃子</t>
  </si>
  <si>
    <t>ﾀｶｽｷﾞ ﾓﾓｺ</t>
  </si>
  <si>
    <t>山室　優香</t>
  </si>
  <si>
    <t>ﾔﾏﾑﾛ ﾕｳｶ</t>
  </si>
  <si>
    <t>横山　愛奈</t>
  </si>
  <si>
    <t>ﾖｺﾔﾏ ｱｲﾅ</t>
  </si>
  <si>
    <t>竹本　実桜</t>
  </si>
  <si>
    <t>ﾀｹﾓﾄ ﾐｵ</t>
  </si>
  <si>
    <t>岡島　由佳</t>
  </si>
  <si>
    <t>ｵｶｼﾞﾏ ﾕｳｶ</t>
  </si>
  <si>
    <t>藪木　まりあ</t>
  </si>
  <si>
    <t>ﾔﾌﾞｷ ﾏﾘｱ</t>
  </si>
  <si>
    <t>小橋　史佳</t>
  </si>
  <si>
    <t>ｺﾊﾞｼ ﾌﾐｶ</t>
  </si>
  <si>
    <t>難波　志帆</t>
  </si>
  <si>
    <t>ﾅﾝﾊﾞ ｼﾎ</t>
  </si>
  <si>
    <t>足立　琴音</t>
  </si>
  <si>
    <t>ｱﾀﾞﾁ ｺﾄﾈ</t>
  </si>
  <si>
    <t>山田　美香</t>
  </si>
  <si>
    <t>ﾔﾏﾀﾞ ﾐｶ</t>
  </si>
  <si>
    <t>赤木　美保</t>
  </si>
  <si>
    <t>ｱｶｷﾞ ﾐﾎ</t>
  </si>
  <si>
    <t>岡村　亜彩</t>
  </si>
  <si>
    <t>ｵｶﾑﾗ ｱｻ</t>
  </si>
  <si>
    <t>川中　彩圭</t>
  </si>
  <si>
    <t>ｶﾜﾅｶ ｱﾔｶ</t>
  </si>
  <si>
    <t>宮下　史圭</t>
  </si>
  <si>
    <t>ﾐﾔｼﾀ ｱﾔｶ</t>
  </si>
  <si>
    <t>渡部　麻佳</t>
  </si>
  <si>
    <t>ﾜﾀﾅﾍﾞ ｱｻｶ</t>
  </si>
  <si>
    <t>昌原　未詔</t>
  </si>
  <si>
    <t>ﾏｻﾊﾗ ﾐﾉﾘ</t>
  </si>
  <si>
    <t>脇田　清加</t>
  </si>
  <si>
    <t>ﾜｷﾀﾞ ｷﾖｶ</t>
  </si>
  <si>
    <t>今村　亜子</t>
  </si>
  <si>
    <t>ｲﾏﾑﾗ ｱｺ</t>
  </si>
  <si>
    <t>八田　彩水</t>
  </si>
  <si>
    <t>ﾊｯﾀ ｱﾔﾐ</t>
  </si>
  <si>
    <t>加藤　幸</t>
  </si>
  <si>
    <t>ｶﾄｳ ﾕｷ</t>
  </si>
  <si>
    <t>近藤　玲名</t>
  </si>
  <si>
    <t>ｺﾝﾄﾞｳ ﾚﾅ</t>
  </si>
  <si>
    <t>甫立　玲菜</t>
  </si>
  <si>
    <t>ﾎﾀﾞﾃ ﾚｲﾅ</t>
  </si>
  <si>
    <t>内村　優紀</t>
  </si>
  <si>
    <t>ｳﾁﾑﾗ ﾕｳｷ</t>
  </si>
  <si>
    <t>谷村　香菜子</t>
  </si>
  <si>
    <t>ﾀﾆﾑﾗ ｶﾅｺ</t>
  </si>
  <si>
    <t>原　璃音</t>
  </si>
  <si>
    <t>ﾊﾗ ﾘｵﾝ</t>
  </si>
  <si>
    <t>水井　真琴</t>
  </si>
  <si>
    <t>ﾐｽﾞｲ ﾏｺﾄ</t>
  </si>
  <si>
    <t>下谷　奈央</t>
  </si>
  <si>
    <t>ｼﾀﾀﾞﾆ ﾅｵ</t>
  </si>
  <si>
    <t>藤丸　みなみ</t>
  </si>
  <si>
    <t>ﾌｼﾞﾏﾙ ﾐﾅﾐ</t>
  </si>
  <si>
    <t>渡部　栞里</t>
  </si>
  <si>
    <t>ﾜﾀﾅﾍﾞ ｼｵﾘ</t>
  </si>
  <si>
    <t>長谷川　風雅</t>
  </si>
  <si>
    <t>ﾊｾｶﾞﾜ ﾌｳｶﾞ</t>
  </si>
  <si>
    <t>西村　佳央</t>
  </si>
  <si>
    <t>ﾆｼﾑﾗ ｶｵ</t>
  </si>
  <si>
    <t>深川　恵充</t>
  </si>
  <si>
    <t>ﾌｶｶﾞﾜ ｴﾐ</t>
  </si>
  <si>
    <t>加井　晴夏</t>
  </si>
  <si>
    <t>ｶｲ ﾊﾙﾅ</t>
  </si>
  <si>
    <t>松井　令奈</t>
  </si>
  <si>
    <t>ﾏﾂｲ ﾚﾅ</t>
  </si>
  <si>
    <t>伊尻　裕唯</t>
  </si>
  <si>
    <t>ｲｼﾞﾘ ﾕｲ</t>
  </si>
  <si>
    <t>竹内　玲菜</t>
  </si>
  <si>
    <t>ﾀｹｳﾁ ﾚﾅ</t>
  </si>
  <si>
    <t>佐野　亜衣</t>
  </si>
  <si>
    <t>ｻﾉ ｱｲ</t>
  </si>
  <si>
    <t>篠原　愛海</t>
  </si>
  <si>
    <t>ｼﾉﾊﾗ ｱｲﾐ</t>
  </si>
  <si>
    <t>田代　なる実</t>
  </si>
  <si>
    <t>ﾀｼﾛ ﾅﾙﾐ</t>
  </si>
  <si>
    <t>大城　有利加</t>
  </si>
  <si>
    <t>ｵｵｼﾛ ﾕﾘｶ</t>
  </si>
  <si>
    <t>上田　悠</t>
  </si>
  <si>
    <t>ｳｴﾀﾞ ﾕｳ</t>
  </si>
  <si>
    <t>安田　志織</t>
  </si>
  <si>
    <t>ﾔｽﾀﾞ ｼｵﾘ</t>
  </si>
  <si>
    <t>安芸　奈々美</t>
  </si>
  <si>
    <t>ｱｷ ﾅﾅﾐ</t>
  </si>
  <si>
    <t>村上　咲恵華</t>
  </si>
  <si>
    <t>ﾑﾗｶﾐ ｻｴｶ</t>
  </si>
  <si>
    <t>沖野　楓</t>
  </si>
  <si>
    <t>ｵｷﾉ ｶｴﾃﾞ</t>
  </si>
  <si>
    <t>井上　琴葉</t>
  </si>
  <si>
    <t>ｲﾉｳｴ ｺﾄﾖ</t>
  </si>
  <si>
    <t>吉川　歩実</t>
  </si>
  <si>
    <t>ｷｯｶﾜ ｱﾕﾐ</t>
  </si>
  <si>
    <t>片木　奈々</t>
  </si>
  <si>
    <t>ｶﾀｷﾞ ﾅﾅ</t>
  </si>
  <si>
    <t>木野戸　咲耶</t>
  </si>
  <si>
    <t>ｷﾉﾄ ｻﾔ</t>
  </si>
  <si>
    <t>大髙　未歌</t>
  </si>
  <si>
    <t>ｵｵﾀｶ ﾐｶ</t>
  </si>
  <si>
    <t>濱本　愛香</t>
  </si>
  <si>
    <t>ﾊﾏﾓﾄ ｱｲｶ</t>
  </si>
  <si>
    <t>脇　実乃里</t>
  </si>
  <si>
    <t>ﾜｷ ﾐﾉﾘ</t>
  </si>
  <si>
    <t>古堅　絵梨香</t>
  </si>
  <si>
    <t>ﾌﾙｹﾞﾝ ｴﾘｶ</t>
  </si>
  <si>
    <t>松岡　絵里</t>
  </si>
  <si>
    <t>ﾏﾂｵｶ ｴﾘ</t>
  </si>
  <si>
    <t>奥住　朱香</t>
  </si>
  <si>
    <t>ｵｸｽﾞﾐ ｱﾔｶ</t>
  </si>
  <si>
    <t>見良津　菜緒</t>
  </si>
  <si>
    <t>ﾐﾗﾂ ﾅｵ</t>
  </si>
  <si>
    <t>千年原　友香</t>
  </si>
  <si>
    <t>ｾﾝﾈﾝﾊﾞﾗ ﾕｳｶ</t>
  </si>
  <si>
    <t>笠　沙弥佳</t>
  </si>
  <si>
    <t>ﾘｭｳ ｻﾔｶ</t>
  </si>
  <si>
    <t>渡邉　麻菜香</t>
  </si>
  <si>
    <t>ﾜﾀﾅﾍﾞ ﾏﾅｶ</t>
  </si>
  <si>
    <t>本原　朱莉</t>
  </si>
  <si>
    <t>ﾓﾄﾊﾗ ｱｶﾘ</t>
  </si>
  <si>
    <t>三原　美樹</t>
  </si>
  <si>
    <t>ﾐﾊﾗ ﾐｷ</t>
  </si>
  <si>
    <t>新藤　有夏</t>
  </si>
  <si>
    <t>ｼﾝﾄｳ ﾕｳｶ</t>
  </si>
  <si>
    <t>小山田　みなみ</t>
  </si>
  <si>
    <t>ｵﾔﾏﾀﾞ ﾐﾅﾐ</t>
  </si>
  <si>
    <t>山本　真知子</t>
  </si>
  <si>
    <t>ﾔﾏﾓﾄ ﾏﾁｺ</t>
  </si>
  <si>
    <t>河野　恵里花</t>
  </si>
  <si>
    <t>ｺｳﾉ ｴﾘｶ</t>
  </si>
  <si>
    <t>野﨑　菜美</t>
  </si>
  <si>
    <t>ﾉｻｷ ﾅﾐ</t>
  </si>
  <si>
    <t>渡部　結</t>
  </si>
  <si>
    <t>ﾜﾀﾅﾍﾞ ﾕｲ</t>
  </si>
  <si>
    <t>吉岡　琴乃</t>
  </si>
  <si>
    <t>ﾖｼｵｶ ｺﾄﾉ</t>
  </si>
  <si>
    <t>伊藤　元伽</t>
  </si>
  <si>
    <t>ｲﾄｳ ﾓﾄｶ</t>
  </si>
  <si>
    <t>井上　千尋</t>
  </si>
  <si>
    <t>ｲﾉｳｴ ﾁﾋﾛ</t>
  </si>
  <si>
    <t>谷岡　景子</t>
  </si>
  <si>
    <t>ﾀﾆｵｶ ｹｲｺ</t>
  </si>
  <si>
    <t>前田　流歌</t>
  </si>
  <si>
    <t>ﾏｴﾀﾞ ﾊﾙｶ</t>
  </si>
  <si>
    <t>枝園　彩加</t>
  </si>
  <si>
    <t>ｼｴﾝ ｱﾔｶ</t>
  </si>
  <si>
    <t>古澤　音羽</t>
  </si>
  <si>
    <t>ﾌﾙｻﾜ ｵﾄﾊ</t>
  </si>
  <si>
    <t>篠崎　真里奈</t>
  </si>
  <si>
    <t>ｼﾉｻﾞｷ ﾏﾘﾅ</t>
  </si>
  <si>
    <t>堂元　彩友美</t>
  </si>
  <si>
    <t>ﾄﾞｳﾓﾄ ｱﾕﾐ</t>
  </si>
  <si>
    <t>酒井　果穂</t>
  </si>
  <si>
    <t>ｻｶｲ ｶﾎ</t>
  </si>
  <si>
    <t>小田　結奈</t>
  </si>
  <si>
    <t>ｵﾀﾞ ﾕｲﾅ</t>
  </si>
  <si>
    <t>折田　沙穂</t>
  </si>
  <si>
    <t>ｵﾘﾀ ｻﾎ</t>
  </si>
  <si>
    <t>小杉　菜月</t>
  </si>
  <si>
    <t>ｺｽｷﾞ ﾅﾂｷ</t>
  </si>
  <si>
    <t>伏谷　あすみ</t>
  </si>
  <si>
    <t>ﾌｼﾀﾆ ｱｽﾐ</t>
  </si>
  <si>
    <t>宮下　あかり</t>
  </si>
  <si>
    <t>ﾐﾔｼﾀ ｱｶﾘ</t>
  </si>
  <si>
    <t>岩市　桜子</t>
  </si>
  <si>
    <t>ｲﾜｲﾁ ｻｸﾗｺ</t>
  </si>
  <si>
    <t>堀部　舞</t>
  </si>
  <si>
    <t>ﾎﾘﾍﾞ ﾏｲ</t>
  </si>
  <si>
    <t>中村　真衣子</t>
  </si>
  <si>
    <t>ﾅｶﾑﾗ ﾏｲｺ</t>
  </si>
  <si>
    <t>西原　美結</t>
  </si>
  <si>
    <t>ﾆｼﾊﾗ ﾐﾕ</t>
  </si>
  <si>
    <t>緒方　美咲</t>
  </si>
  <si>
    <t>ｵｶﾞﾀ ﾐｻｷ</t>
  </si>
  <si>
    <t>藤原　あかね</t>
  </si>
  <si>
    <t>ﾌｼﾞﾜﾗ ｱｶﾈ</t>
  </si>
  <si>
    <t>古谷　奏</t>
  </si>
  <si>
    <t>ﾌﾙﾔ ｶﾅﾃﾞ</t>
  </si>
  <si>
    <t>岡田　佳子</t>
  </si>
  <si>
    <t>ｵｶﾀﾞ ｶｺ</t>
  </si>
  <si>
    <t>小室　日香莉</t>
  </si>
  <si>
    <t>ｺﾑﾛ ﾋｶﾘ</t>
  </si>
  <si>
    <t>高見沢　里歩</t>
  </si>
  <si>
    <t>ﾀｶﾐｻﾜ ﾘﾎ</t>
  </si>
  <si>
    <t>徳永　真紗希</t>
  </si>
  <si>
    <t>ﾄｸﾅｶﾞ ﾏｻｷ</t>
  </si>
  <si>
    <t>藤原　瑠奈</t>
  </si>
  <si>
    <t>ﾌｼﾞﾜﾗ ﾙﾅ</t>
  </si>
  <si>
    <t>河内　彩衣琉</t>
  </si>
  <si>
    <t>ｺｳﾁ ｱｲﾙ</t>
  </si>
  <si>
    <t>西山　末奈美</t>
  </si>
  <si>
    <t>ﾆｼﾔﾏ ﾏﾅﾐ</t>
  </si>
  <si>
    <t>大谷　菜南子</t>
  </si>
  <si>
    <t>ｵｵﾀﾆ ﾅﾅｺ</t>
  </si>
  <si>
    <t>大内　もか</t>
  </si>
  <si>
    <t>ｵｵｳﾁ ﾓｶ</t>
  </si>
  <si>
    <t>鈴木　樺連</t>
  </si>
  <si>
    <t>ｽｽﾞｷ ｶﾚﾝ</t>
  </si>
  <si>
    <t>田川　友貴</t>
  </si>
  <si>
    <t>ﾀｶﾞﾜ ﾕｳｷ</t>
  </si>
  <si>
    <t>藤田　喜子</t>
  </si>
  <si>
    <t>ﾌｼﾞﾀ ﾖｼｺ</t>
  </si>
  <si>
    <t>渡邊　理沙</t>
  </si>
  <si>
    <t>ﾜﾀﾅﾍﾞ ﾘｻ</t>
  </si>
  <si>
    <t>井上　美雅</t>
  </si>
  <si>
    <t>ｲﾉｳｴ ﾐｶ</t>
  </si>
  <si>
    <t>池田　未央</t>
  </si>
  <si>
    <t>ｲｹﾀﾞ ﾐｵ</t>
  </si>
  <si>
    <t>戸光　伊緒梨</t>
  </si>
  <si>
    <t>ﾄﾐﾂ ｲｵﾘ</t>
  </si>
  <si>
    <t>林　沙知</t>
  </si>
  <si>
    <t>ﾊﾔｼ ｻﾁ</t>
  </si>
  <si>
    <t>渡邊　彩</t>
  </si>
  <si>
    <t>ﾜﾀﾅﾍﾞ ｱﾔ</t>
  </si>
  <si>
    <t>菊本　佳那</t>
  </si>
  <si>
    <t>ｷｸﾓﾄ ｶﾅ</t>
  </si>
  <si>
    <t>板谷　紗恵</t>
  </si>
  <si>
    <t>ｲﾀﾔ ｻｴ</t>
  </si>
  <si>
    <t>家田　恭佳</t>
  </si>
  <si>
    <t>ｲｴﾀﾞ ｷｮｳｶ</t>
  </si>
  <si>
    <t>小田原　嘉子</t>
  </si>
  <si>
    <t>ｵﾀﾞﾜﾗ ｶｺ</t>
  </si>
  <si>
    <t>河田　真由美</t>
  </si>
  <si>
    <t>ｶﾜﾀ ﾏﾕﾐ</t>
  </si>
  <si>
    <t>廣瀬　文音</t>
  </si>
  <si>
    <t>ﾋﾛｾ ｱﾔﾈ</t>
  </si>
  <si>
    <t>朝　絵美莉</t>
  </si>
  <si>
    <t>ｱｻ ｴﾐﾘ</t>
  </si>
  <si>
    <t>泉　景織子</t>
  </si>
  <si>
    <t>ｲｽﾞﾐ ｷｮｳｺ</t>
  </si>
  <si>
    <t>大方　史</t>
  </si>
  <si>
    <t>ｵｵｶﾀ ﾁｶ</t>
  </si>
  <si>
    <t>片山　宝子</t>
  </si>
  <si>
    <t>ｶﾀﾔﾏ ﾀｶｺ</t>
  </si>
  <si>
    <t>中上　智尋</t>
  </si>
  <si>
    <t>ﾅｶｶﾞﾐ ﾁﾋﾛ</t>
  </si>
  <si>
    <t>中野　育</t>
  </si>
  <si>
    <t>ﾅｶﾉ ｲｸ</t>
  </si>
  <si>
    <t>藤本　佑月</t>
  </si>
  <si>
    <t>ﾌｼﾞﾓﾄ ﾕﾂﾞｷ</t>
  </si>
  <si>
    <t>松原　優里</t>
  </si>
  <si>
    <t>ﾏﾂﾊﾞﾗ ﾕﾘ</t>
  </si>
  <si>
    <t>市成　杏菜</t>
  </si>
  <si>
    <t>ｲﾁﾅﾘ ｱﾝﾅ</t>
  </si>
  <si>
    <t>六車　梨那</t>
  </si>
  <si>
    <t>ﾑｸﾞﾙﾏ ﾘﾅ</t>
  </si>
  <si>
    <t>金本　実華</t>
  </si>
  <si>
    <t>ｶﾈﾓﾄ ﾐｶ</t>
  </si>
  <si>
    <t>安永　奈央</t>
  </si>
  <si>
    <t>ﾔｽﾅｶﾞ ﾅｵ</t>
  </si>
  <si>
    <t>北村　茉子</t>
  </si>
  <si>
    <t>ｷﾀﾑﾗ ﾏｺ</t>
  </si>
  <si>
    <t>清水　菜央</t>
  </si>
  <si>
    <t>ｼﾐｽﾞ ﾅｵ</t>
  </si>
  <si>
    <t>松島　可苗</t>
  </si>
  <si>
    <t>ﾏﾂｼﾏ ｶﾅｴ</t>
  </si>
  <si>
    <t>橋本　結生</t>
  </si>
  <si>
    <t>ﾊｼﾓﾄ ﾕｷ</t>
  </si>
  <si>
    <t>吉田　朋加</t>
  </si>
  <si>
    <t>ﾖｼﾀﾞ ﾄﾓｶ</t>
  </si>
  <si>
    <t>湯川　咲希</t>
  </si>
  <si>
    <t>ﾕｶﾜ ｻｷ</t>
  </si>
  <si>
    <t>金原　侑子</t>
  </si>
  <si>
    <t>ｶﾅﾊﾗ ﾕｳｺ</t>
  </si>
  <si>
    <t>土肥　夏季</t>
  </si>
  <si>
    <t>ﾄﾞﾋ ﾅﾂｷ</t>
  </si>
  <si>
    <t>笠原　萌子</t>
  </si>
  <si>
    <t>ｶｻﾊﾗ ﾓｴｺ</t>
  </si>
  <si>
    <t>梶井　桃衣</t>
  </si>
  <si>
    <t>ｶｼﾞｲ ﾓﾓｴ</t>
  </si>
  <si>
    <t>井門 早姫</t>
  </si>
  <si>
    <t>ｲﾓﾝ ｻｷ</t>
  </si>
  <si>
    <t>瀬野　優香</t>
  </si>
  <si>
    <t>ｾﾉ ﾕｳｶ</t>
  </si>
  <si>
    <t>赤塚　海音</t>
  </si>
  <si>
    <t>ｱｶﾂｶ ｶｲﾈ</t>
  </si>
  <si>
    <t>池田　麻美</t>
  </si>
  <si>
    <t>ｲｹﾀﾞ ﾏﾐ</t>
  </si>
  <si>
    <t>今岡　千景</t>
  </si>
  <si>
    <t>ｲﾏｵｶ ﾁﾋﾛ</t>
  </si>
  <si>
    <t>浴村　光夏</t>
  </si>
  <si>
    <t>ｴｷﾑﾗ ﾐｶ</t>
  </si>
  <si>
    <t>兼行　菜々子</t>
  </si>
  <si>
    <t>ｶﾈﾕｷ ﾅﾅｺ</t>
  </si>
  <si>
    <t>山奥　涼花</t>
  </si>
  <si>
    <t>ﾔﾏｵｸ ｽｽﾞｶ</t>
  </si>
  <si>
    <t>井上　舞</t>
  </si>
  <si>
    <t>ｲﾅｳｴ ﾏｲ</t>
  </si>
  <si>
    <t>佐藤　奈乃</t>
  </si>
  <si>
    <t>ｻﾄｳ ﾅﾉ</t>
  </si>
  <si>
    <t>坂本　万耶</t>
  </si>
  <si>
    <t>ｻｶﾓﾄ ﾏﾔ</t>
  </si>
  <si>
    <t>寺西　真莉恵</t>
  </si>
  <si>
    <t>ﾃﾗﾆｼ ﾏﾘｴ</t>
  </si>
  <si>
    <t>香西　庸希</t>
  </si>
  <si>
    <t>ｺｳｻﾞｲ ﾕｷ</t>
  </si>
  <si>
    <t>高木　里奈</t>
  </si>
  <si>
    <t>ﾀｶｷﾞ ﾘﾅ</t>
  </si>
  <si>
    <t>中坪　花帆</t>
  </si>
  <si>
    <t>ﾅｶﾂﾎﾞ ｶﾎ</t>
  </si>
  <si>
    <t>杤原　かの子</t>
  </si>
  <si>
    <t>ｸﾁﾊﾗ ｶﾉｺ</t>
  </si>
  <si>
    <t>亀田　夏帆</t>
  </si>
  <si>
    <t>ｶﾒﾀﾞ ﾅﾂﾎ</t>
  </si>
  <si>
    <t>浅野　成美</t>
  </si>
  <si>
    <t>ｱｻﾉ ﾅﾙﾐ</t>
  </si>
  <si>
    <t>坂本　奈未</t>
  </si>
  <si>
    <t>ｻｶﾓﾄ ﾅﾐ</t>
  </si>
  <si>
    <t>藤山　あゆみ</t>
  </si>
  <si>
    <t>ﾌｼﾞﾔﾏ ｱﾕﾐ</t>
  </si>
  <si>
    <t>黒岩　星紗碧</t>
  </si>
  <si>
    <t>ｸﾛｲﾜ ｾｻﾐ</t>
  </si>
  <si>
    <t>石岡　茉尋</t>
  </si>
  <si>
    <t>ｲｼｵｶ ﾏﾋﾛ</t>
  </si>
  <si>
    <t>武山　玲奈</t>
  </si>
  <si>
    <t>ﾀｹﾔﾏ ﾚｲﾅ</t>
  </si>
  <si>
    <t>近藤　紗貴</t>
  </si>
  <si>
    <t>ｺﾝﾄﾞｳ ｻｷ</t>
  </si>
  <si>
    <t>吉田　蕗生</t>
  </si>
  <si>
    <t>ﾖｼﾀﾞ ﾙﾅ</t>
  </si>
  <si>
    <t>溝口　りこ</t>
  </si>
  <si>
    <t>ﾐｿﾞｸﾞﾁ ﾘｺ</t>
  </si>
  <si>
    <t>木村　美海</t>
  </si>
  <si>
    <t>ｷﾑﾗ ﾐﾐ</t>
  </si>
  <si>
    <t>小池　結子</t>
  </si>
  <si>
    <t>ｺｲｹ ﾕｲｺ</t>
  </si>
  <si>
    <t>堀尾　和帆</t>
  </si>
  <si>
    <t>ﾎﾘｵ ｶﾎ</t>
  </si>
  <si>
    <t>松﨑　由衣</t>
  </si>
  <si>
    <t>ﾏﾂｻﾞｷ ﾕｲ</t>
  </si>
  <si>
    <t>田辺　実優</t>
  </si>
  <si>
    <t>ﾀﾅﾍﾞ ﾐﾕ</t>
  </si>
  <si>
    <t>池田　萌華</t>
  </si>
  <si>
    <t>ｲｹﾀﾞ ﾓｶ</t>
  </si>
  <si>
    <t>坂本　華奈</t>
  </si>
  <si>
    <t>ｻｶﾓﾄ ｶﾅ</t>
  </si>
  <si>
    <t>平良　未来</t>
  </si>
  <si>
    <t>ﾀｲﾗ ﾐｸ</t>
  </si>
  <si>
    <t>後藤　理子</t>
  </si>
  <si>
    <t>ｺﾞﾄｳ ﾘｺ</t>
  </si>
  <si>
    <t>中野　光</t>
  </si>
  <si>
    <t>ﾅｶﾉ ﾋｶﾘ</t>
  </si>
  <si>
    <t>追川　友梨</t>
  </si>
  <si>
    <t>ｵｲｶﾜ ﾕﾘ</t>
  </si>
  <si>
    <t>猿木　悠</t>
  </si>
  <si>
    <t>ｻﾙｷ ﾊﾙｶ</t>
  </si>
  <si>
    <t>中山　奈麻美</t>
  </si>
  <si>
    <t>ﾅｶﾔﾏ ﾅｵﾐ</t>
  </si>
  <si>
    <t>糸山　未歩</t>
  </si>
  <si>
    <t>ｲﾄﾔﾏ ﾐﾎ</t>
  </si>
  <si>
    <t>山岡 花帆</t>
  </si>
  <si>
    <t>ﾔﾏｵｶ ｶﾎ</t>
  </si>
  <si>
    <t>森野　純夏</t>
  </si>
  <si>
    <t>ﾓﾘﾉ ｽﾐｶ</t>
    <phoneticPr fontId="3"/>
  </si>
  <si>
    <t>内田　咲希</t>
  </si>
  <si>
    <t>ｳﾁﾀﾞ ｻｷ</t>
  </si>
  <si>
    <t>藤津　知世</t>
  </si>
  <si>
    <t>ﾌｼﾞﾂ ﾁﾖ</t>
  </si>
  <si>
    <t>濵本　佳那子</t>
  </si>
  <si>
    <t>ﾊﾏﾓﾄ ｶﾅｺ</t>
  </si>
  <si>
    <t>安藤　和歌子</t>
  </si>
  <si>
    <t>ｱﾝﾄﾞｳ ﾜｶｺ</t>
  </si>
  <si>
    <t>井上　晴日</t>
  </si>
  <si>
    <t>ｲﾉｳｴ ﾊﾙｶ</t>
  </si>
  <si>
    <t>糸谷　優希</t>
  </si>
  <si>
    <t>ｲﾄﾀﾆ ﾕｷ</t>
  </si>
  <si>
    <t>中山　美里</t>
  </si>
  <si>
    <t>ﾅｶﾔﾏ ﾐｻﾄ</t>
  </si>
  <si>
    <t>澤田　美奈</t>
  </si>
  <si>
    <t>ｻﾜﾀﾞ ﾐﾅ</t>
  </si>
  <si>
    <t>森本　紗彗</t>
  </si>
  <si>
    <t>ﾓﾘﾓﾄ ｻｴ</t>
  </si>
  <si>
    <t>十川　佳奈</t>
  </si>
  <si>
    <t>ｿｶﾞﾜ ｶﾅ</t>
  </si>
  <si>
    <t>乾　沙羅</t>
  </si>
  <si>
    <t>ｲﾇｲ ｻﾗ</t>
  </si>
  <si>
    <t>丸山　日華里</t>
  </si>
  <si>
    <t>ﾏﾙﾔﾏ ﾋｶﾘ</t>
  </si>
  <si>
    <t>松本　あゆみ</t>
  </si>
  <si>
    <t>ﾏﾂﾓﾄ ｱﾕﾐ</t>
  </si>
  <si>
    <t>高石　沙知佳</t>
  </si>
  <si>
    <t>ﾀｶｲｼ ｻﾁｶ</t>
  </si>
  <si>
    <t>八幡　祐里香</t>
  </si>
  <si>
    <t>ﾔﾊﾀ ﾕﾘｶ</t>
  </si>
  <si>
    <t>二神　泰佳</t>
  </si>
  <si>
    <t>ﾌﾀｶﾞﾐ ﾔｽｶ</t>
  </si>
  <si>
    <t>下野　まな</t>
  </si>
  <si>
    <t>ｼﾓﾉ ﾏﾅ</t>
  </si>
  <si>
    <t>岡野　和奏</t>
  </si>
  <si>
    <t>ｵｶﾉ ﾜｶﾅ</t>
  </si>
  <si>
    <t>岡田　佳奈</t>
  </si>
  <si>
    <t>ｵｶﾀﾞ ｶﾅ</t>
  </si>
  <si>
    <t>小川　夏奈</t>
  </si>
  <si>
    <t>ｵｶﾞﾜ ｶﾅ</t>
  </si>
  <si>
    <t>木村　さくら</t>
  </si>
  <si>
    <t>ｷﾑﾗ ｻｸﾗ</t>
  </si>
  <si>
    <t>松本　典子</t>
  </si>
  <si>
    <t>ﾏﾂﾓﾄ ﾉﾘｺ</t>
  </si>
  <si>
    <t>細見　有李</t>
  </si>
  <si>
    <t>ﾎｿﾐ ﾕﾘ</t>
  </si>
  <si>
    <t>清水　友花</t>
  </si>
  <si>
    <t>ｼﾐｽﾞ ﾄﾓｶ</t>
  </si>
  <si>
    <t>安藤　七海</t>
  </si>
  <si>
    <t>ｱﾝﾄﾞｳ ﾅﾐ</t>
  </si>
  <si>
    <t>谷　優花子</t>
  </si>
  <si>
    <t>ﾀﾆ ﾕｶｺ</t>
  </si>
  <si>
    <t>尾﨑　穂乃香</t>
  </si>
  <si>
    <t>ｵｻｷ ﾎﾉｶ</t>
  </si>
  <si>
    <t>1359</t>
    <phoneticPr fontId="3"/>
  </si>
  <si>
    <t>岡本　真美</t>
  </si>
  <si>
    <t>ｵｶﾓﾄ ﾏﾐ</t>
  </si>
  <si>
    <t>砂田　紫音</t>
  </si>
  <si>
    <t>ｽﾅﾀﾞ ｼｵﾝ</t>
  </si>
  <si>
    <t>藤川　和実</t>
  </si>
  <si>
    <t>ﾌｼﾞｶﾜ ｶｽﾞﾐ</t>
  </si>
  <si>
    <t>藤田　七虹</t>
  </si>
  <si>
    <t>ﾌｼﾞﾀ ﾅﾅｺ</t>
  </si>
  <si>
    <t>奥山　悠希</t>
  </si>
  <si>
    <t>ｵｸﾔﾏ ﾕｷ</t>
  </si>
  <si>
    <t>小林　瑞季</t>
  </si>
  <si>
    <t>ｺﾊﾞﾔｼ ﾐｽﾞｷ</t>
  </si>
  <si>
    <t>澤田　茜</t>
  </si>
  <si>
    <t>ｻﾜﾀﾞ ｱｶﾈ</t>
  </si>
  <si>
    <t>竹内　彩</t>
  </si>
  <si>
    <t>ﾀｹｳﾁ ｱﾔ</t>
  </si>
  <si>
    <t>中嶋　想</t>
  </si>
  <si>
    <t>ﾅｶｼﾞﾏ ｺｺﾛ</t>
  </si>
  <si>
    <t>樋口　朝涼香</t>
  </si>
  <si>
    <t>ﾋｸﾞﾁ ｱｽｶ</t>
  </si>
  <si>
    <t>小原　こはる</t>
  </si>
  <si>
    <t>ｵﾊﾞﾗ ｺﾊﾙ</t>
  </si>
  <si>
    <t>伊賀　朱里</t>
  </si>
  <si>
    <t>ｲｶﾞ ｱｶﾘ</t>
  </si>
  <si>
    <t>谷本　望実</t>
  </si>
  <si>
    <t>ﾀﾆﾓﾄ ﾉｿﾞﾐ</t>
  </si>
  <si>
    <t>佐々木　萌絵</t>
  </si>
  <si>
    <t>ｻｻｷ ﾓｴ</t>
  </si>
  <si>
    <t>尾崎　楓</t>
  </si>
  <si>
    <t>ｵｻﾞｷ ｶｴﾃﾞ</t>
  </si>
  <si>
    <t>前中　皐月</t>
  </si>
  <si>
    <t>ﾏｴﾅｶ ｻﾂｷ</t>
  </si>
  <si>
    <t>山本　和奏</t>
  </si>
  <si>
    <t>ﾔﾏﾓﾄ ﾜｶﾅ</t>
  </si>
  <si>
    <t>内海　早稀</t>
  </si>
  <si>
    <t>ｳﾂﾐ ｻｷ</t>
  </si>
  <si>
    <t>原田　彩花</t>
  </si>
  <si>
    <t>ﾊﾗﾀﾞ ｱﾔｶ</t>
  </si>
  <si>
    <t>田畑　成美</t>
  </si>
  <si>
    <t>ﾀﾊﾞﾀ ﾅﾙﾐ</t>
  </si>
  <si>
    <t>秋澤　麗菜</t>
  </si>
  <si>
    <t>ｱｷｻﾜ ﾚｲﾅ</t>
  </si>
  <si>
    <t>清家　麻由</t>
  </si>
  <si>
    <t>ｾｲｹ ﾏﾕ</t>
  </si>
  <si>
    <t>畑中　優佳里</t>
  </si>
  <si>
    <t>ﾊﾀﾅｶ ﾕｶﾘ</t>
  </si>
  <si>
    <t>千葉県</t>
  </si>
  <si>
    <t>北海道</t>
  </si>
  <si>
    <t>01</t>
  </si>
  <si>
    <t>栃木県</t>
  </si>
  <si>
    <t>09</t>
  </si>
  <si>
    <t>岩手県</t>
  </si>
  <si>
    <t>03</t>
  </si>
  <si>
    <t>東亜大学</t>
  </si>
  <si>
    <t>広島県立大学</t>
  </si>
  <si>
    <t>ノートルダム清心女子大学</t>
  </si>
  <si>
    <t>就実大学</t>
  </si>
  <si>
    <t>高松大学</t>
  </si>
  <si>
    <t>1</t>
    <phoneticPr fontId="3"/>
  </si>
  <si>
    <t>　　　6</t>
  </si>
  <si>
    <t>　　　5</t>
  </si>
  <si>
    <t>　　　4</t>
  </si>
  <si>
    <t>　　　3</t>
  </si>
  <si>
    <t>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</si>
</sst>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DBNum3][$-411]0"/>
    <numFmt numFmtId="177" formatCode="0_);[Red]\(0\)"/>
  </numFmts>
  <fonts count="50">
    <font>
      <sz val="12"/>
      <color theme="1"/>
      <name val="ＭＳ Ｐゴシック"/>
      <family val="2"/>
      <charset val="128"/>
      <scheme val="minor"/>
    </font>
    <font>
      <sz val="18"/>
      <name val="ＭＳ Ｐゴシック"/>
      <family val="3"/>
      <charset val="128"/>
    </font>
    <font>
      <sz val="6"/>
      <name val="ＭＳ Ｐゴシック"/>
      <family val="2"/>
      <charset val="128"/>
      <scheme val="minor"/>
    </font>
    <font>
      <sz val="6"/>
      <name val="ＭＳ Ｐゴシック"/>
      <family val="3"/>
      <charset val="128"/>
    </font>
    <font>
      <b/>
      <sz val="18"/>
      <color indexed="10"/>
      <name val="ＭＳ Ｐゴシック"/>
      <family val="3"/>
      <charset val="128"/>
    </font>
    <font>
      <sz val="14"/>
      <name val="ＭＳ Ｐゴシック"/>
      <family val="3"/>
      <charset val="128"/>
    </font>
    <font>
      <sz val="20"/>
      <name val="ＭＳ Ｐゴシック"/>
      <family val="3"/>
      <charset val="128"/>
    </font>
    <font>
      <sz val="11"/>
      <name val="ＭＳ Ｐゴシック"/>
      <family val="3"/>
      <charset val="128"/>
      <scheme val="minor"/>
    </font>
    <font>
      <b/>
      <sz val="14"/>
      <name val="HGｺﾞｼｯｸM"/>
      <family val="3"/>
      <charset val="128"/>
    </font>
    <font>
      <b/>
      <sz val="22"/>
      <color theme="1"/>
      <name val="ＭＳ Ｐゴシック"/>
      <family val="3"/>
      <charset val="128"/>
      <scheme val="minor"/>
    </font>
    <font>
      <sz val="13"/>
      <name val="ＭＳ Ｐゴシック"/>
      <family val="3"/>
      <charset val="128"/>
    </font>
    <font>
      <u/>
      <sz val="12"/>
      <color theme="10"/>
      <name val="ＭＳ Ｐゴシック"/>
      <family val="2"/>
      <charset val="128"/>
      <scheme val="minor"/>
    </font>
    <font>
      <u/>
      <sz val="12"/>
      <color theme="11"/>
      <name val="ＭＳ Ｐゴシック"/>
      <family val="2"/>
      <charset val="128"/>
      <scheme val="minor"/>
    </font>
    <font>
      <sz val="11"/>
      <color theme="1"/>
      <name val="メイリオ"/>
      <family val="3"/>
      <charset val="128"/>
    </font>
    <font>
      <b/>
      <sz val="10"/>
      <color theme="1"/>
      <name val="メイリオ"/>
      <family val="3"/>
      <charset val="128"/>
    </font>
    <font>
      <sz val="10"/>
      <color theme="1"/>
      <name val="メイリオ"/>
      <family val="3"/>
      <charset val="128"/>
    </font>
    <font>
      <b/>
      <sz val="11"/>
      <color theme="1"/>
      <name val="メイリオ"/>
      <family val="3"/>
      <charset val="128"/>
    </font>
    <font>
      <sz val="18"/>
      <color rgb="FFFF0000"/>
      <name val="メイリオ"/>
      <family val="3"/>
      <charset val="128"/>
    </font>
    <font>
      <sz val="9"/>
      <color theme="1"/>
      <name val="メイリオ"/>
      <family val="3"/>
      <charset val="128"/>
    </font>
    <font>
      <sz val="36"/>
      <color theme="1"/>
      <name val="メイリオ"/>
      <family val="3"/>
      <charset val="128"/>
    </font>
    <font>
      <sz val="11"/>
      <color rgb="FF000000"/>
      <name val="メイリオ"/>
      <family val="3"/>
      <charset val="128"/>
    </font>
    <font>
      <sz val="12"/>
      <color rgb="FF000000"/>
      <name val="ＭＳ Ｐゴシック"/>
      <family val="3"/>
      <charset val="128"/>
      <scheme val="minor"/>
    </font>
    <font>
      <sz val="11"/>
      <color theme="1"/>
      <name val="ＭＳ ゴシック"/>
      <family val="3"/>
      <charset val="128"/>
    </font>
    <font>
      <sz val="11"/>
      <name val="ＭＳ ゴシック"/>
      <family val="3"/>
      <charset val="128"/>
    </font>
    <font>
      <sz val="11"/>
      <name val="ＭＳ Ｐ明朝"/>
      <family val="1"/>
      <charset val="128"/>
    </font>
    <font>
      <sz val="11"/>
      <name val="ＭＳ Ｐゴシック"/>
      <family val="3"/>
      <charset val="128"/>
    </font>
    <font>
      <sz val="36"/>
      <color theme="1"/>
      <name val="ＭＳ ゴシック"/>
      <family val="3"/>
      <charset val="128"/>
    </font>
    <font>
      <sz val="11"/>
      <color theme="1"/>
      <name val="ＭＳ Ｐゴシック"/>
      <family val="2"/>
      <charset val="128"/>
    </font>
    <font>
      <sz val="12"/>
      <name val="HGｺﾞｼｯｸM"/>
      <family val="3"/>
      <charset val="128"/>
    </font>
    <font>
      <b/>
      <sz val="14"/>
      <color rgb="FFFF0000"/>
      <name val="HGｺﾞｼｯｸM"/>
      <family val="3"/>
      <charset val="128"/>
    </font>
    <font>
      <b/>
      <sz val="14"/>
      <name val="ＭＳ Ｐゴシック"/>
      <family val="3"/>
      <charset val="128"/>
    </font>
    <font>
      <sz val="11"/>
      <name val="メイリオ"/>
      <family val="3"/>
      <charset val="128"/>
    </font>
    <font>
      <sz val="12"/>
      <name val="ＭＳ Ｐゴシック"/>
      <family val="3"/>
      <charset val="128"/>
    </font>
    <font>
      <b/>
      <sz val="12"/>
      <name val="ＭＳ Ｐゴシック"/>
      <family val="3"/>
      <charset val="128"/>
    </font>
    <font>
      <sz val="18"/>
      <color theme="1"/>
      <name val="ＭＳ Ｐゴシック"/>
      <family val="3"/>
      <charset val="128"/>
      <scheme val="minor"/>
    </font>
    <font>
      <sz val="12"/>
      <color theme="1"/>
      <name val="メイリオ"/>
      <family val="3"/>
      <charset val="128"/>
    </font>
    <font>
      <b/>
      <sz val="14"/>
      <name val="メイリオ"/>
      <family val="3"/>
      <charset val="128"/>
    </font>
    <font>
      <sz val="14"/>
      <color theme="1"/>
      <name val="メイリオ"/>
      <family val="3"/>
      <charset val="128"/>
    </font>
    <font>
      <sz val="12"/>
      <name val="メイリオ"/>
      <family val="3"/>
      <charset val="128"/>
    </font>
    <font>
      <sz val="12"/>
      <color rgb="FFFF0000"/>
      <name val="メイリオ"/>
      <family val="3"/>
      <charset val="128"/>
    </font>
    <font>
      <sz val="11"/>
      <color theme="1"/>
      <name val="ＭＳ Ｐゴシック"/>
      <family val="3"/>
      <charset val="128"/>
      <scheme val="minor"/>
    </font>
    <font>
      <sz val="22"/>
      <color rgb="FFFF0000"/>
      <name val="ＭＳ Ｐゴシック"/>
      <family val="3"/>
      <charset val="128"/>
      <scheme val="minor"/>
    </font>
    <font>
      <b/>
      <sz val="18"/>
      <color theme="1"/>
      <name val="ＭＳ Ｐゴシック"/>
      <family val="3"/>
      <charset val="128"/>
      <scheme val="minor"/>
    </font>
    <font>
      <sz val="14"/>
      <color theme="1"/>
      <name val="ＭＳ Ｐゴシック"/>
      <family val="3"/>
      <charset val="128"/>
      <scheme val="minor"/>
    </font>
    <font>
      <b/>
      <sz val="9"/>
      <color indexed="81"/>
      <name val="ＭＳ Ｐゴシック"/>
      <family val="3"/>
      <charset val="128"/>
    </font>
    <font>
      <sz val="14"/>
      <name val="ＭＳ Ｐゴシック"/>
      <family val="3"/>
      <charset val="128"/>
      <scheme val="minor"/>
    </font>
    <font>
      <sz val="12"/>
      <name val="ＭＳ Ｐゴシック"/>
      <family val="2"/>
      <charset val="128"/>
      <scheme val="minor"/>
    </font>
    <font>
      <sz val="14"/>
      <color theme="1"/>
      <name val="ＭＳ Ｐゴシック"/>
      <family val="3"/>
      <charset val="128"/>
    </font>
    <font>
      <sz val="14"/>
      <name val="メイリオ"/>
      <family val="3"/>
      <charset val="128"/>
    </font>
    <font>
      <b/>
      <sz val="12"/>
      <color rgb="FFFF0000"/>
      <name val="ＭＳ Ｐゴシック"/>
      <family val="3"/>
      <charset val="128"/>
      <scheme val="minor"/>
    </font>
  </fonts>
  <fills count="21">
    <fill>
      <patternFill patternType="none"/>
    </fill>
    <fill>
      <patternFill patternType="gray125"/>
    </fill>
    <fill>
      <patternFill patternType="solid">
        <fgColor rgb="FFFFFF00"/>
        <bgColor indexed="64"/>
      </patternFill>
    </fill>
    <fill>
      <patternFill patternType="solid">
        <fgColor rgb="FFFFCC66"/>
        <bgColor indexed="64"/>
      </patternFill>
    </fill>
    <fill>
      <patternFill patternType="solid">
        <fgColor rgb="FF00CCFF"/>
        <bgColor indexed="64"/>
      </patternFill>
    </fill>
    <fill>
      <patternFill patternType="solid">
        <fgColor rgb="FFFF6699"/>
        <bgColor indexed="64"/>
      </patternFill>
    </fill>
    <fill>
      <patternFill patternType="solid">
        <fgColor rgb="FF00CCFF"/>
        <bgColor rgb="FF000000"/>
      </patternFill>
    </fill>
    <fill>
      <patternFill patternType="solid">
        <fgColor rgb="FFFFC000"/>
        <bgColor indexed="64"/>
      </patternFill>
    </fill>
    <fill>
      <patternFill patternType="solid">
        <fgColor rgb="FFCCFFCC"/>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CFF00"/>
        <bgColor indexed="64"/>
      </patternFill>
    </fill>
    <fill>
      <patternFill patternType="solid">
        <fgColor theme="1" tint="0.499984740745262"/>
        <bgColor indexed="64"/>
      </patternFill>
    </fill>
    <fill>
      <patternFill patternType="solid">
        <fgColor rgb="FF84D1FF"/>
        <bgColor indexed="64"/>
      </patternFill>
    </fill>
    <fill>
      <patternFill patternType="solid">
        <fgColor indexed="55"/>
        <bgColor indexed="64"/>
      </patternFill>
    </fill>
    <fill>
      <patternFill patternType="solid">
        <fgColor rgb="FFFF0099"/>
        <bgColor indexed="64"/>
      </patternFill>
    </fill>
    <fill>
      <patternFill patternType="solid">
        <fgColor theme="0" tint="-0.14999847407452621"/>
        <bgColor indexed="64"/>
      </patternFill>
    </fill>
    <fill>
      <patternFill patternType="solid">
        <fgColor indexed="43"/>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s>
  <borders count="73">
    <border>
      <left/>
      <right/>
      <top/>
      <bottom/>
      <diagonal/>
    </border>
    <border>
      <left/>
      <right/>
      <top/>
      <bottom style="thin">
        <color auto="1"/>
      </bottom>
      <diagonal/>
    </border>
    <border>
      <left/>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top style="double">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right style="thin">
        <color auto="1"/>
      </right>
      <top/>
      <bottom style="thin">
        <color auto="1"/>
      </bottom>
      <diagonal/>
    </border>
    <border>
      <left style="thin">
        <color auto="1"/>
      </left>
      <right style="thin">
        <color auto="1"/>
      </right>
      <top/>
      <bottom style="double">
        <color auto="1"/>
      </bottom>
      <diagonal/>
    </border>
    <border>
      <left style="thin">
        <color auto="1"/>
      </left>
      <right style="thin">
        <color auto="1"/>
      </right>
      <top style="thin">
        <color auto="1"/>
      </top>
      <bottom/>
      <diagonal/>
    </border>
    <border>
      <left/>
      <right/>
      <top style="thin">
        <color auto="1"/>
      </top>
      <bottom/>
      <diagonal/>
    </border>
    <border>
      <left/>
      <right/>
      <top/>
      <bottom style="double">
        <color auto="1"/>
      </bottom>
      <diagonal/>
    </border>
    <border>
      <left/>
      <right style="thin">
        <color auto="1"/>
      </right>
      <top/>
      <bottom/>
      <diagonal/>
    </border>
    <border>
      <left/>
      <right style="thin">
        <color auto="1"/>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double">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diagonal/>
    </border>
  </borders>
  <cellStyleXfs count="246">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5"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371">
    <xf numFmtId="0" fontId="0" fillId="0" borderId="0" xfId="0"/>
    <xf numFmtId="0" fontId="0" fillId="0" borderId="0" xfId="0" applyAlignment="1">
      <alignment vertical="center"/>
    </xf>
    <xf numFmtId="0" fontId="13"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16" fillId="0" borderId="0" xfId="0" applyNumberFormat="1" applyFont="1" applyBorder="1" applyAlignment="1" applyProtection="1">
      <alignment horizontal="center" vertical="center"/>
      <protection hidden="1"/>
    </xf>
    <xf numFmtId="0" fontId="13" fillId="0" borderId="0" xfId="0" applyNumberFormat="1" applyFont="1" applyAlignment="1" applyProtection="1">
      <alignment horizontal="center" vertical="center"/>
      <protection hidden="1"/>
    </xf>
    <xf numFmtId="0" fontId="13" fillId="0" borderId="31" xfId="0" applyFont="1" applyBorder="1" applyAlignment="1" applyProtection="1">
      <alignment horizontal="center" vertical="center"/>
      <protection hidden="1"/>
    </xf>
    <xf numFmtId="177" fontId="13" fillId="0" borderId="4" xfId="0" applyNumberFormat="1" applyFont="1" applyBorder="1" applyAlignment="1" applyProtection="1">
      <alignment horizontal="center" vertical="center"/>
      <protection hidden="1"/>
    </xf>
    <xf numFmtId="0" fontId="13" fillId="0" borderId="4" xfId="0" applyFont="1" applyBorder="1" applyAlignment="1" applyProtection="1">
      <alignment vertical="center"/>
      <protection hidden="1"/>
    </xf>
    <xf numFmtId="0" fontId="13" fillId="0" borderId="35" xfId="0" applyFont="1" applyBorder="1" applyAlignment="1" applyProtection="1">
      <alignment vertical="center"/>
      <protection hidden="1"/>
    </xf>
    <xf numFmtId="0" fontId="20" fillId="0" borderId="4" xfId="0" applyFont="1" applyBorder="1" applyAlignment="1" applyProtection="1">
      <alignment horizontal="center" vertical="center"/>
      <protection hidden="1"/>
    </xf>
    <xf numFmtId="0" fontId="20" fillId="0" borderId="34" xfId="0" applyFont="1" applyBorder="1" applyAlignment="1" applyProtection="1">
      <alignment horizontal="center" vertical="center"/>
      <protection hidden="1"/>
    </xf>
    <xf numFmtId="0" fontId="20" fillId="0" borderId="38" xfId="0" applyFont="1" applyBorder="1" applyAlignment="1" applyProtection="1">
      <alignment horizontal="center" vertical="center"/>
      <protection hidden="1"/>
    </xf>
    <xf numFmtId="0" fontId="20" fillId="0" borderId="38" xfId="0" applyFont="1" applyBorder="1" applyAlignment="1" applyProtection="1">
      <alignment vertical="center"/>
      <protection hidden="1"/>
    </xf>
    <xf numFmtId="0" fontId="20" fillId="0" borderId="34" xfId="0" applyFont="1" applyBorder="1" applyAlignment="1" applyProtection="1">
      <alignment vertical="center"/>
      <protection hidden="1"/>
    </xf>
    <xf numFmtId="14" fontId="13" fillId="0" borderId="4" xfId="0" applyNumberFormat="1" applyFont="1" applyBorder="1" applyAlignment="1" applyProtection="1">
      <alignment horizontal="center" vertical="center"/>
      <protection hidden="1"/>
    </xf>
    <xf numFmtId="49" fontId="23" fillId="0" borderId="0" xfId="0" applyNumberFormat="1" applyFont="1" applyFill="1" applyBorder="1" applyAlignment="1">
      <alignment horizontal="left"/>
    </xf>
    <xf numFmtId="49" fontId="23" fillId="0" borderId="0" xfId="0" applyNumberFormat="1" applyFont="1" applyFill="1" applyBorder="1" applyAlignment="1">
      <alignment vertical="center"/>
    </xf>
    <xf numFmtId="0" fontId="22" fillId="0" borderId="0" xfId="0" applyFont="1" applyFill="1" applyAlignment="1">
      <alignment vertical="center"/>
    </xf>
    <xf numFmtId="0" fontId="0" fillId="0" borderId="0" xfId="0" applyFill="1"/>
    <xf numFmtId="49" fontId="23" fillId="0" borderId="0" xfId="0" applyNumberFormat="1" applyFont="1" applyAlignment="1">
      <alignment vertical="center"/>
    </xf>
    <xf numFmtId="49" fontId="22" fillId="0" borderId="0" xfId="0" applyNumberFormat="1" applyFont="1" applyAlignment="1">
      <alignment vertical="center"/>
    </xf>
    <xf numFmtId="0" fontId="22" fillId="0" borderId="0" xfId="0" applyNumberFormat="1" applyFont="1" applyFill="1" applyAlignment="1">
      <alignment vertical="center"/>
    </xf>
    <xf numFmtId="0" fontId="13" fillId="0" borderId="39" xfId="0"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13" fillId="0" borderId="34" xfId="0" applyFont="1" applyFill="1" applyBorder="1" applyAlignment="1" applyProtection="1">
      <alignment horizontal="center" vertical="center"/>
      <protection hidden="1"/>
    </xf>
    <xf numFmtId="0" fontId="13" fillId="0" borderId="31" xfId="0" applyFont="1" applyFill="1" applyBorder="1" applyAlignment="1" applyProtection="1">
      <alignment horizontal="center" vertical="center"/>
      <protection hidden="1"/>
    </xf>
    <xf numFmtId="0" fontId="13" fillId="0" borderId="28" xfId="0" applyFont="1" applyFill="1" applyBorder="1" applyAlignment="1" applyProtection="1">
      <alignment horizontal="center" vertical="center"/>
      <protection hidden="1"/>
    </xf>
    <xf numFmtId="0" fontId="15" fillId="10" borderId="14" xfId="0" applyFont="1" applyFill="1" applyBorder="1" applyAlignment="1" applyProtection="1">
      <alignment horizontal="center" vertical="center"/>
      <protection hidden="1"/>
    </xf>
    <xf numFmtId="0" fontId="15" fillId="10" borderId="11" xfId="0" applyFont="1" applyFill="1" applyBorder="1" applyAlignment="1" applyProtection="1">
      <alignment horizontal="center" vertical="center"/>
      <protection hidden="1"/>
    </xf>
    <xf numFmtId="49" fontId="0" fillId="0" borderId="0" xfId="0" applyNumberFormat="1"/>
    <xf numFmtId="0" fontId="23" fillId="0" borderId="0" xfId="29" applyNumberFormat="1" applyFont="1" applyFill="1"/>
    <xf numFmtId="0" fontId="0" fillId="0" borderId="0" xfId="0" applyNumberFormat="1"/>
    <xf numFmtId="14" fontId="13" fillId="0" borderId="25" xfId="0" applyNumberFormat="1" applyFont="1" applyBorder="1" applyAlignment="1" applyProtection="1">
      <alignment horizontal="center" vertical="center"/>
      <protection hidden="1"/>
    </xf>
    <xf numFmtId="14" fontId="13" fillId="0" borderId="25" xfId="0" applyNumberFormat="1" applyFont="1" applyFill="1" applyBorder="1" applyAlignment="1" applyProtection="1">
      <alignment horizontal="center" vertical="center"/>
      <protection hidden="1"/>
    </xf>
    <xf numFmtId="0" fontId="13" fillId="0" borderId="0" xfId="0" applyFont="1" applyFill="1" applyAlignment="1" applyProtection="1">
      <alignment horizontal="center" vertical="center"/>
      <protection hidden="1"/>
    </xf>
    <xf numFmtId="0" fontId="27" fillId="0" borderId="0" xfId="0" applyFont="1" applyFill="1" applyAlignment="1">
      <alignment vertical="center"/>
    </xf>
    <xf numFmtId="0" fontId="0" fillId="0" borderId="0" xfId="0" applyProtection="1">
      <protection locked="0"/>
    </xf>
    <xf numFmtId="49" fontId="0" fillId="0" borderId="0" xfId="0" applyNumberFormat="1" applyProtection="1">
      <protection locked="0"/>
    </xf>
    <xf numFmtId="49" fontId="23" fillId="0" borderId="0" xfId="29" applyNumberFormat="1" applyFont="1" applyFill="1" applyProtection="1">
      <protection locked="0"/>
    </xf>
    <xf numFmtId="0" fontId="0" fillId="0" borderId="4" xfId="0"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15" fillId="0" borderId="0" xfId="0" applyFont="1" applyBorder="1" applyAlignment="1" applyProtection="1">
      <alignment vertical="center"/>
      <protection hidden="1"/>
    </xf>
    <xf numFmtId="0" fontId="33" fillId="0" borderId="41" xfId="0" applyFont="1" applyFill="1" applyBorder="1" applyAlignment="1" applyProtection="1">
      <alignment horizontal="center" vertical="center"/>
      <protection hidden="1"/>
    </xf>
    <xf numFmtId="0" fontId="32" fillId="0" borderId="41" xfId="0" applyFont="1" applyFill="1" applyBorder="1" applyAlignment="1" applyProtection="1">
      <alignment vertical="center"/>
      <protection hidden="1"/>
    </xf>
    <xf numFmtId="0" fontId="34" fillId="0" borderId="0" xfId="0" applyFont="1" applyFill="1" applyAlignment="1" applyProtection="1">
      <protection hidden="1"/>
    </xf>
    <xf numFmtId="0" fontId="0" fillId="0" borderId="0" xfId="0" applyProtection="1">
      <protection hidden="1"/>
    </xf>
    <xf numFmtId="0" fontId="0" fillId="0" borderId="0" xfId="0" applyFill="1" applyProtection="1">
      <protection hidden="1"/>
    </xf>
    <xf numFmtId="0" fontId="26" fillId="0" borderId="0" xfId="0" applyFont="1" applyAlignment="1" applyProtection="1">
      <alignmen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center" vertical="center"/>
      <protection hidden="1"/>
    </xf>
    <xf numFmtId="0" fontId="29" fillId="0" borderId="0" xfId="0" applyFont="1" applyAlignment="1" applyProtection="1">
      <alignment vertical="center"/>
      <protection hidden="1"/>
    </xf>
    <xf numFmtId="0" fontId="32" fillId="0" borderId="0" xfId="0" applyFont="1" applyProtection="1">
      <protection hidden="1"/>
    </xf>
    <xf numFmtId="0" fontId="0" fillId="0" borderId="41"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32" fillId="0" borderId="41" xfId="0" applyFont="1" applyBorder="1" applyProtection="1">
      <protection hidden="1"/>
    </xf>
    <xf numFmtId="0" fontId="35" fillId="0" borderId="4" xfId="0" applyFont="1" applyFill="1" applyBorder="1" applyAlignment="1" applyProtection="1">
      <alignment horizontal="center" vertical="center"/>
      <protection hidden="1"/>
    </xf>
    <xf numFmtId="0" fontId="35" fillId="14" borderId="4" xfId="0" applyFont="1" applyFill="1" applyBorder="1" applyAlignment="1" applyProtection="1">
      <alignment horizontal="center" vertical="center"/>
      <protection hidden="1"/>
    </xf>
    <xf numFmtId="0" fontId="35" fillId="0" borderId="0" xfId="0" applyFont="1" applyBorder="1" applyProtection="1">
      <protection hidden="1"/>
    </xf>
    <xf numFmtId="0" fontId="31" fillId="13" borderId="4" xfId="0" applyFont="1" applyFill="1" applyBorder="1" applyAlignment="1" applyProtection="1">
      <alignment horizontal="center" vertical="center"/>
      <protection hidden="1"/>
    </xf>
    <xf numFmtId="0" fontId="35" fillId="0" borderId="25" xfId="0" applyFont="1" applyFill="1" applyBorder="1" applyAlignment="1" applyProtection="1">
      <alignment horizontal="center" vertical="center"/>
      <protection hidden="1"/>
    </xf>
    <xf numFmtId="0" fontId="35" fillId="0" borderId="42" xfId="0" applyFont="1" applyBorder="1" applyProtection="1">
      <protection hidden="1"/>
    </xf>
    <xf numFmtId="0" fontId="35" fillId="14" borderId="34" xfId="0" applyFont="1" applyFill="1" applyBorder="1" applyAlignment="1" applyProtection="1">
      <alignment horizontal="center" vertical="center"/>
      <protection hidden="1"/>
    </xf>
    <xf numFmtId="0" fontId="35" fillId="0" borderId="0" xfId="0" applyFont="1" applyProtection="1">
      <protection hidden="1"/>
    </xf>
    <xf numFmtId="0" fontId="39" fillId="0" borderId="0" xfId="0" applyFont="1" applyAlignment="1" applyProtection="1">
      <alignment vertical="center"/>
      <protection hidden="1"/>
    </xf>
    <xf numFmtId="0" fontId="39" fillId="0" borderId="0" xfId="0" applyFont="1" applyAlignment="1" applyProtection="1">
      <alignment horizontal="center" vertical="center"/>
      <protection hidden="1"/>
    </xf>
    <xf numFmtId="0" fontId="31" fillId="15" borderId="4" xfId="0" applyFont="1" applyFill="1" applyBorder="1" applyAlignment="1" applyProtection="1">
      <alignment horizontal="center" vertical="center"/>
      <protection hidden="1"/>
    </xf>
    <xf numFmtId="0" fontId="38" fillId="0" borderId="0" xfId="0" applyFont="1" applyAlignment="1" applyProtection="1">
      <alignment vertical="center"/>
      <protection hidden="1"/>
    </xf>
    <xf numFmtId="0" fontId="38" fillId="13" borderId="4" xfId="0" applyFont="1" applyFill="1" applyBorder="1" applyAlignment="1" applyProtection="1">
      <alignment horizontal="center" vertical="center"/>
      <protection hidden="1"/>
    </xf>
    <xf numFmtId="0" fontId="35" fillId="13" borderId="4" xfId="0" applyFont="1" applyFill="1" applyBorder="1" applyAlignment="1" applyProtection="1">
      <alignment horizontal="center" vertical="center" wrapText="1"/>
      <protection hidden="1"/>
    </xf>
    <xf numFmtId="0" fontId="35" fillId="12" borderId="4" xfId="0" applyFont="1" applyFill="1" applyBorder="1" applyAlignment="1" applyProtection="1">
      <alignment horizontal="center" vertical="center" wrapText="1"/>
      <protection hidden="1"/>
    </xf>
    <xf numFmtId="0" fontId="38" fillId="15" borderId="4" xfId="0" applyFont="1" applyFill="1" applyBorder="1" applyAlignment="1" applyProtection="1">
      <alignment horizontal="center" vertical="center"/>
      <protection hidden="1"/>
    </xf>
    <xf numFmtId="0" fontId="35" fillId="15" borderId="4" xfId="0" applyFont="1" applyFill="1" applyBorder="1" applyAlignment="1" applyProtection="1">
      <alignment horizontal="center" vertical="center" wrapText="1"/>
      <protection hidden="1"/>
    </xf>
    <xf numFmtId="0" fontId="30" fillId="0" borderId="41" xfId="0" applyNumberFormat="1" applyFont="1" applyFill="1" applyBorder="1" applyAlignment="1" applyProtection="1">
      <alignment vertical="center"/>
      <protection hidden="1"/>
    </xf>
    <xf numFmtId="0" fontId="22" fillId="0" borderId="0" xfId="0" applyFont="1" applyFill="1" applyAlignment="1">
      <alignment horizontal="center" vertical="center"/>
    </xf>
    <xf numFmtId="0" fontId="20" fillId="0" borderId="43" xfId="0" applyFont="1" applyBorder="1" applyAlignment="1" applyProtection="1">
      <alignment horizontal="center" vertical="center"/>
      <protection hidden="1"/>
    </xf>
    <xf numFmtId="14" fontId="20" fillId="0" borderId="44" xfId="0" applyNumberFormat="1" applyFont="1" applyBorder="1" applyAlignment="1" applyProtection="1">
      <alignment horizontal="center" vertical="center"/>
      <protection hidden="1"/>
    </xf>
    <xf numFmtId="14" fontId="20" fillId="0" borderId="38" xfId="0" applyNumberFormat="1" applyFont="1" applyBorder="1" applyAlignment="1" applyProtection="1">
      <alignment horizontal="center" vertical="center"/>
      <protection hidden="1"/>
    </xf>
    <xf numFmtId="49" fontId="40" fillId="0" borderId="0" xfId="0" applyNumberFormat="1" applyFont="1" applyAlignment="1" applyProtection="1">
      <alignment vertical="center"/>
      <protection locked="0"/>
    </xf>
    <xf numFmtId="49" fontId="40" fillId="0" borderId="0" xfId="0" applyNumberFormat="1" applyFont="1" applyProtection="1">
      <protection locked="0"/>
    </xf>
    <xf numFmtId="49" fontId="40" fillId="0" borderId="0" xfId="0" applyNumberFormat="1" applyFont="1" applyAlignment="1" applyProtection="1">
      <protection locked="0"/>
    </xf>
    <xf numFmtId="49" fontId="40" fillId="0" borderId="0" xfId="0" applyNumberFormat="1" applyFont="1" applyFill="1" applyAlignment="1" applyProtection="1">
      <protection locked="0"/>
    </xf>
    <xf numFmtId="0" fontId="40" fillId="0" borderId="0" xfId="0" applyFont="1" applyFill="1" applyAlignment="1" applyProtection="1">
      <protection locked="0"/>
    </xf>
    <xf numFmtId="0" fontId="40" fillId="0" borderId="0" xfId="0" applyFont="1" applyAlignment="1" applyProtection="1">
      <protection locked="0"/>
    </xf>
    <xf numFmtId="0" fontId="40" fillId="0" borderId="0" xfId="0" applyFont="1" applyProtection="1">
      <protection locked="0"/>
    </xf>
    <xf numFmtId="0" fontId="22" fillId="0" borderId="0" xfId="0" applyNumberFormat="1" applyFont="1" applyFill="1" applyAlignment="1">
      <alignment horizontal="right" vertical="center"/>
    </xf>
    <xf numFmtId="0" fontId="22" fillId="0" borderId="0" xfId="0" applyNumberFormat="1" applyFont="1" applyFill="1" applyAlignment="1">
      <alignment horizontal="center" vertical="center"/>
    </xf>
    <xf numFmtId="49" fontId="40" fillId="0" borderId="0" xfId="0" applyNumberFormat="1" applyFont="1"/>
    <xf numFmtId="0" fontId="43" fillId="16" borderId="4" xfId="0" applyFont="1" applyFill="1" applyBorder="1" applyAlignment="1">
      <alignment horizontal="center" vertical="center"/>
    </xf>
    <xf numFmtId="0" fontId="43" fillId="10" borderId="4" xfId="0" applyFont="1" applyFill="1" applyBorder="1" applyAlignment="1" applyProtection="1">
      <alignment horizontal="center" vertical="center"/>
      <protection locked="0"/>
    </xf>
    <xf numFmtId="0" fontId="23" fillId="2" borderId="0" xfId="0" applyFont="1" applyFill="1" applyAlignment="1">
      <alignment horizontal="center" vertical="center"/>
    </xf>
    <xf numFmtId="0" fontId="0" fillId="0" borderId="0" xfId="0" applyFill="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13" fillId="0" borderId="25"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13" fillId="0" borderId="27" xfId="0" applyFont="1" applyFill="1" applyBorder="1" applyAlignment="1" applyProtection="1">
      <alignment horizontal="center" vertical="center"/>
      <protection hidden="1"/>
    </xf>
    <xf numFmtId="0" fontId="13" fillId="0" borderId="4" xfId="0" applyFont="1" applyFill="1" applyBorder="1" applyAlignment="1" applyProtection="1">
      <alignment horizontal="center" vertical="center"/>
      <protection hidden="1"/>
    </xf>
    <xf numFmtId="0" fontId="20" fillId="0" borderId="6"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0" fontId="13" fillId="0" borderId="34" xfId="0" applyFont="1" applyBorder="1" applyAlignment="1" applyProtection="1">
      <alignment horizontal="center" vertical="center"/>
      <protection hidden="1"/>
    </xf>
    <xf numFmtId="0" fontId="13" fillId="10" borderId="25" xfId="0" applyFont="1" applyFill="1" applyBorder="1" applyAlignment="1" applyProtection="1">
      <alignment horizontal="center" vertical="center"/>
      <protection hidden="1"/>
    </xf>
    <xf numFmtId="0" fontId="13" fillId="0" borderId="25" xfId="0" applyFont="1" applyFill="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3" fillId="10" borderId="25" xfId="0" applyNumberFormat="1" applyFont="1" applyFill="1" applyBorder="1" applyAlignment="1" applyProtection="1">
      <alignment horizontal="center" vertical="center"/>
      <protection hidden="1"/>
    </xf>
    <xf numFmtId="0" fontId="13" fillId="9" borderId="25" xfId="0" applyFont="1" applyFill="1" applyBorder="1" applyAlignment="1" applyProtection="1">
      <alignment horizontal="center" vertical="center"/>
      <protection hidden="1"/>
    </xf>
    <xf numFmtId="0" fontId="13" fillId="0" borderId="4" xfId="0" applyNumberFormat="1" applyFont="1" applyBorder="1" applyAlignment="1" applyProtection="1">
      <alignment horizontal="center" vertical="center"/>
      <protection hidden="1"/>
    </xf>
    <xf numFmtId="0" fontId="35" fillId="0" borderId="31" xfId="0" applyFont="1" applyFill="1" applyBorder="1" applyAlignment="1" applyProtection="1">
      <alignment horizontal="center" vertical="center"/>
      <protection hidden="1"/>
    </xf>
    <xf numFmtId="0" fontId="35" fillId="0" borderId="40" xfId="0" applyFont="1" applyFill="1" applyBorder="1" applyAlignment="1" applyProtection="1">
      <alignment horizontal="center" vertical="center"/>
      <protection hidden="1"/>
    </xf>
    <xf numFmtId="0" fontId="35" fillId="0" borderId="39" xfId="0" applyFont="1" applyFill="1" applyBorder="1" applyAlignment="1" applyProtection="1">
      <alignment horizontal="center" vertical="center"/>
      <protection hidden="1"/>
    </xf>
    <xf numFmtId="0" fontId="35" fillId="0" borderId="34"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31" fillId="17" borderId="48" xfId="0" applyFont="1" applyFill="1" applyBorder="1" applyAlignment="1" applyProtection="1">
      <alignment horizontal="center" vertical="center"/>
      <protection hidden="1"/>
    </xf>
    <xf numFmtId="0" fontId="31" fillId="10" borderId="61" xfId="0" applyFont="1" applyFill="1" applyBorder="1" applyAlignment="1" applyProtection="1">
      <alignment horizontal="center" vertical="center" wrapText="1"/>
      <protection hidden="1"/>
    </xf>
    <xf numFmtId="0" fontId="31" fillId="9" borderId="62" xfId="0" applyFont="1" applyFill="1" applyBorder="1" applyAlignment="1" applyProtection="1">
      <alignment horizontal="center" vertical="center"/>
      <protection hidden="1"/>
    </xf>
    <xf numFmtId="0" fontId="31" fillId="17" borderId="30" xfId="0" applyFont="1" applyFill="1" applyBorder="1" applyAlignment="1" applyProtection="1">
      <alignment horizontal="center" vertical="center"/>
      <protection hidden="1"/>
    </xf>
    <xf numFmtId="0" fontId="38" fillId="0" borderId="21" xfId="0" applyNumberFormat="1" applyFont="1" applyFill="1" applyBorder="1" applyAlignment="1" applyProtection="1">
      <alignment horizontal="center" vertical="center"/>
      <protection hidden="1"/>
    </xf>
    <xf numFmtId="0" fontId="31" fillId="10" borderId="63" xfId="0" applyFont="1" applyFill="1" applyBorder="1" applyAlignment="1" applyProtection="1">
      <alignment horizontal="center" vertical="center"/>
      <protection hidden="1"/>
    </xf>
    <xf numFmtId="0" fontId="31" fillId="17" borderId="33" xfId="0" applyFont="1" applyFill="1" applyBorder="1" applyAlignment="1" applyProtection="1">
      <alignment horizontal="center" vertical="center"/>
      <protection hidden="1"/>
    </xf>
    <xf numFmtId="0" fontId="38" fillId="0" borderId="51" xfId="0" applyNumberFormat="1" applyFont="1" applyFill="1" applyBorder="1" applyAlignment="1" applyProtection="1">
      <alignment horizontal="center" vertical="center"/>
      <protection hidden="1"/>
    </xf>
    <xf numFmtId="0" fontId="31" fillId="0" borderId="65" xfId="0" applyFont="1" applyBorder="1" applyAlignment="1" applyProtection="1">
      <alignment horizontal="center" vertical="center"/>
      <protection hidden="1"/>
    </xf>
    <xf numFmtId="0" fontId="38" fillId="0" borderId="0" xfId="0" applyFont="1" applyFill="1" applyBorder="1" applyAlignment="1" applyProtection="1">
      <alignment horizontal="center" vertical="center"/>
      <protection hidden="1"/>
    </xf>
    <xf numFmtId="0" fontId="38" fillId="0" borderId="66" xfId="0" applyNumberFormat="1" applyFont="1" applyFill="1" applyBorder="1" applyAlignment="1" applyProtection="1">
      <alignment horizontal="center" vertical="center"/>
      <protection hidden="1"/>
    </xf>
    <xf numFmtId="0" fontId="31" fillId="17" borderId="36" xfId="0" applyFont="1" applyFill="1" applyBorder="1" applyAlignment="1" applyProtection="1">
      <alignment horizontal="center" vertical="center"/>
      <protection hidden="1"/>
    </xf>
    <xf numFmtId="0" fontId="38" fillId="0" borderId="50" xfId="0" applyNumberFormat="1" applyFont="1" applyFill="1" applyBorder="1" applyAlignment="1" applyProtection="1">
      <alignment horizontal="center" vertical="center"/>
      <protection hidden="1"/>
    </xf>
    <xf numFmtId="0" fontId="22" fillId="18" borderId="0" xfId="0" applyNumberFormat="1" applyFont="1" applyFill="1" applyAlignment="1">
      <alignment vertical="center"/>
    </xf>
    <xf numFmtId="0" fontId="22" fillId="18" borderId="0" xfId="0" applyFont="1" applyFill="1" applyAlignment="1">
      <alignment vertical="center"/>
    </xf>
    <xf numFmtId="0" fontId="22" fillId="19" borderId="0" xfId="0" applyFont="1" applyFill="1" applyAlignment="1">
      <alignment vertical="center"/>
    </xf>
    <xf numFmtId="0" fontId="34" fillId="0" borderId="0" xfId="0" applyFont="1" applyFill="1" applyAlignment="1" applyProtection="1">
      <alignment vertical="center"/>
      <protection hidden="1"/>
    </xf>
    <xf numFmtId="0" fontId="35" fillId="0" borderId="65" xfId="0" applyFont="1" applyBorder="1" applyAlignment="1" applyProtection="1">
      <alignment vertical="center"/>
      <protection hidden="1"/>
    </xf>
    <xf numFmtId="0" fontId="35" fillId="0" borderId="0" xfId="0" applyFont="1" applyBorder="1" applyAlignment="1" applyProtection="1">
      <alignment vertical="center"/>
      <protection hidden="1"/>
    </xf>
    <xf numFmtId="0" fontId="31" fillId="0" borderId="16" xfId="0" applyFont="1" applyFill="1" applyBorder="1" applyAlignment="1" applyProtection="1">
      <alignment horizontal="center" vertical="center"/>
      <protection hidden="1"/>
    </xf>
    <xf numFmtId="0" fontId="38" fillId="0" borderId="18" xfId="0" applyFont="1" applyFill="1" applyBorder="1" applyAlignment="1" applyProtection="1">
      <alignment horizontal="center" vertical="center"/>
      <protection hidden="1"/>
    </xf>
    <xf numFmtId="0" fontId="31" fillId="17" borderId="3" xfId="0" applyFont="1" applyFill="1" applyBorder="1" applyAlignment="1" applyProtection="1">
      <alignment horizontal="center" vertical="center"/>
      <protection hidden="1"/>
    </xf>
    <xf numFmtId="0" fontId="0" fillId="18" borderId="0" xfId="0" applyFill="1"/>
    <xf numFmtId="0" fontId="0" fillId="19" borderId="0" xfId="0" applyFill="1"/>
    <xf numFmtId="0" fontId="0" fillId="0" borderId="0" xfId="0" applyFont="1" applyAlignment="1">
      <alignment vertical="center"/>
    </xf>
    <xf numFmtId="49" fontId="22" fillId="0" borderId="0" xfId="0" applyNumberFormat="1" applyFont="1" applyFill="1" applyBorder="1" applyAlignment="1">
      <alignment vertical="center"/>
    </xf>
    <xf numFmtId="0" fontId="0" fillId="0" borderId="0" xfId="0" applyFont="1"/>
    <xf numFmtId="0" fontId="13" fillId="0" borderId="70" xfId="0" applyFont="1" applyBorder="1" applyAlignment="1" applyProtection="1">
      <alignment horizontal="center" vertical="center"/>
      <protection hidden="1"/>
    </xf>
    <xf numFmtId="0" fontId="13" fillId="0" borderId="57" xfId="0" applyFont="1" applyBorder="1" applyAlignment="1" applyProtection="1">
      <alignment horizontal="center" vertical="center"/>
      <protection hidden="1"/>
    </xf>
    <xf numFmtId="0" fontId="38" fillId="0" borderId="72" xfId="0" applyNumberFormat="1" applyFont="1" applyFill="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0" fillId="0" borderId="0" xfId="0" applyFill="1" applyAlignment="1" applyProtection="1">
      <alignment vertical="center"/>
      <protection hidden="1"/>
    </xf>
    <xf numFmtId="0" fontId="0" fillId="0" borderId="0" xfId="0" applyAlignment="1" applyProtection="1">
      <alignment vertical="center"/>
      <protection hidden="1"/>
    </xf>
    <xf numFmtId="0" fontId="34" fillId="0" borderId="0" xfId="0" applyFont="1" applyFill="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0" xfId="0" applyAlignment="1" applyProtection="1">
      <alignment horizontal="center" vertical="center"/>
      <protection hidden="1"/>
    </xf>
    <xf numFmtId="0" fontId="31" fillId="10" borderId="68" xfId="0" applyFont="1" applyFill="1" applyBorder="1" applyAlignment="1" applyProtection="1">
      <alignment horizontal="center" vertical="center"/>
      <protection hidden="1"/>
    </xf>
    <xf numFmtId="0" fontId="0" fillId="0" borderId="51" xfId="0" applyFill="1" applyBorder="1" applyAlignment="1" applyProtection="1">
      <alignment horizontal="center" vertical="center"/>
      <protection hidden="1"/>
    </xf>
    <xf numFmtId="0" fontId="27" fillId="19" borderId="0" xfId="0" applyFont="1" applyFill="1" applyAlignment="1">
      <alignment vertical="center"/>
    </xf>
    <xf numFmtId="0" fontId="0" fillId="0" borderId="52" xfId="0" applyBorder="1" applyAlignment="1" applyProtection="1">
      <alignment horizontal="center" vertical="center"/>
      <protection hidden="1"/>
    </xf>
    <xf numFmtId="0" fontId="0" fillId="0" borderId="53"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1" fillId="2" borderId="47" xfId="0" applyFont="1" applyFill="1" applyBorder="1" applyAlignment="1" applyProtection="1">
      <alignment horizontal="center" vertical="center"/>
      <protection hidden="1"/>
    </xf>
    <xf numFmtId="49" fontId="6" fillId="0" borderId="0" xfId="0" applyNumberFormat="1" applyFont="1" applyBorder="1" applyAlignment="1" applyProtection="1">
      <alignment horizontal="center" vertical="center"/>
      <protection hidden="1"/>
    </xf>
    <xf numFmtId="49" fontId="6" fillId="0" borderId="54" xfId="0" applyNumberFormat="1" applyFont="1"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5" fillId="0" borderId="47" xfId="0" applyFont="1" applyBorder="1" applyAlignment="1" applyProtection="1">
      <alignment horizontal="center" vertical="center"/>
      <protection hidden="1"/>
    </xf>
    <xf numFmtId="0" fontId="47" fillId="0" borderId="47"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36" xfId="0" applyFont="1" applyBorder="1" applyAlignment="1" applyProtection="1">
      <alignment horizontal="center" vertical="center"/>
      <protection hidden="1"/>
    </xf>
    <xf numFmtId="176" fontId="7" fillId="0" borderId="0" xfId="0" applyNumberFormat="1"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33" xfId="0" applyFont="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10" fillId="0" borderId="33" xfId="0" applyFont="1" applyBorder="1" applyAlignment="1" applyProtection="1">
      <alignment horizontal="center" vertical="center"/>
      <protection hidden="1"/>
    </xf>
    <xf numFmtId="49" fontId="1" fillId="0" borderId="0" xfId="0" applyNumberFormat="1" applyFont="1" applyBorder="1" applyAlignment="1" applyProtection="1">
      <alignment horizontal="center" vertical="center"/>
      <protection hidden="1"/>
    </xf>
    <xf numFmtId="49" fontId="1" fillId="0" borderId="54" xfId="0" applyNumberFormat="1" applyFont="1"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8" fillId="6" borderId="20" xfId="0" applyFont="1" applyFill="1" applyBorder="1" applyAlignment="1" applyProtection="1">
      <alignment horizontal="center" vertical="center"/>
      <protection hidden="1"/>
    </xf>
    <xf numFmtId="0" fontId="8" fillId="5" borderId="21" xfId="0" applyFont="1" applyFill="1" applyBorder="1" applyAlignment="1" applyProtection="1">
      <alignment horizontal="center" vertical="center"/>
      <protection hidden="1"/>
    </xf>
    <xf numFmtId="0" fontId="0" fillId="0" borderId="33" xfId="0" applyBorder="1" applyAlignment="1" applyProtection="1">
      <alignment horizontal="center" vertical="center"/>
      <protection hidden="1"/>
    </xf>
    <xf numFmtId="5" fontId="41" fillId="0" borderId="0" xfId="0" applyNumberFormat="1" applyFont="1" applyFill="1"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4" xfId="0" applyBorder="1" applyAlignment="1" applyProtection="1">
      <alignment vertical="center"/>
      <protection hidden="1"/>
    </xf>
    <xf numFmtId="0" fontId="21" fillId="0" borderId="34" xfId="0" applyFont="1" applyBorder="1" applyAlignment="1" applyProtection="1">
      <alignment vertical="center"/>
      <protection hidden="1"/>
    </xf>
    <xf numFmtId="0" fontId="0" fillId="0" borderId="41" xfId="0" applyBorder="1" applyAlignment="1" applyProtection="1">
      <alignment vertical="center"/>
      <protection hidden="1"/>
    </xf>
    <xf numFmtId="0" fontId="0" fillId="0" borderId="0" xfId="0" applyBorder="1" applyAlignment="1" applyProtection="1">
      <alignment vertical="center"/>
      <protection hidden="1"/>
    </xf>
    <xf numFmtId="0" fontId="13" fillId="0" borderId="34" xfId="0" applyFont="1" applyBorder="1" applyAlignment="1" applyProtection="1">
      <alignment horizontal="center" vertical="center"/>
      <protection locked="0" hidden="1"/>
    </xf>
    <xf numFmtId="0" fontId="13" fillId="0" borderId="25" xfId="0" applyFont="1" applyBorder="1" applyAlignment="1" applyProtection="1">
      <alignment horizontal="center" vertical="center"/>
      <protection locked="0" hidden="1"/>
    </xf>
    <xf numFmtId="49" fontId="13" fillId="0" borderId="27" xfId="0" applyNumberFormat="1" applyFont="1" applyBorder="1" applyAlignment="1" applyProtection="1">
      <alignment horizontal="center" vertical="center"/>
      <protection locked="0" hidden="1"/>
    </xf>
    <xf numFmtId="49" fontId="13" fillId="0" borderId="4" xfId="0" applyNumberFormat="1" applyFont="1" applyBorder="1" applyAlignment="1" applyProtection="1">
      <alignment horizontal="center" vertical="center"/>
      <protection locked="0" hidden="1"/>
    </xf>
    <xf numFmtId="49" fontId="13" fillId="0" borderId="25" xfId="0" applyNumberFormat="1" applyFont="1" applyBorder="1" applyAlignment="1" applyProtection="1">
      <alignment horizontal="center" vertical="center"/>
      <protection locked="0" hidden="1"/>
    </xf>
    <xf numFmtId="14" fontId="13" fillId="0" borderId="27" xfId="0" applyNumberFormat="1" applyFont="1" applyBorder="1" applyAlignment="1" applyProtection="1">
      <alignment horizontal="center" vertical="center"/>
      <protection locked="0" hidden="1"/>
    </xf>
    <xf numFmtId="14" fontId="13" fillId="0" borderId="4" xfId="0" applyNumberFormat="1" applyFont="1" applyBorder="1" applyAlignment="1" applyProtection="1">
      <alignment horizontal="center" vertical="center"/>
      <protection locked="0" hidden="1"/>
    </xf>
    <xf numFmtId="0" fontId="13" fillId="0" borderId="25" xfId="0" applyNumberFormat="1" applyFont="1" applyBorder="1" applyAlignment="1" applyProtection="1">
      <alignment horizontal="center" vertical="center"/>
      <protection locked="0" hidden="1"/>
    </xf>
    <xf numFmtId="0" fontId="13" fillId="0" borderId="70" xfId="0" applyFont="1" applyBorder="1" applyAlignment="1" applyProtection="1">
      <alignment horizontal="center" vertical="center"/>
      <protection locked="0" hidden="1"/>
    </xf>
    <xf numFmtId="49" fontId="13" fillId="0" borderId="70" xfId="0" applyNumberFormat="1" applyFont="1" applyBorder="1" applyAlignment="1" applyProtection="1">
      <alignment horizontal="center" vertical="center"/>
      <protection locked="0" hidden="1"/>
    </xf>
    <xf numFmtId="0" fontId="13" fillId="0" borderId="27" xfId="0" applyNumberFormat="1" applyFont="1" applyBorder="1" applyAlignment="1" applyProtection="1">
      <alignment horizontal="center" vertical="center"/>
      <protection locked="0" hidden="1"/>
    </xf>
    <xf numFmtId="0" fontId="13" fillId="0" borderId="4" xfId="0" applyNumberFormat="1" applyFont="1" applyBorder="1" applyAlignment="1" applyProtection="1">
      <alignment horizontal="center" vertical="center"/>
      <protection locked="0" hidden="1"/>
    </xf>
    <xf numFmtId="14" fontId="13" fillId="0" borderId="25" xfId="0" applyNumberFormat="1" applyFont="1" applyBorder="1" applyAlignment="1" applyProtection="1">
      <alignment horizontal="center" vertical="center"/>
      <protection locked="0" hidden="1"/>
    </xf>
    <xf numFmtId="14" fontId="13" fillId="0" borderId="70" xfId="0" applyNumberFormat="1" applyFont="1" applyBorder="1" applyAlignment="1" applyProtection="1">
      <alignment horizontal="center" vertical="center"/>
      <protection locked="0" hidden="1"/>
    </xf>
    <xf numFmtId="0" fontId="49" fillId="0" borderId="0" xfId="0" applyFont="1" applyAlignment="1" applyProtection="1">
      <alignment vertical="center"/>
      <protection hidden="1"/>
    </xf>
    <xf numFmtId="0" fontId="38" fillId="0" borderId="51" xfId="0" applyFont="1" applyFill="1" applyBorder="1" applyAlignment="1" applyProtection="1">
      <alignment horizontal="center" vertical="center"/>
      <protection hidden="1"/>
    </xf>
    <xf numFmtId="0" fontId="38" fillId="0" borderId="52" xfId="0" applyNumberFormat="1" applyFont="1" applyFill="1" applyBorder="1" applyAlignment="1" applyProtection="1">
      <alignment horizontal="center" vertical="center"/>
      <protection locked="0" hidden="1"/>
    </xf>
    <xf numFmtId="0" fontId="38" fillId="0" borderId="63" xfId="0" applyNumberFormat="1" applyFont="1" applyFill="1" applyBorder="1" applyAlignment="1" applyProtection="1">
      <alignment horizontal="center" vertical="center"/>
      <protection locked="0" hidden="1"/>
    </xf>
    <xf numFmtId="0" fontId="38" fillId="0" borderId="64" xfId="0" applyNumberFormat="1" applyFont="1" applyFill="1" applyBorder="1" applyAlignment="1" applyProtection="1">
      <alignment horizontal="center" vertical="center"/>
      <protection locked="0" hidden="1"/>
    </xf>
    <xf numFmtId="0" fontId="38" fillId="0" borderId="68" xfId="0" applyNumberFormat="1" applyFont="1" applyFill="1" applyBorder="1" applyAlignment="1" applyProtection="1">
      <alignment horizontal="center" vertical="center"/>
      <protection locked="0" hidden="1"/>
    </xf>
    <xf numFmtId="0" fontId="13" fillId="0" borderId="70" xfId="0" applyFont="1" applyFill="1" applyBorder="1" applyAlignment="1" applyProtection="1">
      <alignment horizontal="center" vertical="center"/>
      <protection hidden="1"/>
    </xf>
    <xf numFmtId="0" fontId="13" fillId="0" borderId="28" xfId="0" applyFont="1" applyBorder="1" applyAlignment="1" applyProtection="1">
      <alignment horizontal="center" vertical="center"/>
      <protection locked="0" hidden="1"/>
    </xf>
    <xf numFmtId="0" fontId="13" fillId="0" borderId="4" xfId="0" applyFont="1" applyBorder="1" applyAlignment="1" applyProtection="1">
      <alignment horizontal="center" vertical="center"/>
      <protection locked="0" hidden="1"/>
    </xf>
    <xf numFmtId="0" fontId="13" fillId="0" borderId="70" xfId="0" applyNumberFormat="1" applyFont="1" applyBorder="1" applyAlignment="1" applyProtection="1">
      <alignment horizontal="center" vertical="center"/>
      <protection locked="0" hidden="1"/>
    </xf>
    <xf numFmtId="0" fontId="38" fillId="0" borderId="50" xfId="0" applyFont="1" applyFill="1" applyBorder="1" applyAlignment="1" applyProtection="1">
      <alignment horizontal="center" vertical="center"/>
      <protection hidden="1"/>
    </xf>
    <xf numFmtId="49" fontId="0" fillId="0" borderId="0" xfId="0" applyNumberFormat="1" applyAlignment="1"/>
    <xf numFmtId="49" fontId="23" fillId="0" borderId="0" xfId="0" applyNumberFormat="1" applyFont="1" applyFill="1" applyAlignment="1">
      <alignment horizontal="left"/>
    </xf>
    <xf numFmtId="49" fontId="23" fillId="0" borderId="0" xfId="0" applyNumberFormat="1" applyFont="1" applyFill="1" applyAlignment="1"/>
    <xf numFmtId="5" fontId="41" fillId="0" borderId="67" xfId="0" applyNumberFormat="1" applyFont="1" applyFill="1" applyBorder="1" applyAlignment="1" applyProtection="1">
      <alignment horizontal="center" vertical="center"/>
      <protection hidden="1"/>
    </xf>
    <xf numFmtId="5" fontId="41" fillId="0" borderId="3" xfId="0" applyNumberFormat="1" applyFont="1" applyFill="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49" fontId="6" fillId="0" borderId="60" xfId="0" applyNumberFormat="1" applyFont="1" applyBorder="1" applyAlignment="1" applyProtection="1">
      <alignment horizontal="center" vertical="center"/>
      <protection locked="0" hidden="1"/>
    </xf>
    <xf numFmtId="49" fontId="6" fillId="0" borderId="50" xfId="0" applyNumberFormat="1" applyFont="1" applyBorder="1" applyAlignment="1" applyProtection="1">
      <alignment horizontal="center" vertical="center"/>
      <protection locked="0" hidden="1"/>
    </xf>
    <xf numFmtId="49" fontId="5" fillId="0" borderId="6" xfId="0" applyNumberFormat="1" applyFont="1" applyBorder="1" applyAlignment="1" applyProtection="1">
      <alignment horizontal="center" vertical="center"/>
      <protection locked="0" hidden="1"/>
    </xf>
    <xf numFmtId="49" fontId="5" fillId="0" borderId="51" xfId="0" applyNumberFormat="1" applyFont="1" applyBorder="1" applyAlignment="1" applyProtection="1">
      <alignment horizontal="center" vertical="center"/>
      <protection locked="0" hidden="1"/>
    </xf>
    <xf numFmtId="0" fontId="43" fillId="0" borderId="51" xfId="0" applyFont="1" applyBorder="1" applyAlignment="1" applyProtection="1">
      <alignment horizontal="center" vertical="center"/>
      <protection locked="0" hidden="1"/>
    </xf>
    <xf numFmtId="0" fontId="5" fillId="0" borderId="59" xfId="0" applyFont="1" applyBorder="1" applyAlignment="1" applyProtection="1">
      <alignment horizontal="center" vertical="center"/>
      <protection hidden="1"/>
    </xf>
    <xf numFmtId="0" fontId="45" fillId="0" borderId="21" xfId="0" applyFont="1" applyBorder="1" applyAlignment="1" applyProtection="1">
      <alignment horizontal="center" vertical="center"/>
      <protection hidden="1"/>
    </xf>
    <xf numFmtId="0" fontId="4" fillId="0" borderId="48" xfId="0" applyFont="1" applyBorder="1" applyAlignment="1" applyProtection="1">
      <alignment horizontal="center" vertical="center" shrinkToFit="1"/>
      <protection hidden="1"/>
    </xf>
    <xf numFmtId="0" fontId="34" fillId="0" borderId="49" xfId="0" applyFont="1" applyBorder="1" applyAlignment="1" applyProtection="1">
      <alignment horizontal="center" vertical="center" shrinkToFit="1"/>
      <protection hidden="1"/>
    </xf>
    <xf numFmtId="0" fontId="5" fillId="0" borderId="33" xfId="0" applyFont="1"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43" fillId="0" borderId="6" xfId="0" applyFont="1" applyBorder="1" applyAlignment="1" applyProtection="1">
      <alignment horizontal="center" vertical="center"/>
      <protection locked="0" hidden="1"/>
    </xf>
    <xf numFmtId="0" fontId="43" fillId="0" borderId="60" xfId="0" applyFont="1" applyBorder="1" applyAlignment="1" applyProtection="1">
      <alignment horizontal="center" vertical="center"/>
      <protection locked="0" hidden="1"/>
    </xf>
    <xf numFmtId="0" fontId="43" fillId="0" borderId="50" xfId="0" applyFont="1" applyBorder="1" applyAlignment="1" applyProtection="1">
      <alignment horizontal="center" vertical="center"/>
      <protection locked="0" hidden="1"/>
    </xf>
    <xf numFmtId="0" fontId="1" fillId="3"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49" fontId="5" fillId="0" borderId="59" xfId="0" applyNumberFormat="1" applyFont="1" applyBorder="1" applyAlignment="1" applyProtection="1">
      <alignment horizontal="center" vertical="center"/>
      <protection locked="0" hidden="1"/>
    </xf>
    <xf numFmtId="49" fontId="5" fillId="0" borderId="21" xfId="0" applyNumberFormat="1" applyFont="1" applyBorder="1" applyAlignment="1" applyProtection="1">
      <alignment horizontal="center" vertical="center"/>
      <protection locked="0" hidden="1"/>
    </xf>
    <xf numFmtId="0" fontId="13" fillId="0" borderId="69" xfId="0" applyFont="1" applyBorder="1" applyAlignment="1" applyProtection="1">
      <alignment horizontal="center" vertical="center"/>
      <protection hidden="1"/>
    </xf>
    <xf numFmtId="0" fontId="13" fillId="0" borderId="63" xfId="0" applyFont="1"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0" fontId="13" fillId="0" borderId="27" xfId="0" applyNumberFormat="1" applyFont="1" applyFill="1" applyBorder="1" applyAlignment="1" applyProtection="1">
      <alignment horizontal="center" vertical="center"/>
      <protection locked="0" hidden="1"/>
    </xf>
    <xf numFmtId="0" fontId="13" fillId="0" borderId="4" xfId="0" applyNumberFormat="1" applyFont="1" applyFill="1" applyBorder="1" applyAlignment="1" applyProtection="1">
      <alignment horizontal="center" vertical="center"/>
      <protection locked="0" hidden="1"/>
    </xf>
    <xf numFmtId="0" fontId="13" fillId="0" borderId="27" xfId="0" applyFont="1" applyFill="1" applyBorder="1" applyAlignment="1" applyProtection="1">
      <alignment horizontal="center" vertical="center"/>
      <protection hidden="1"/>
    </xf>
    <xf numFmtId="0" fontId="13" fillId="0" borderId="4" xfId="0" applyFont="1" applyFill="1" applyBorder="1" applyAlignment="1" applyProtection="1">
      <alignment horizontal="center" vertical="center"/>
      <protection hidden="1"/>
    </xf>
    <xf numFmtId="0" fontId="1" fillId="4" borderId="0" xfId="0" applyFont="1" applyFill="1" applyAlignment="1" applyProtection="1">
      <alignment horizontal="center" vertical="center"/>
      <protection hidden="1"/>
    </xf>
    <xf numFmtId="0" fontId="38" fillId="2" borderId="12" xfId="0" applyNumberFormat="1" applyFont="1" applyFill="1" applyBorder="1" applyAlignment="1" applyProtection="1">
      <alignment horizontal="center" vertical="center" wrapText="1"/>
      <protection hidden="1"/>
    </xf>
    <xf numFmtId="0" fontId="46" fillId="0" borderId="14" xfId="0" applyFont="1" applyBorder="1" applyAlignment="1" applyProtection="1">
      <alignment horizontal="center" vertical="center" wrapText="1"/>
      <protection hidden="1"/>
    </xf>
    <xf numFmtId="0" fontId="46" fillId="0" borderId="16" xfId="0" applyFont="1" applyBorder="1" applyAlignment="1" applyProtection="1">
      <alignment horizontal="center" vertical="center" wrapText="1"/>
      <protection hidden="1"/>
    </xf>
    <xf numFmtId="0" fontId="46" fillId="0" borderId="18"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17" fillId="0" borderId="16" xfId="0" applyFont="1" applyBorder="1" applyAlignment="1" applyProtection="1">
      <alignment horizontal="center" vertical="center"/>
      <protection hidden="1"/>
    </xf>
    <xf numFmtId="0" fontId="17" fillId="0" borderId="17" xfId="0" applyFon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20" fillId="0" borderId="32"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20" fillId="0" borderId="6" xfId="0" applyFont="1" applyBorder="1" applyAlignment="1" applyProtection="1">
      <alignment horizontal="center" vertical="center"/>
      <protection hidden="1"/>
    </xf>
    <xf numFmtId="0" fontId="13" fillId="0" borderId="27" xfId="0" applyNumberFormat="1" applyFont="1" applyFill="1" applyBorder="1" applyAlignment="1" applyProtection="1">
      <alignment horizontal="center" vertical="center"/>
      <protection hidden="1"/>
    </xf>
    <xf numFmtId="0" fontId="13" fillId="0" borderId="4" xfId="0" applyNumberFormat="1" applyFont="1" applyFill="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0" fontId="13" fillId="0" borderId="34"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8" fillId="9" borderId="20" xfId="0" applyFont="1" applyFill="1" applyBorder="1" applyAlignment="1" applyProtection="1">
      <alignment horizontal="center" vertical="center"/>
      <protection hidden="1"/>
    </xf>
    <xf numFmtId="0" fontId="18" fillId="9" borderId="25" xfId="0" applyFont="1" applyFill="1" applyBorder="1" applyAlignment="1" applyProtection="1">
      <alignment horizontal="center" vertical="center"/>
      <protection hidden="1"/>
    </xf>
    <xf numFmtId="0" fontId="13" fillId="10" borderId="20" xfId="0" applyFont="1" applyFill="1" applyBorder="1" applyAlignment="1" applyProtection="1">
      <alignment horizontal="center" vertical="center"/>
      <protection hidden="1"/>
    </xf>
    <xf numFmtId="0" fontId="13" fillId="10" borderId="25" xfId="0" applyFont="1" applyFill="1" applyBorder="1" applyAlignment="1" applyProtection="1">
      <alignment horizontal="center" vertical="center"/>
      <protection hidden="1"/>
    </xf>
    <xf numFmtId="0" fontId="13" fillId="0" borderId="20"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22"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13" fillId="0" borderId="25" xfId="0" applyFont="1" applyBorder="1" applyAlignment="1" applyProtection="1">
      <alignment horizontal="left" vertical="center"/>
      <protection hidden="1"/>
    </xf>
    <xf numFmtId="0" fontId="13" fillId="0" borderId="25" xfId="0" applyFont="1" applyFill="1" applyBorder="1" applyAlignment="1" applyProtection="1">
      <alignment horizontal="center" vertical="center"/>
      <protection hidden="1"/>
    </xf>
    <xf numFmtId="0" fontId="13" fillId="0" borderId="35" xfId="0" applyFont="1" applyFill="1" applyBorder="1" applyAlignment="1" applyProtection="1">
      <alignment horizontal="center" vertical="center"/>
      <protection hidden="1"/>
    </xf>
    <xf numFmtId="0" fontId="13" fillId="10" borderId="26" xfId="0" applyFont="1" applyFill="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3" fillId="10" borderId="20" xfId="0" applyNumberFormat="1" applyFont="1" applyFill="1" applyBorder="1" applyAlignment="1" applyProtection="1">
      <alignment horizontal="center" vertical="center"/>
      <protection hidden="1"/>
    </xf>
    <xf numFmtId="0" fontId="13" fillId="10" borderId="25" xfId="0" applyNumberFormat="1" applyFont="1" applyFill="1" applyBorder="1" applyAlignment="1" applyProtection="1">
      <alignment horizontal="center" vertical="center"/>
      <protection hidden="1"/>
    </xf>
    <xf numFmtId="0" fontId="13" fillId="9" borderId="20" xfId="0" applyFont="1" applyFill="1" applyBorder="1" applyAlignment="1" applyProtection="1">
      <alignment horizontal="center" vertical="center"/>
      <protection hidden="1"/>
    </xf>
    <xf numFmtId="0" fontId="13" fillId="9" borderId="25"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9" fillId="0" borderId="30" xfId="0" applyFont="1" applyBorder="1" applyAlignment="1" applyProtection="1">
      <alignment horizontal="center" vertical="center"/>
      <protection locked="0" hidden="1"/>
    </xf>
    <xf numFmtId="0" fontId="19" fillId="0" borderId="33" xfId="0" applyFont="1" applyBorder="1" applyAlignment="1" applyProtection="1">
      <alignment horizontal="center" vertical="center"/>
      <protection locked="0" hidden="1"/>
    </xf>
    <xf numFmtId="0" fontId="19" fillId="0" borderId="36" xfId="0" applyFont="1" applyBorder="1" applyAlignment="1" applyProtection="1">
      <alignment horizontal="center" vertical="center"/>
      <protection locked="0" hidden="1"/>
    </xf>
    <xf numFmtId="0" fontId="13" fillId="0" borderId="28" xfId="0" applyNumberFormat="1" applyFont="1" applyFill="1" applyBorder="1" applyAlignment="1" applyProtection="1">
      <alignment horizontal="center" vertical="center"/>
      <protection locked="0" hidden="1"/>
    </xf>
    <xf numFmtId="0" fontId="13" fillId="0" borderId="34" xfId="0" applyNumberFormat="1" applyFont="1" applyFill="1" applyBorder="1" applyAlignment="1" applyProtection="1">
      <alignment horizontal="center" vertical="center"/>
      <protection locked="0" hidden="1"/>
    </xf>
    <xf numFmtId="0" fontId="13" fillId="0" borderId="27" xfId="0" applyFont="1" applyBorder="1" applyAlignment="1" applyProtection="1">
      <alignment horizontal="center" vertical="center"/>
      <protection locked="0" hidden="1"/>
    </xf>
    <xf numFmtId="0" fontId="13" fillId="0" borderId="29" xfId="0" applyFont="1" applyBorder="1" applyAlignment="1" applyProtection="1">
      <alignment horizontal="center" vertical="center"/>
      <protection locked="0" hidden="1"/>
    </xf>
    <xf numFmtId="0" fontId="13" fillId="0" borderId="32" xfId="0" applyFont="1" applyBorder="1" applyAlignment="1" applyProtection="1">
      <alignment horizontal="center" vertical="center"/>
      <protection locked="0" hidden="1"/>
    </xf>
    <xf numFmtId="0" fontId="13" fillId="0" borderId="2" xfId="0" applyFont="1" applyBorder="1" applyAlignment="1" applyProtection="1">
      <alignment horizontal="center" vertical="center"/>
      <protection locked="0" hidden="1"/>
    </xf>
    <xf numFmtId="0" fontId="13" fillId="0" borderId="5" xfId="0" applyFont="1" applyBorder="1" applyAlignment="1" applyProtection="1">
      <alignment horizontal="center" vertical="center"/>
      <protection locked="0" hidden="1"/>
    </xf>
    <xf numFmtId="0" fontId="13" fillId="0" borderId="25" xfId="0" applyFont="1" applyBorder="1" applyAlignment="1" applyProtection="1">
      <alignment horizontal="center" vertical="center"/>
      <protection locked="0" hidden="1"/>
    </xf>
    <xf numFmtId="0" fontId="13" fillId="0" borderId="35" xfId="0" applyFont="1" applyBorder="1" applyAlignment="1" applyProtection="1">
      <alignment horizontal="center" vertical="center"/>
      <protection locked="0" hidden="1"/>
    </xf>
    <xf numFmtId="0" fontId="13" fillId="0" borderId="32"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20" fillId="0" borderId="5" xfId="0" applyFont="1" applyBorder="1" applyAlignment="1" applyProtection="1">
      <alignment horizontal="center" vertical="center"/>
      <protection hidden="1"/>
    </xf>
    <xf numFmtId="0" fontId="19" fillId="0" borderId="11" xfId="0" applyFont="1" applyFill="1" applyBorder="1" applyAlignment="1" applyProtection="1">
      <alignment horizontal="center" vertical="center"/>
      <protection hidden="1"/>
    </xf>
    <xf numFmtId="0" fontId="19" fillId="0" borderId="37" xfId="0" applyFont="1" applyFill="1" applyBorder="1" applyAlignment="1" applyProtection="1">
      <alignment horizontal="center" vertical="center"/>
      <protection hidden="1"/>
    </xf>
    <xf numFmtId="0" fontId="19" fillId="0" borderId="15" xfId="0" applyFont="1" applyFill="1" applyBorder="1" applyAlignment="1" applyProtection="1">
      <alignment horizontal="center" vertical="center"/>
      <protection hidden="1"/>
    </xf>
    <xf numFmtId="0" fontId="13" fillId="0" borderId="40" xfId="0" applyFont="1" applyFill="1" applyBorder="1" applyAlignment="1" applyProtection="1">
      <alignment horizontal="center" vertical="center"/>
      <protection hidden="1"/>
    </xf>
    <xf numFmtId="0" fontId="13" fillId="0" borderId="31" xfId="0" applyFont="1" applyFill="1" applyBorder="1" applyAlignment="1" applyProtection="1">
      <alignment horizontal="center" vertical="center"/>
      <protection hidden="1"/>
    </xf>
    <xf numFmtId="0" fontId="13" fillId="0" borderId="34" xfId="0" applyFont="1" applyFill="1" applyBorder="1" applyAlignment="1" applyProtection="1">
      <alignment horizontal="center" vertical="center"/>
      <protection hidden="1"/>
    </xf>
    <xf numFmtId="0" fontId="20" fillId="0" borderId="29" xfId="0" applyFont="1" applyBorder="1" applyAlignment="1" applyProtection="1">
      <alignment horizontal="center" vertical="center"/>
      <protection hidden="1"/>
    </xf>
    <xf numFmtId="0" fontId="20" fillId="0" borderId="45" xfId="0" applyFont="1" applyBorder="1" applyAlignment="1" applyProtection="1">
      <alignment horizontal="center" vertical="center"/>
      <protection hidden="1"/>
    </xf>
    <xf numFmtId="0" fontId="20" fillId="0" borderId="46" xfId="0" applyFont="1"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13" fillId="0" borderId="70" xfId="0" applyFont="1" applyBorder="1" applyAlignment="1" applyProtection="1">
      <alignment horizontal="left" vertical="center"/>
      <protection hidden="1"/>
    </xf>
    <xf numFmtId="0" fontId="13" fillId="0" borderId="70" xfId="0" applyFont="1" applyBorder="1" applyAlignment="1" applyProtection="1">
      <alignment horizontal="center" vertical="center"/>
      <protection locked="0" hidden="1"/>
    </xf>
    <xf numFmtId="0" fontId="13" fillId="0" borderId="71" xfId="0" applyFont="1" applyBorder="1" applyAlignment="1" applyProtection="1">
      <alignment horizontal="center" vertical="center"/>
      <protection locked="0" hidden="1"/>
    </xf>
    <xf numFmtId="0" fontId="13" fillId="0" borderId="68" xfId="0"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0" fontId="13" fillId="0" borderId="31" xfId="0" applyFont="1" applyBorder="1" applyAlignment="1" applyProtection="1">
      <alignment horizontal="center" vertical="center"/>
      <protection hidden="1"/>
    </xf>
    <xf numFmtId="0" fontId="34" fillId="20" borderId="0" xfId="0" applyFont="1" applyFill="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37" xfId="0" applyFont="1" applyBorder="1" applyAlignment="1" applyProtection="1">
      <alignment horizontal="center" vertical="center"/>
      <protection hidden="1"/>
    </xf>
    <xf numFmtId="0" fontId="19" fillId="0" borderId="15" xfId="0" applyFont="1" applyBorder="1" applyAlignment="1" applyProtection="1">
      <alignment horizontal="center" vertical="center"/>
      <protection hidden="1"/>
    </xf>
    <xf numFmtId="0" fontId="13" fillId="0" borderId="25" xfId="0" applyFont="1" applyBorder="1" applyAlignment="1" applyProtection="1">
      <alignment horizontal="center" vertical="center"/>
      <protection hidden="1"/>
    </xf>
    <xf numFmtId="0" fontId="13" fillId="0" borderId="35" xfId="0" applyFont="1" applyBorder="1" applyAlignment="1" applyProtection="1">
      <alignment horizontal="center" vertical="center"/>
      <protection hidden="1"/>
    </xf>
    <xf numFmtId="0" fontId="1" fillId="5" borderId="0" xfId="0" applyFont="1" applyFill="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35" fillId="2" borderId="12" xfId="0" applyNumberFormat="1" applyFont="1" applyFill="1" applyBorder="1" applyAlignment="1" applyProtection="1">
      <alignment horizontal="center" vertical="center" wrapText="1"/>
      <protection hidden="1"/>
    </xf>
    <xf numFmtId="0" fontId="35" fillId="2" borderId="14" xfId="0" applyNumberFormat="1" applyFont="1" applyFill="1" applyBorder="1" applyAlignment="1" applyProtection="1">
      <alignment horizontal="center" vertical="center" wrapText="1"/>
      <protection hidden="1"/>
    </xf>
    <xf numFmtId="0" fontId="35" fillId="2" borderId="16" xfId="0" applyNumberFormat="1" applyFont="1" applyFill="1" applyBorder="1" applyAlignment="1" applyProtection="1">
      <alignment horizontal="center" vertical="center" wrapText="1"/>
      <protection hidden="1"/>
    </xf>
    <xf numFmtId="0" fontId="35" fillId="2" borderId="18" xfId="0" applyNumberFormat="1" applyFont="1" applyFill="1" applyBorder="1" applyAlignment="1" applyProtection="1">
      <alignment horizontal="center" vertical="center" wrapText="1"/>
      <protection hidden="1"/>
    </xf>
    <xf numFmtId="0" fontId="13" fillId="0" borderId="27" xfId="0" applyNumberFormat="1" applyFont="1" applyBorder="1" applyAlignment="1" applyProtection="1">
      <alignment horizontal="center" vertical="center"/>
      <protection hidden="1"/>
    </xf>
    <xf numFmtId="0" fontId="13" fillId="0" borderId="4" xfId="0" applyNumberFormat="1" applyFont="1" applyBorder="1" applyAlignment="1" applyProtection="1">
      <alignment horizontal="center" vertical="center"/>
      <protection hidden="1"/>
    </xf>
    <xf numFmtId="0" fontId="34" fillId="5" borderId="0" xfId="0" applyFont="1" applyFill="1" applyAlignment="1" applyProtection="1">
      <alignment horizontal="center" vertical="center"/>
      <protection hidden="1"/>
    </xf>
    <xf numFmtId="0" fontId="36" fillId="0" borderId="40" xfId="0" applyNumberFormat="1" applyFont="1" applyFill="1" applyBorder="1" applyAlignment="1" applyProtection="1">
      <alignment horizontal="center" vertical="center"/>
      <protection locked="0" hidden="1"/>
    </xf>
    <xf numFmtId="0" fontId="36" fillId="0" borderId="31" xfId="0" applyNumberFormat="1" applyFont="1" applyFill="1" applyBorder="1" applyAlignment="1" applyProtection="1">
      <alignment horizontal="center" vertical="center"/>
      <protection locked="0" hidden="1"/>
    </xf>
    <xf numFmtId="0" fontId="36" fillId="0" borderId="39" xfId="0" applyNumberFormat="1" applyFont="1" applyFill="1" applyBorder="1" applyAlignment="1" applyProtection="1">
      <alignment horizontal="center" vertical="center"/>
      <protection locked="0" hidden="1"/>
    </xf>
    <xf numFmtId="0" fontId="38" fillId="0" borderId="40" xfId="0" applyFont="1" applyFill="1" applyBorder="1" applyAlignment="1" applyProtection="1">
      <alignment horizontal="center" vertical="center"/>
      <protection locked="0" hidden="1"/>
    </xf>
    <xf numFmtId="0" fontId="38" fillId="0" borderId="31" xfId="0" applyFont="1" applyFill="1" applyBorder="1" applyAlignment="1" applyProtection="1">
      <alignment horizontal="center" vertical="center"/>
      <protection locked="0" hidden="1"/>
    </xf>
    <xf numFmtId="0" fontId="38" fillId="0" borderId="39" xfId="0" applyFont="1" applyFill="1" applyBorder="1" applyAlignment="1" applyProtection="1">
      <alignment horizontal="center" vertical="center"/>
      <protection locked="0" hidden="1"/>
    </xf>
    <xf numFmtId="0" fontId="14" fillId="0" borderId="0" xfId="0" applyFont="1" applyAlignment="1" applyProtection="1">
      <alignment horizontal="center" vertical="center"/>
      <protection hidden="1"/>
    </xf>
    <xf numFmtId="0" fontId="34" fillId="11" borderId="0" xfId="0" applyFont="1" applyFill="1" applyAlignment="1" applyProtection="1">
      <alignment horizontal="center" vertical="center"/>
      <protection hidden="1"/>
    </xf>
    <xf numFmtId="0" fontId="35" fillId="0" borderId="31" xfId="0" applyFont="1" applyFill="1" applyBorder="1" applyAlignment="1" applyProtection="1">
      <alignment horizontal="center" vertical="center"/>
      <protection hidden="1"/>
    </xf>
    <xf numFmtId="0" fontId="37" fillId="0" borderId="28" xfId="0" applyFont="1" applyFill="1" applyBorder="1" applyAlignment="1" applyProtection="1">
      <alignment horizontal="center" vertical="center"/>
      <protection hidden="1"/>
    </xf>
    <xf numFmtId="0" fontId="37" fillId="0" borderId="31" xfId="0" applyFont="1" applyFill="1" applyBorder="1" applyAlignment="1" applyProtection="1">
      <alignment horizontal="center" vertical="center"/>
      <protection hidden="1"/>
    </xf>
    <xf numFmtId="0" fontId="37" fillId="0" borderId="34" xfId="0" applyFont="1" applyFill="1" applyBorder="1" applyAlignment="1" applyProtection="1">
      <alignment horizontal="center" vertical="center"/>
      <protection hidden="1"/>
    </xf>
    <xf numFmtId="0" fontId="38" fillId="0" borderId="34" xfId="0" applyFont="1" applyFill="1" applyBorder="1" applyAlignment="1" applyProtection="1">
      <alignment horizontal="center" vertical="center"/>
      <protection locked="0" hidden="1"/>
    </xf>
    <xf numFmtId="0" fontId="35" fillId="0" borderId="40" xfId="0" applyFont="1" applyFill="1" applyBorder="1" applyAlignment="1" applyProtection="1">
      <alignment horizontal="center" vertical="center"/>
      <protection hidden="1"/>
    </xf>
    <xf numFmtId="0" fontId="35" fillId="0" borderId="39" xfId="0" applyFont="1" applyFill="1" applyBorder="1" applyAlignment="1" applyProtection="1">
      <alignment horizontal="center" vertical="center"/>
      <protection hidden="1"/>
    </xf>
    <xf numFmtId="0" fontId="37" fillId="0" borderId="40" xfId="0" applyFont="1" applyFill="1" applyBorder="1" applyAlignment="1" applyProtection="1">
      <alignment horizontal="center" vertical="center"/>
      <protection hidden="1"/>
    </xf>
    <xf numFmtId="0" fontId="37" fillId="0" borderId="39" xfId="0" applyFont="1" applyFill="1" applyBorder="1" applyAlignment="1" applyProtection="1">
      <alignment horizontal="center" vertical="center"/>
      <protection hidden="1"/>
    </xf>
    <xf numFmtId="0" fontId="36" fillId="0" borderId="34" xfId="0" applyNumberFormat="1" applyFont="1" applyFill="1" applyBorder="1" applyAlignment="1" applyProtection="1">
      <alignment horizontal="center" vertical="center"/>
      <protection locked="0" hidden="1"/>
    </xf>
    <xf numFmtId="0" fontId="35" fillId="0" borderId="34" xfId="0" applyFont="1" applyFill="1" applyBorder="1" applyAlignment="1" applyProtection="1">
      <alignment horizontal="center" vertical="center"/>
      <protection hidden="1"/>
    </xf>
    <xf numFmtId="0" fontId="22" fillId="4" borderId="0" xfId="0" applyFont="1" applyFill="1" applyAlignment="1">
      <alignment horizontal="center" vertical="center"/>
    </xf>
    <xf numFmtId="0" fontId="22" fillId="0" borderId="0" xfId="0" applyFont="1" applyFill="1" applyAlignment="1">
      <alignment horizontal="center" vertical="center"/>
    </xf>
    <xf numFmtId="0" fontId="22" fillId="7" borderId="0" xfId="0" applyFont="1" applyFill="1" applyAlignment="1">
      <alignment horizontal="center" vertical="center"/>
    </xf>
    <xf numFmtId="0" fontId="22" fillId="5" borderId="0" xfId="0" applyFont="1" applyFill="1" applyAlignment="1">
      <alignment horizontal="center" vertical="center"/>
    </xf>
    <xf numFmtId="0" fontId="22" fillId="8" borderId="0" xfId="0" applyFont="1" applyFill="1" applyAlignment="1">
      <alignment horizontal="center" vertical="center"/>
    </xf>
    <xf numFmtId="0" fontId="23" fillId="2" borderId="0" xfId="0" applyFont="1" applyFill="1" applyAlignment="1">
      <alignment horizontal="center" vertical="center"/>
    </xf>
    <xf numFmtId="0" fontId="42" fillId="2" borderId="4" xfId="0" applyFont="1" applyFill="1" applyBorder="1" applyAlignment="1">
      <alignment horizontal="center" vertical="center"/>
    </xf>
  </cellXfs>
  <cellStyles count="24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標準" xfId="0" builtinId="0"/>
    <cellStyle name="標準 3" xfId="29"/>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s>
  <dxfs count="296">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ndense val="0"/>
        <extend val="0"/>
        <color auto="1"/>
      </font>
      <fill>
        <patternFill>
          <bgColor indexed="43"/>
        </patternFill>
      </fill>
    </dxf>
    <dxf>
      <font>
        <condense val="0"/>
        <extend val="0"/>
        <color auto="1"/>
      </font>
      <fill>
        <patternFill>
          <bgColor indexed="43"/>
        </patternFill>
      </fill>
    </dxf>
    <dxf>
      <font>
        <condense val="0"/>
        <extend val="0"/>
        <color auto="1"/>
      </font>
      <fill>
        <patternFill>
          <bgColor indexed="43"/>
        </patternFill>
      </fill>
    </dxf>
    <dxf>
      <font>
        <condense val="0"/>
        <extend val="0"/>
        <color auto="1"/>
      </font>
      <fill>
        <patternFill>
          <bgColor indexed="43"/>
        </patternFill>
      </fill>
    </dxf>
    <dxf>
      <fill>
        <patternFill patternType="none">
          <bgColor indexed="65"/>
        </patternFill>
      </fill>
    </dxf>
    <dxf>
      <font>
        <condense val="0"/>
        <extend val="0"/>
        <color auto="1"/>
      </font>
      <fill>
        <patternFill>
          <bgColor indexed="43"/>
        </patternFill>
      </fill>
    </dxf>
    <dxf>
      <font>
        <condense val="0"/>
        <extend val="0"/>
        <color auto="1"/>
      </font>
      <fill>
        <patternFill>
          <bgColor indexed="43"/>
        </patternFill>
      </fill>
    </dxf>
    <dxf>
      <font>
        <condense val="0"/>
        <extend val="0"/>
        <color auto="1"/>
      </font>
      <fill>
        <patternFill>
          <bgColor indexed="43"/>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auto="1"/>
      </font>
      <fill>
        <patternFill>
          <bgColor indexed="43"/>
        </patternFill>
      </fill>
    </dxf>
    <dxf>
      <fill>
        <patternFill patternType="none">
          <bgColor indexed="65"/>
        </patternFill>
      </fill>
    </dxf>
    <dxf>
      <font>
        <condense val="0"/>
        <extend val="0"/>
        <color auto="1"/>
      </font>
      <fill>
        <patternFill>
          <bgColor indexed="43"/>
        </patternFill>
      </fill>
    </dxf>
    <dxf>
      <font>
        <condense val="0"/>
        <extend val="0"/>
        <color auto="1"/>
      </font>
      <fill>
        <patternFill>
          <bgColor indexed="43"/>
        </patternFill>
      </fill>
    </dxf>
    <dxf>
      <font>
        <condense val="0"/>
        <extend val="0"/>
        <color auto="1"/>
      </font>
      <fill>
        <patternFill>
          <bgColor indexed="43"/>
        </patternFill>
      </fill>
    </dxf>
    <dxf>
      <font>
        <condense val="0"/>
        <extend val="0"/>
        <color auto="1"/>
      </font>
      <fill>
        <patternFill>
          <bgColor indexed="43"/>
        </patternFill>
      </fill>
    </dxf>
    <dxf>
      <fill>
        <patternFill patternType="none">
          <bgColor indexed="65"/>
        </patternFill>
      </fill>
    </dxf>
    <dxf>
      <font>
        <condense val="0"/>
        <extend val="0"/>
        <color auto="1"/>
      </font>
      <fill>
        <patternFill>
          <bgColor indexed="43"/>
        </patternFill>
      </fill>
    </dxf>
    <dxf>
      <font>
        <condense val="0"/>
        <extend val="0"/>
        <color auto="1"/>
      </font>
      <fill>
        <patternFill>
          <bgColor indexed="43"/>
        </patternFill>
      </fill>
    </dxf>
    <dxf>
      <font>
        <condense val="0"/>
        <extend val="0"/>
        <color auto="1"/>
      </font>
      <fill>
        <patternFill>
          <bgColor indexed="43"/>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auto="1"/>
      </font>
      <fill>
        <patternFill>
          <bgColor indexed="43"/>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patternType="solid">
          <fgColor indexed="64"/>
          <bgColor theme="0" tint="-4.9989318521683403E-2"/>
        </patternFill>
      </fill>
    </dxf>
    <dxf>
      <font>
        <color auto="1"/>
      </font>
      <fill>
        <patternFill patternType="solid">
          <fgColor indexed="64"/>
          <bgColor rgb="FFCCFFFF"/>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ill>
        <patternFill>
          <bgColor rgb="FFFFC7CE"/>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patternType="solid">
          <fgColor indexed="64"/>
          <bgColor rgb="FFCCFFFF"/>
        </patternFill>
      </fill>
    </dxf>
    <dxf>
      <font>
        <color auto="1"/>
      </font>
      <fill>
        <patternFill patternType="solid">
          <fgColor indexed="64"/>
          <bgColor rgb="FFCCFFFF"/>
        </patternFill>
      </fill>
    </dxf>
    <dxf>
      <fill>
        <patternFill>
          <bgColor rgb="FFFFC7CE"/>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rgb="FFCCFFFF"/>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ill>
        <patternFill patternType="solid">
          <fgColor indexed="64"/>
          <bgColor rgb="FFCCFFFF"/>
        </patternFill>
      </fill>
    </dxf>
    <dxf>
      <fill>
        <patternFill patternType="solid">
          <fgColor indexed="64"/>
          <bgColor rgb="FFCCFFFF"/>
        </patternFill>
      </fill>
    </dxf>
    <dxf>
      <fill>
        <patternFill patternType="solid">
          <fgColor indexed="64"/>
          <bgColor rgb="FFCCFFFF"/>
        </patternFill>
      </fill>
    </dxf>
    <dxf>
      <fill>
        <patternFill patternType="solid">
          <fgColor indexed="64"/>
          <bgColor rgb="FFCCFFFF"/>
        </patternFill>
      </fill>
    </dxf>
    <dxf>
      <fill>
        <patternFill patternType="solid">
          <fgColor indexed="64"/>
          <bgColor rgb="FFCCFFFF"/>
        </patternFill>
      </fill>
    </dxf>
    <dxf>
      <fill>
        <patternFill patternType="solid">
          <fgColor indexed="64"/>
          <bgColor rgb="FFCCFFFF"/>
        </patternFill>
      </fill>
    </dxf>
    <dxf>
      <fill>
        <patternFill patternType="solid">
          <fgColor indexed="64"/>
          <bgColor rgb="FFCCFFFF"/>
        </patternFill>
      </fill>
    </dxf>
    <dxf>
      <fill>
        <patternFill patternType="solid">
          <fgColor indexed="64"/>
          <bgColor rgb="FFCCFFFF"/>
        </patternFill>
      </fill>
    </dxf>
    <dxf>
      <fill>
        <patternFill patternType="solid">
          <fgColor indexed="64"/>
          <bgColor rgb="FFCCFFFF"/>
        </patternFill>
      </fill>
    </dxf>
    <dxf>
      <fill>
        <patternFill patternType="solid">
          <fgColor indexed="64"/>
          <bgColor rgb="FFCCFFFF"/>
        </patternFill>
      </fill>
    </dxf>
    <dxf>
      <fill>
        <patternFill patternType="solid">
          <fgColor indexed="64"/>
          <bgColor rgb="FFCCFFFF"/>
        </patternFill>
      </fill>
    </dxf>
    <dxf>
      <fill>
        <patternFill patternType="solid">
          <fgColor indexed="64"/>
          <bgColor rgb="FFCCFFFF"/>
        </patternFill>
      </fill>
    </dxf>
    <dxf>
      <fill>
        <patternFill patternType="solid">
          <fgColor indexed="64"/>
          <bgColor rgb="FFCCFFFF"/>
        </patternFill>
      </fill>
    </dxf>
    <dxf>
      <fill>
        <patternFill patternType="solid">
          <fgColor indexed="64"/>
          <bgColor rgb="FFCCFFFF"/>
        </patternFill>
      </fill>
    </dxf>
    <dxf>
      <fill>
        <patternFill patternType="solid">
          <fgColor indexed="64"/>
          <bgColor rgb="FFCCFFFF"/>
        </patternFill>
      </fill>
    </dxf>
    <dxf>
      <fill>
        <patternFill patternType="solid">
          <fgColor indexed="64"/>
          <bgColor rgb="FFCCFFFF"/>
        </patternFill>
      </fill>
    </dxf>
    <dxf>
      <fill>
        <patternFill patternType="solid">
          <fgColor indexed="64"/>
          <bgColor rgb="FFCCFFFF"/>
        </patternFill>
      </fill>
    </dxf>
    <dxf>
      <font>
        <condense val="0"/>
        <extend val="0"/>
        <color auto="1"/>
      </font>
      <fill>
        <patternFill>
          <bgColor indexed="43"/>
        </patternFill>
      </fill>
    </dxf>
    <dxf>
      <fill>
        <patternFill patternType="solid">
          <fgColor indexed="64"/>
          <bgColor rgb="FFCCFFFF"/>
        </patternFill>
      </fill>
    </dxf>
    <dxf>
      <fill>
        <patternFill patternType="solid">
          <fgColor indexed="64"/>
          <bgColor rgb="FFCCFFFF"/>
        </patternFill>
      </fill>
    </dxf>
    <dxf>
      <font>
        <condense val="0"/>
        <extend val="0"/>
        <color auto="1"/>
      </font>
      <fill>
        <patternFill>
          <bgColor indexed="43"/>
        </patternFill>
      </fill>
    </dxf>
    <dxf>
      <fill>
        <patternFill patternType="solid">
          <fgColor indexed="64"/>
          <bgColor rgb="FFCCFFFF"/>
        </patternFill>
      </fill>
    </dxf>
    <dxf>
      <fill>
        <patternFill patternType="solid">
          <fgColor indexed="64"/>
          <bgColor rgb="FFCCFFFF"/>
        </patternFill>
      </fill>
    </dxf>
    <dxf>
      <font>
        <condense val="0"/>
        <extend val="0"/>
        <color auto="1"/>
      </font>
      <fill>
        <patternFill>
          <bgColor indexed="43"/>
        </patternFill>
      </fill>
    </dxf>
    <dxf>
      <fill>
        <patternFill patternType="solid">
          <fgColor indexed="64"/>
          <bgColor rgb="FFCCFFFF"/>
        </patternFill>
      </fill>
    </dxf>
    <dxf>
      <fill>
        <patternFill patternType="solid">
          <fgColor indexed="64"/>
          <bgColor rgb="FFCCFFFF"/>
        </patternFill>
      </fill>
    </dxf>
    <dxf>
      <font>
        <condense val="0"/>
        <extend val="0"/>
        <color auto="1"/>
      </font>
      <fill>
        <patternFill>
          <bgColor indexed="43"/>
        </patternFill>
      </fill>
    </dxf>
    <dxf>
      <fill>
        <patternFill patternType="solid">
          <fgColor indexed="64"/>
          <bgColor rgb="FFCCFFFF"/>
        </patternFill>
      </fill>
    </dxf>
    <dxf>
      <font>
        <condense val="0"/>
        <extend val="0"/>
        <color auto="1"/>
      </font>
      <fill>
        <patternFill>
          <bgColor indexed="43"/>
        </patternFill>
      </fill>
    </dxf>
    <dxf>
      <fill>
        <patternFill patternType="solid">
          <fgColor indexed="64"/>
          <bgColor rgb="FFCCFFFF"/>
        </patternFill>
      </fill>
    </dxf>
  </dxfs>
  <tableStyles count="0" defaultTableStyle="TableStyleMedium9" defaultPivotStyle="PivotStyleMedium4"/>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761998</xdr:colOff>
      <xdr:row>11</xdr:row>
      <xdr:rowOff>190499</xdr:rowOff>
    </xdr:from>
    <xdr:to>
      <xdr:col>12</xdr:col>
      <xdr:colOff>821220</xdr:colOff>
      <xdr:row>11</xdr:row>
      <xdr:rowOff>265042</xdr:rowOff>
    </xdr:to>
    <xdr:sp macro="" textlink="">
      <xdr:nvSpPr>
        <xdr:cNvPr id="2" name="テキスト ボックス 1"/>
        <xdr:cNvSpPr txBox="1"/>
      </xdr:nvSpPr>
      <xdr:spPr>
        <a:xfrm>
          <a:off x="14146694" y="3056282"/>
          <a:ext cx="59222" cy="74543"/>
        </a:xfrm>
        <a:prstGeom prst="rect">
          <a:avLst/>
        </a:prstGeom>
        <a:solidFill>
          <a:srgbClr val="FFFFFF"/>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800">
            <a:latin typeface="+mj-ea"/>
            <a:ea typeface="+mj-ea"/>
          </a:endParaRPr>
        </a:p>
      </xdr:txBody>
    </xdr:sp>
    <xdr:clientData/>
  </xdr:twoCellAnchor>
  <xdr:twoCellAnchor>
    <xdr:from>
      <xdr:col>6</xdr:col>
      <xdr:colOff>140805</xdr:colOff>
      <xdr:row>9</xdr:row>
      <xdr:rowOff>25400</xdr:rowOff>
    </xdr:from>
    <xdr:to>
      <xdr:col>6</xdr:col>
      <xdr:colOff>372717</xdr:colOff>
      <xdr:row>10</xdr:row>
      <xdr:rowOff>0</xdr:rowOff>
    </xdr:to>
    <xdr:sp macro="" textlink="">
      <xdr:nvSpPr>
        <xdr:cNvPr id="3" name="テキスト ボックス 2"/>
        <xdr:cNvSpPr txBox="1"/>
      </xdr:nvSpPr>
      <xdr:spPr>
        <a:xfrm>
          <a:off x="9061175" y="2385943"/>
          <a:ext cx="231912" cy="281057"/>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800">
            <a:latin typeface="+mj-ea"/>
            <a:ea typeface="+mj-ea"/>
          </a:endParaRPr>
        </a:p>
        <a:p>
          <a:pPr algn="ctr"/>
          <a:endParaRPr kumimoji="1" lang="en-US" altLang="ja-JP" sz="1800">
            <a:latin typeface="+mj-ea"/>
            <a:ea typeface="+mj-ea"/>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C66"/>
  </sheetPr>
  <dimension ref="A1:V44"/>
  <sheetViews>
    <sheetView showGridLines="0" showRowColHeaders="0" view="pageBreakPreview" zoomScale="85" zoomScaleNormal="115" zoomScaleSheetLayoutView="85" zoomScalePageLayoutView="115" workbookViewId="0">
      <selection activeCell="C7" sqref="C7:D7"/>
    </sheetView>
  </sheetViews>
  <sheetFormatPr defaultColWidth="8.875" defaultRowHeight="14.25"/>
  <cols>
    <col min="1" max="1" width="5" style="149" customWidth="1"/>
    <col min="2" max="2" width="22.5" style="149" customWidth="1"/>
    <col min="3" max="4" width="25" style="149" customWidth="1"/>
    <col min="5" max="5" width="5" style="149" customWidth="1"/>
    <col min="6" max="6" width="7" style="149" customWidth="1"/>
    <col min="7" max="9" width="7" style="149" hidden="1" customWidth="1"/>
    <col min="10" max="10" width="13.625" style="149" hidden="1" customWidth="1"/>
    <col min="11" max="11" width="25.75" style="149" hidden="1" customWidth="1"/>
    <col min="12" max="12" width="28" style="149" hidden="1" customWidth="1"/>
    <col min="13" max="13" width="34.625" style="149" hidden="1" customWidth="1"/>
    <col min="14" max="14" width="39.125" style="149" hidden="1" customWidth="1"/>
    <col min="15" max="15" width="48.875" style="149" hidden="1" customWidth="1"/>
    <col min="16" max="16" width="39.125" style="149" hidden="1" customWidth="1"/>
    <col min="17" max="17" width="53.25" style="149" hidden="1" customWidth="1"/>
    <col min="18" max="18" width="28" style="149" hidden="1" customWidth="1"/>
    <col min="19" max="19" width="33.25" style="149" hidden="1" customWidth="1"/>
    <col min="20" max="20" width="23.625" style="149" hidden="1" customWidth="1"/>
    <col min="21" max="22" width="0" style="149" hidden="1" customWidth="1"/>
    <col min="23" max="16384" width="8.875" style="149"/>
  </cols>
  <sheetData>
    <row r="1" spans="1:22" ht="21.75" thickBot="1">
      <c r="A1" s="242" t="s">
        <v>269</v>
      </c>
      <c r="B1" s="243"/>
      <c r="C1" s="243"/>
      <c r="D1" s="243"/>
      <c r="E1" s="243"/>
    </row>
    <row r="2" spans="1:22" ht="15" thickBot="1">
      <c r="J2" s="153" t="s">
        <v>268</v>
      </c>
      <c r="K2" s="154">
        <f>IF(SUM(K7:K16)=0,0,1)</f>
        <v>1</v>
      </c>
      <c r="L2" s="154">
        <f t="shared" ref="L2:T2" si="0">IF(SUM(L7:L16)=0,0,1)</f>
        <v>1</v>
      </c>
      <c r="M2" s="154">
        <f t="shared" si="0"/>
        <v>1</v>
      </c>
      <c r="N2" s="154">
        <f t="shared" si="0"/>
        <v>1</v>
      </c>
      <c r="O2" s="154">
        <f t="shared" si="0"/>
        <v>1</v>
      </c>
      <c r="P2" s="154">
        <f t="shared" si="0"/>
        <v>1</v>
      </c>
      <c r="Q2" s="154">
        <f t="shared" si="0"/>
        <v>1</v>
      </c>
      <c r="R2" s="154">
        <f t="shared" si="0"/>
        <v>1</v>
      </c>
      <c r="S2" s="154">
        <f t="shared" si="0"/>
        <v>1</v>
      </c>
      <c r="T2" s="155">
        <f t="shared" si="0"/>
        <v>1</v>
      </c>
    </row>
    <row r="3" spans="1:22" ht="24.75" thickBot="1">
      <c r="B3" s="156" t="s">
        <v>268</v>
      </c>
      <c r="C3" s="234" t="str">
        <f>IFERROR(HLOOKUP(1,$K$2:$T$3,2,FALSE),"")</f>
        <v>大学名を選択してください。</v>
      </c>
      <c r="D3" s="235"/>
      <c r="E3" s="157"/>
      <c r="F3" s="157"/>
      <c r="G3" s="157"/>
      <c r="H3" s="157"/>
      <c r="I3" s="157"/>
      <c r="J3" s="158"/>
      <c r="K3" s="159" t="s">
        <v>17</v>
      </c>
      <c r="L3" s="159" t="s">
        <v>0</v>
      </c>
      <c r="M3" s="159" t="s">
        <v>21</v>
      </c>
      <c r="N3" s="159" t="s">
        <v>22</v>
      </c>
      <c r="O3" s="159" t="s">
        <v>1</v>
      </c>
      <c r="P3" s="159" t="s">
        <v>2</v>
      </c>
      <c r="Q3" s="159" t="s">
        <v>3</v>
      </c>
      <c r="R3" s="159" t="s">
        <v>4</v>
      </c>
      <c r="S3" s="159" t="s">
        <v>5</v>
      </c>
      <c r="T3" s="160" t="s">
        <v>6</v>
      </c>
    </row>
    <row r="4" spans="1:22" ht="24.75" thickBot="1">
      <c r="B4" s="161"/>
      <c r="C4" s="162"/>
      <c r="D4" s="163"/>
      <c r="E4" s="157"/>
      <c r="F4" s="157"/>
      <c r="G4" s="157"/>
      <c r="H4" s="157"/>
      <c r="I4" s="157"/>
      <c r="J4" s="158"/>
      <c r="K4" s="159"/>
      <c r="L4" s="159"/>
      <c r="M4" s="159"/>
      <c r="N4" s="159"/>
      <c r="O4" s="159"/>
      <c r="P4" s="159"/>
      <c r="Q4" s="159"/>
      <c r="R4" s="159"/>
      <c r="S4" s="159"/>
      <c r="T4" s="160"/>
    </row>
    <row r="5" spans="1:22" ht="24.75" thickBot="1">
      <c r="B5" s="164" t="s">
        <v>276</v>
      </c>
      <c r="C5" s="165" t="str">
        <f>地区選択!$C$1</f>
        <v>中国四国</v>
      </c>
      <c r="E5" s="157"/>
      <c r="F5" s="157"/>
      <c r="G5" s="157"/>
      <c r="H5" s="157"/>
      <c r="I5" s="157"/>
      <c r="J5" s="158"/>
      <c r="K5" s="159"/>
      <c r="L5" s="159"/>
      <c r="M5" s="159"/>
      <c r="N5" s="159"/>
      <c r="O5" s="159"/>
      <c r="P5" s="159"/>
      <c r="Q5" s="159"/>
      <c r="R5" s="159"/>
      <c r="S5" s="159"/>
      <c r="T5" s="160"/>
    </row>
    <row r="6" spans="1:22" ht="15" customHeight="1">
      <c r="B6" s="166" t="s">
        <v>270</v>
      </c>
      <c r="C6" s="232" t="str">
        <f>IF($C7="","",VLOOKUP($C7,登録データ!$Q$3:$S$300,2,FALSE))</f>
        <v/>
      </c>
      <c r="D6" s="233"/>
      <c r="E6" s="157"/>
      <c r="F6" s="157"/>
      <c r="G6" s="157"/>
      <c r="H6" s="157"/>
      <c r="I6" s="157"/>
      <c r="J6" s="158"/>
      <c r="K6" s="159"/>
      <c r="L6" s="159"/>
      <c r="M6" s="159"/>
      <c r="N6" s="159"/>
      <c r="O6" s="159"/>
      <c r="P6" s="159"/>
      <c r="Q6" s="159"/>
      <c r="R6" s="159"/>
      <c r="S6" s="159"/>
      <c r="T6" s="160"/>
    </row>
    <row r="7" spans="1:22" ht="24.75" thickBot="1">
      <c r="B7" s="167" t="s">
        <v>7</v>
      </c>
      <c r="C7" s="227"/>
      <c r="D7" s="228"/>
      <c r="E7" s="157"/>
      <c r="F7" s="157"/>
      <c r="G7" s="157"/>
      <c r="H7" s="157"/>
      <c r="I7" s="157"/>
      <c r="J7" s="158"/>
      <c r="K7" s="159">
        <f>IF($C7="",1,0)</f>
        <v>1</v>
      </c>
      <c r="L7" s="159"/>
      <c r="M7" s="159"/>
      <c r="N7" s="159"/>
      <c r="O7" s="159"/>
      <c r="P7" s="159"/>
      <c r="Q7" s="159"/>
      <c r="R7" s="159"/>
      <c r="S7" s="159"/>
      <c r="T7" s="160"/>
      <c r="U7" s="168"/>
      <c r="V7" s="169"/>
    </row>
    <row r="8" spans="1:22" ht="24.75" thickBot="1">
      <c r="B8" s="170"/>
      <c r="C8" s="157"/>
      <c r="D8" s="157"/>
      <c r="E8" s="157"/>
      <c r="F8" s="157"/>
      <c r="G8" s="157"/>
      <c r="H8" s="157"/>
      <c r="I8" s="157"/>
      <c r="J8" s="158"/>
      <c r="K8" s="159"/>
      <c r="L8" s="159"/>
      <c r="M8" s="159"/>
      <c r="N8" s="159"/>
      <c r="O8" s="159"/>
      <c r="P8" s="159"/>
      <c r="Q8" s="159"/>
      <c r="R8" s="159"/>
      <c r="S8" s="159"/>
      <c r="T8" s="160"/>
      <c r="U8" s="168"/>
      <c r="V8" s="169"/>
    </row>
    <row r="9" spans="1:22" ht="15" customHeight="1">
      <c r="B9" s="166" t="s">
        <v>273</v>
      </c>
      <c r="C9" s="244"/>
      <c r="D9" s="245"/>
      <c r="E9" s="157"/>
      <c r="F9" s="157"/>
      <c r="G9" s="157"/>
      <c r="H9" s="157"/>
      <c r="I9" s="157"/>
      <c r="J9" s="158"/>
      <c r="K9" s="159"/>
      <c r="L9" s="159"/>
      <c r="M9" s="159"/>
      <c r="N9" s="159"/>
      <c r="O9" s="159"/>
      <c r="P9" s="159"/>
      <c r="Q9" s="159"/>
      <c r="R9" s="159"/>
      <c r="S9" s="159"/>
      <c r="T9" s="160"/>
      <c r="U9" s="168"/>
      <c r="V9" s="169"/>
    </row>
    <row r="10" spans="1:22" ht="24">
      <c r="B10" s="171" t="s">
        <v>8</v>
      </c>
      <c r="C10" s="229"/>
      <c r="D10" s="230"/>
      <c r="E10" s="157"/>
      <c r="F10" s="157"/>
      <c r="G10" s="157"/>
      <c r="H10" s="157"/>
      <c r="I10" s="157"/>
      <c r="J10" s="158"/>
      <c r="K10" s="159"/>
      <c r="L10" s="159">
        <f>IF($C10="",1,0)</f>
        <v>1</v>
      </c>
      <c r="M10" s="159"/>
      <c r="N10" s="159"/>
      <c r="O10" s="159"/>
      <c r="P10" s="159"/>
      <c r="Q10" s="159"/>
      <c r="R10" s="159"/>
      <c r="S10" s="159"/>
      <c r="T10" s="160"/>
    </row>
    <row r="11" spans="1:22" ht="15" customHeight="1">
      <c r="B11" s="171" t="s">
        <v>274</v>
      </c>
      <c r="C11" s="229"/>
      <c r="D11" s="230"/>
      <c r="E11" s="157"/>
      <c r="F11" s="157"/>
      <c r="G11" s="157"/>
      <c r="H11" s="157"/>
      <c r="I11" s="157"/>
      <c r="J11" s="158"/>
      <c r="K11" s="159"/>
      <c r="L11" s="159"/>
      <c r="M11" s="159"/>
      <c r="N11" s="159"/>
      <c r="O11" s="159"/>
      <c r="P11" s="159"/>
      <c r="Q11" s="159"/>
      <c r="R11" s="159"/>
      <c r="S11" s="159"/>
      <c r="T11" s="160"/>
    </row>
    <row r="12" spans="1:22" ht="24">
      <c r="B12" s="171" t="s">
        <v>18</v>
      </c>
      <c r="C12" s="229"/>
      <c r="D12" s="230"/>
      <c r="E12" s="157"/>
      <c r="F12" s="157"/>
      <c r="G12" s="157"/>
      <c r="H12" s="157"/>
      <c r="I12" s="157"/>
      <c r="J12" s="158"/>
      <c r="K12" s="159"/>
      <c r="L12" s="159"/>
      <c r="M12" s="159">
        <f>IF($C12="",1,0)</f>
        <v>1</v>
      </c>
      <c r="N12" s="159"/>
      <c r="O12" s="159"/>
      <c r="P12" s="159"/>
      <c r="Q12" s="159"/>
      <c r="R12" s="159"/>
      <c r="S12" s="159"/>
      <c r="T12" s="160"/>
    </row>
    <row r="13" spans="1:22" ht="24">
      <c r="B13" s="171" t="s">
        <v>23</v>
      </c>
      <c r="C13" s="229"/>
      <c r="D13" s="230"/>
      <c r="E13" s="157"/>
      <c r="F13" s="157"/>
      <c r="G13" s="157"/>
      <c r="H13" s="157"/>
      <c r="I13" s="157"/>
      <c r="J13" s="158"/>
      <c r="K13" s="159"/>
      <c r="L13" s="159"/>
      <c r="M13" s="159"/>
      <c r="N13" s="159">
        <f>IF($C13="",1,0)</f>
        <v>1</v>
      </c>
      <c r="O13" s="159">
        <f>IF(AND(LEN(SUBSTITUTE($C13,"-",""))&lt;&gt;11,LEN(SUBSTITUTE($C13,"-",""))&lt;&gt;10),1,0)</f>
        <v>1</v>
      </c>
      <c r="P13" s="159"/>
      <c r="Q13" s="159"/>
      <c r="R13" s="159"/>
      <c r="S13" s="159"/>
      <c r="T13" s="160"/>
    </row>
    <row r="14" spans="1:22" ht="24">
      <c r="B14" s="171" t="s">
        <v>9</v>
      </c>
      <c r="C14" s="229"/>
      <c r="D14" s="230"/>
      <c r="E14" s="172"/>
      <c r="F14" s="172"/>
      <c r="G14" s="172"/>
      <c r="H14" s="172"/>
      <c r="I14" s="172"/>
      <c r="J14" s="158"/>
      <c r="K14" s="159"/>
      <c r="L14" s="159"/>
      <c r="M14" s="159"/>
      <c r="N14" s="159"/>
      <c r="O14" s="159"/>
      <c r="P14" s="159">
        <f>IF($C14="",1,0)</f>
        <v>1</v>
      </c>
      <c r="Q14" s="159">
        <f>IF(AND(LEN(SUBSTITUTE($C14,"-",""))&lt;&gt;11,LEN(SUBSTITUTE($C14,"-",""))&lt;&gt;10),1,0)</f>
        <v>1</v>
      </c>
      <c r="R14" s="159"/>
      <c r="S14" s="159"/>
      <c r="T14" s="160"/>
    </row>
    <row r="15" spans="1:22" ht="21">
      <c r="B15" s="173" t="s">
        <v>19</v>
      </c>
      <c r="C15" s="229"/>
      <c r="D15" s="231"/>
      <c r="E15" s="174"/>
      <c r="F15" s="174"/>
      <c r="G15" s="174"/>
      <c r="H15" s="174"/>
      <c r="I15" s="174"/>
      <c r="J15" s="175"/>
      <c r="K15" s="159"/>
      <c r="L15" s="159"/>
      <c r="M15" s="159"/>
      <c r="N15" s="159"/>
      <c r="O15" s="159"/>
      <c r="P15" s="159"/>
      <c r="Q15" s="159"/>
      <c r="R15" s="159">
        <f>IF($C15="",1,0)</f>
        <v>1</v>
      </c>
      <c r="S15" s="159">
        <f>IF(LEN(SUBSTITUTE($C15,"-",""))&lt;&gt;7,1,0)</f>
        <v>1</v>
      </c>
      <c r="T15" s="160"/>
    </row>
    <row r="16" spans="1:22" ht="27.95" customHeight="1" thickBot="1">
      <c r="B16" s="236" t="s">
        <v>20</v>
      </c>
      <c r="C16" s="229"/>
      <c r="D16" s="230"/>
      <c r="J16" s="176"/>
      <c r="K16" s="177"/>
      <c r="L16" s="177"/>
      <c r="M16" s="177"/>
      <c r="N16" s="177"/>
      <c r="O16" s="177"/>
      <c r="P16" s="177"/>
      <c r="Q16" s="177"/>
      <c r="R16" s="177"/>
      <c r="S16" s="177"/>
      <c r="T16" s="178">
        <f>IF($C16="",1,0)</f>
        <v>1</v>
      </c>
    </row>
    <row r="17" spans="2:10">
      <c r="B17" s="237"/>
      <c r="C17" s="239"/>
      <c r="D17" s="231"/>
    </row>
    <row r="18" spans="2:10" ht="15" thickBot="1">
      <c r="B18" s="238"/>
      <c r="C18" s="240"/>
      <c r="D18" s="241"/>
    </row>
    <row r="19" spans="2:10" ht="18" thickBot="1">
      <c r="E19" s="179"/>
      <c r="F19" s="179"/>
      <c r="G19" s="179"/>
      <c r="H19" s="179"/>
      <c r="I19" s="179"/>
      <c r="J19" s="179"/>
    </row>
    <row r="20" spans="2:10" ht="26.1" customHeight="1" thickBot="1">
      <c r="B20" s="180" t="s">
        <v>10</v>
      </c>
      <c r="C20" s="181" t="s">
        <v>11</v>
      </c>
      <c r="D20" s="182" t="s">
        <v>12</v>
      </c>
      <c r="E20" s="91"/>
      <c r="F20" s="91"/>
      <c r="G20" s="91"/>
      <c r="H20" s="91"/>
      <c r="I20" s="91"/>
      <c r="J20" s="91"/>
    </row>
    <row r="21" spans="2:10" ht="26.1" customHeight="1">
      <c r="B21" s="183" t="s">
        <v>13</v>
      </c>
      <c r="C21" s="40">
        <f>COUNTA(個人種目男子エントリー!H17:H196)-C22</f>
        <v>0</v>
      </c>
      <c r="D21" s="151">
        <f>COUNTA(個人種目女子エントリー!H17:H196)-D22</f>
        <v>0</v>
      </c>
      <c r="E21" s="91"/>
      <c r="F21" s="91"/>
      <c r="G21" s="91"/>
      <c r="H21" s="91"/>
      <c r="I21" s="91"/>
      <c r="J21" s="91"/>
    </row>
    <row r="22" spans="2:10" ht="26.1" customHeight="1">
      <c r="B22" s="183" t="s">
        <v>14</v>
      </c>
      <c r="C22" s="40">
        <f>COUNTIF(個人種目男子エントリー!H17:H196,"十種競技")+COUNTIF(個人種目男子エントリー!H17:H196,"十種競技（八種競技）")</f>
        <v>0</v>
      </c>
      <c r="D22" s="151">
        <f>COUNTIF(個人種目女子エントリー!H17:H196,"七種競技")</f>
        <v>0</v>
      </c>
      <c r="E22" s="91"/>
      <c r="F22" s="91"/>
      <c r="G22" s="91"/>
      <c r="H22" s="91"/>
      <c r="I22" s="91"/>
      <c r="J22" s="91"/>
    </row>
    <row r="23" spans="2:10" ht="26.1" customHeight="1">
      <c r="B23" s="183" t="s">
        <v>15</v>
      </c>
      <c r="C23" s="40">
        <f>SUM('リレー確認表（記録入力）'!K14,'リレー確認表（記録入力）'!K20)</f>
        <v>0</v>
      </c>
      <c r="D23" s="151">
        <f>SUM('リレー確認表（記録入力）'!K30,'リレー確認表（記録入力）'!K36)</f>
        <v>0</v>
      </c>
      <c r="E23" s="184"/>
      <c r="F23" s="184"/>
      <c r="G23" s="184"/>
      <c r="H23" s="184"/>
      <c r="I23" s="184"/>
      <c r="J23" s="184"/>
    </row>
    <row r="24" spans="2:10" ht="26.1" customHeight="1" thickBot="1">
      <c r="B24" s="185" t="s">
        <v>16</v>
      </c>
      <c r="C24" s="223">
        <f>(C21+D21)*2200+(C22+D22)*3000+(C23+D23)*3200</f>
        <v>0</v>
      </c>
      <c r="D24" s="224"/>
      <c r="E24" s="163"/>
      <c r="F24" s="163"/>
      <c r="G24" s="163"/>
      <c r="H24" s="163"/>
      <c r="I24" s="163"/>
      <c r="J24" s="163"/>
    </row>
    <row r="25" spans="2:10" ht="25.5">
      <c r="C25" s="186"/>
      <c r="D25" s="187"/>
      <c r="E25" s="188"/>
      <c r="F25" s="188"/>
      <c r="G25" s="188"/>
      <c r="H25" s="188"/>
      <c r="I25" s="188"/>
      <c r="J25" s="188"/>
    </row>
    <row r="26" spans="2:10" ht="18" customHeight="1">
      <c r="C26" s="225" t="s">
        <v>202</v>
      </c>
      <c r="D26" s="226"/>
      <c r="E26" s="188"/>
      <c r="F26" s="188"/>
      <c r="G26" s="188"/>
      <c r="H26" s="188"/>
      <c r="I26" s="188"/>
      <c r="J26" s="188"/>
    </row>
    <row r="27" spans="2:10" ht="18" customHeight="1">
      <c r="C27" s="225"/>
      <c r="D27" s="226"/>
      <c r="E27" s="188"/>
      <c r="F27" s="188"/>
      <c r="G27" s="188"/>
      <c r="H27" s="188"/>
      <c r="I27" s="188"/>
      <c r="J27" s="188"/>
    </row>
    <row r="28" spans="2:10" ht="25.5">
      <c r="C28" s="225"/>
      <c r="D28" s="226"/>
      <c r="E28" s="188"/>
      <c r="F28" s="188"/>
      <c r="G28" s="188"/>
      <c r="H28" s="188"/>
      <c r="I28" s="188"/>
      <c r="J28" s="188"/>
    </row>
    <row r="29" spans="2:10">
      <c r="C29" s="225"/>
      <c r="D29" s="226"/>
      <c r="E29" s="163"/>
      <c r="F29" s="163"/>
      <c r="G29" s="163"/>
      <c r="H29" s="163"/>
      <c r="I29" s="163"/>
      <c r="J29" s="163"/>
    </row>
    <row r="30" spans="2:10">
      <c r="C30" s="186"/>
      <c r="D30" s="187"/>
      <c r="E30" s="163"/>
      <c r="F30" s="163"/>
      <c r="G30" s="163"/>
      <c r="H30" s="163"/>
      <c r="I30" s="163"/>
      <c r="J30" s="163"/>
    </row>
    <row r="31" spans="2:10">
      <c r="C31" s="186"/>
      <c r="D31" s="187"/>
      <c r="E31" s="163"/>
      <c r="F31" s="163"/>
      <c r="G31" s="163"/>
      <c r="H31" s="163"/>
      <c r="I31" s="163"/>
      <c r="J31" s="163"/>
    </row>
    <row r="32" spans="2:10">
      <c r="C32" s="186"/>
      <c r="D32" s="187"/>
      <c r="E32" s="163"/>
      <c r="F32" s="163"/>
      <c r="G32" s="163"/>
      <c r="H32" s="163"/>
      <c r="I32" s="163"/>
      <c r="J32" s="163"/>
    </row>
    <row r="33" spans="3:10">
      <c r="C33" s="186"/>
      <c r="D33" s="187"/>
      <c r="E33" s="163"/>
      <c r="F33" s="163"/>
      <c r="G33" s="163"/>
      <c r="H33" s="163"/>
      <c r="I33" s="163"/>
      <c r="J33" s="163"/>
    </row>
    <row r="34" spans="3:10">
      <c r="C34" s="186"/>
      <c r="D34" s="187"/>
      <c r="E34" s="163"/>
      <c r="F34" s="163"/>
      <c r="G34" s="163"/>
      <c r="H34" s="163"/>
      <c r="I34" s="163"/>
      <c r="J34" s="163"/>
    </row>
    <row r="35" spans="3:10">
      <c r="C35" s="186"/>
      <c r="D35" s="187"/>
      <c r="E35" s="163"/>
      <c r="F35" s="163"/>
      <c r="G35" s="163"/>
      <c r="H35" s="163"/>
      <c r="I35" s="163"/>
      <c r="J35" s="163"/>
    </row>
    <row r="36" spans="3:10">
      <c r="C36" s="186"/>
      <c r="D36" s="187"/>
      <c r="E36" s="163"/>
      <c r="F36" s="163"/>
      <c r="G36" s="163"/>
      <c r="H36" s="163"/>
      <c r="I36" s="163"/>
      <c r="J36" s="163"/>
    </row>
    <row r="37" spans="3:10">
      <c r="C37" s="186"/>
      <c r="D37" s="187"/>
      <c r="E37" s="163"/>
      <c r="F37" s="163"/>
      <c r="G37" s="163"/>
      <c r="H37" s="163"/>
      <c r="I37" s="163"/>
      <c r="J37" s="163"/>
    </row>
    <row r="38" spans="3:10">
      <c r="C38" s="186"/>
      <c r="D38" s="187"/>
      <c r="E38" s="163"/>
      <c r="F38" s="163"/>
      <c r="G38" s="163"/>
      <c r="H38" s="163"/>
      <c r="I38" s="163"/>
      <c r="J38" s="163"/>
    </row>
    <row r="39" spans="3:10">
      <c r="C39" s="186"/>
      <c r="D39" s="187"/>
      <c r="E39" s="163"/>
      <c r="F39" s="163"/>
      <c r="G39" s="163"/>
      <c r="H39" s="163"/>
      <c r="I39" s="163"/>
      <c r="J39" s="163"/>
    </row>
    <row r="40" spans="3:10">
      <c r="C40" s="186"/>
      <c r="D40" s="187"/>
      <c r="E40" s="163"/>
      <c r="F40" s="163"/>
      <c r="G40" s="163"/>
      <c r="H40" s="163"/>
      <c r="I40" s="163"/>
      <c r="J40" s="163"/>
    </row>
    <row r="41" spans="3:10">
      <c r="C41" s="186"/>
      <c r="D41" s="187"/>
      <c r="E41" s="163"/>
      <c r="F41" s="163"/>
      <c r="G41" s="163"/>
      <c r="H41" s="163"/>
      <c r="I41" s="163"/>
      <c r="J41" s="163"/>
    </row>
    <row r="42" spans="3:10">
      <c r="C42" s="186"/>
      <c r="D42" s="187"/>
      <c r="E42" s="163"/>
      <c r="F42" s="163"/>
      <c r="G42" s="163"/>
      <c r="H42" s="163"/>
      <c r="I42" s="163"/>
      <c r="J42" s="163"/>
    </row>
    <row r="43" spans="3:10">
      <c r="C43" s="186"/>
      <c r="D43" s="187"/>
      <c r="E43" s="163"/>
      <c r="F43" s="163"/>
      <c r="G43" s="163"/>
      <c r="H43" s="163"/>
      <c r="I43" s="163"/>
      <c r="J43" s="163"/>
    </row>
    <row r="44" spans="3:10" ht="15" thickBot="1">
      <c r="C44" s="189"/>
      <c r="D44" s="190"/>
    </row>
  </sheetData>
  <mergeCells count="15">
    <mergeCell ref="C6:D6"/>
    <mergeCell ref="C3:D3"/>
    <mergeCell ref="B16:B18"/>
    <mergeCell ref="C16:D18"/>
    <mergeCell ref="A1:E1"/>
    <mergeCell ref="C9:D9"/>
    <mergeCell ref="C11:D11"/>
    <mergeCell ref="C24:D24"/>
    <mergeCell ref="C26:D29"/>
    <mergeCell ref="C7:D7"/>
    <mergeCell ref="C10:D10"/>
    <mergeCell ref="C12:D12"/>
    <mergeCell ref="C13:D13"/>
    <mergeCell ref="C14:D14"/>
    <mergeCell ref="C15:D15"/>
  </mergeCells>
  <phoneticPr fontId="2"/>
  <conditionalFormatting sqref="C15 C16:D16 C7:D8 C10:D10 C9 C12:D14 C11">
    <cfRule type="expression" dxfId="295" priority="2" stopIfTrue="1">
      <formula>COUNTIF(K7:T7,TRUE)&gt;0</formula>
    </cfRule>
  </conditionalFormatting>
  <conditionalFormatting sqref="C21:D23">
    <cfRule type="expression" dxfId="294" priority="1" stopIfTrue="1">
      <formula>AM21</formula>
    </cfRule>
  </conditionalFormatting>
  <conditionalFormatting sqref="J15 J12:J13">
    <cfRule type="expression" dxfId="293" priority="89" stopIfTrue="1">
      <formula>COUNTIF(N13:W13,TRUE)&gt;0</formula>
    </cfRule>
  </conditionalFormatting>
  <conditionalFormatting sqref="J20:J22">
    <cfRule type="expression" dxfId="292" priority="93" stopIfTrue="1">
      <formula>AP21</formula>
    </cfRule>
  </conditionalFormatting>
  <conditionalFormatting sqref="J7">
    <cfRule type="expression" dxfId="291" priority="94" stopIfTrue="1">
      <formula>COUNTIF(N10:W10,TRUE)&gt;0</formula>
    </cfRule>
  </conditionalFormatting>
  <conditionalFormatting sqref="I15 I12:I13">
    <cfRule type="expression" dxfId="290" priority="98" stopIfTrue="1">
      <formula>COUNTIF(N13:W13,TRUE)&gt;0</formula>
    </cfRule>
  </conditionalFormatting>
  <conditionalFormatting sqref="I20:I22">
    <cfRule type="expression" dxfId="289" priority="102" stopIfTrue="1">
      <formula>AP21</formula>
    </cfRule>
  </conditionalFormatting>
  <conditionalFormatting sqref="I7">
    <cfRule type="expression" dxfId="288" priority="104" stopIfTrue="1">
      <formula>COUNTIF(N10:W10,TRUE)&gt;0</formula>
    </cfRule>
  </conditionalFormatting>
  <conditionalFormatting sqref="H15 H12:H13">
    <cfRule type="expression" dxfId="287" priority="109" stopIfTrue="1">
      <formula>COUNTIF(N13:W13,TRUE)&gt;0</formula>
    </cfRule>
  </conditionalFormatting>
  <conditionalFormatting sqref="H20:H22">
    <cfRule type="expression" dxfId="286" priority="113" stopIfTrue="1">
      <formula>AP21</formula>
    </cfRule>
  </conditionalFormatting>
  <conditionalFormatting sqref="H7">
    <cfRule type="expression" dxfId="285" priority="115" stopIfTrue="1">
      <formula>COUNTIF(N10:W10,TRUE)&gt;0</formula>
    </cfRule>
  </conditionalFormatting>
  <conditionalFormatting sqref="E15:G15 E12:G13">
    <cfRule type="expression" dxfId="284" priority="120" stopIfTrue="1">
      <formula>COUNTIF(M13:V13,TRUE)&gt;0</formula>
    </cfRule>
  </conditionalFormatting>
  <conditionalFormatting sqref="E20:G22">
    <cfRule type="expression" dxfId="283" priority="124" stopIfTrue="1">
      <formula>AO21</formula>
    </cfRule>
  </conditionalFormatting>
  <conditionalFormatting sqref="E7:G7">
    <cfRule type="expression" dxfId="282" priority="126" stopIfTrue="1">
      <formula>COUNTIF(M10:V10,TRUE)&gt;0</formula>
    </cfRule>
  </conditionalFormatting>
  <conditionalFormatting sqref="J9">
    <cfRule type="expression" dxfId="281" priority="129" stopIfTrue="1">
      <formula>COUNTIF(N12:W12,TRUE)&gt;0</formula>
    </cfRule>
  </conditionalFormatting>
  <conditionalFormatting sqref="J5">
    <cfRule type="expression" dxfId="280" priority="132" stopIfTrue="1">
      <formula>COUNTIF(N10:W10,TRUE)&gt;0</formula>
    </cfRule>
  </conditionalFormatting>
  <conditionalFormatting sqref="I9">
    <cfRule type="expression" dxfId="279" priority="133" stopIfTrue="1">
      <formula>COUNTIF(N12:W12,TRUE)&gt;0</formula>
    </cfRule>
  </conditionalFormatting>
  <conditionalFormatting sqref="I5">
    <cfRule type="expression" dxfId="278" priority="136" stopIfTrue="1">
      <formula>COUNTIF(N10:W10,TRUE)&gt;0</formula>
    </cfRule>
  </conditionalFormatting>
  <conditionalFormatting sqref="H9">
    <cfRule type="expression" dxfId="277" priority="137" stopIfTrue="1">
      <formula>COUNTIF(N12:W12,TRUE)&gt;0</formula>
    </cfRule>
  </conditionalFormatting>
  <conditionalFormatting sqref="H5">
    <cfRule type="expression" dxfId="276" priority="140" stopIfTrue="1">
      <formula>COUNTIF(N10:W10,TRUE)&gt;0</formula>
    </cfRule>
  </conditionalFormatting>
  <conditionalFormatting sqref="E9:G9">
    <cfRule type="expression" dxfId="275" priority="141" stopIfTrue="1">
      <formula>COUNTIF(M12:V12,TRUE)&gt;0</formula>
    </cfRule>
  </conditionalFormatting>
  <conditionalFormatting sqref="E5:G5">
    <cfRule type="expression" dxfId="274" priority="144" stopIfTrue="1">
      <formula>COUNTIF(M10:V10,TRUE)&gt;0</formula>
    </cfRule>
  </conditionalFormatting>
  <conditionalFormatting sqref="J6 J8 J3:J4">
    <cfRule type="expression" dxfId="273" priority="145" stopIfTrue="1">
      <formula>COUNTIF(N7:W7,TRUE)&gt;0</formula>
    </cfRule>
  </conditionalFormatting>
  <conditionalFormatting sqref="I6 I8 I3:I4">
    <cfRule type="expression" dxfId="272" priority="146" stopIfTrue="1">
      <formula>COUNTIF(N7:W7,TRUE)&gt;0</formula>
    </cfRule>
  </conditionalFormatting>
  <conditionalFormatting sqref="H6 H8 H3:H4">
    <cfRule type="expression" dxfId="271" priority="147" stopIfTrue="1">
      <formula>COUNTIF(N7:W7,TRUE)&gt;0</formula>
    </cfRule>
  </conditionalFormatting>
  <conditionalFormatting sqref="E6:G6 E8:G8 E3:G4">
    <cfRule type="expression" dxfId="270" priority="148" stopIfTrue="1">
      <formula>COUNTIF(M7:V7,TRUE)&gt;0</formula>
    </cfRule>
  </conditionalFormatting>
  <conditionalFormatting sqref="J10:J11">
    <cfRule type="expression" dxfId="269" priority="149" stopIfTrue="1">
      <formula>COUNTIF(N12:W12,TRUE)&gt;0</formula>
    </cfRule>
  </conditionalFormatting>
  <conditionalFormatting sqref="I10:I11">
    <cfRule type="expression" dxfId="268" priority="153" stopIfTrue="1">
      <formula>COUNTIF(N12:W12,TRUE)&gt;0</formula>
    </cfRule>
  </conditionalFormatting>
  <conditionalFormatting sqref="H10:H11">
    <cfRule type="expression" dxfId="267" priority="157" stopIfTrue="1">
      <formula>COUNTIF(N12:W12,TRUE)&gt;0</formula>
    </cfRule>
  </conditionalFormatting>
  <conditionalFormatting sqref="E10:G11">
    <cfRule type="expression" dxfId="266" priority="161" stopIfTrue="1">
      <formula>COUNTIF(M12:V12,TRUE)&gt;0</formula>
    </cfRule>
  </conditionalFormatting>
  <dataValidations count="2">
    <dataValidation imeMode="off" allowBlank="1" showInputMessage="1" showErrorMessage="1" sqref="C15 E12:J13 C13:D14"/>
    <dataValidation imeMode="halfKatakana" allowBlank="1" showInputMessage="1" showErrorMessage="1" sqref="C9:D9 C11:D11"/>
  </dataValidations>
  <pageMargins left="0.7" right="0.7" top="0.75" bottom="0.75" header="0.3" footer="0.3"/>
  <pageSetup paperSize="9" scale="71" orientation="portrait" horizontalDpi="4294967292" verticalDpi="4294967292" r:id="rId1"/>
  <rowBreaks count="1" manualBreakCount="1">
    <brk id="45" max="16383" man="1"/>
  </rowBreaks>
  <colBreaks count="1" manualBreakCount="1">
    <brk id="2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登録データ!$Q$3:$Q$151</xm:f>
          </x14:formula1>
          <xm:sqref>C7 J3:J6 D7</xm:sqref>
        </x14:dataValidation>
      </x14:dataValidations>
    </ext>
    <ext xmlns:mx="http://schemas.microsoft.com/office/mac/excel/2008/main" uri="{64002731-A6B0-56B0-2670-7721B7C09600}">
      <mx:PLV Mode="0" OnePage="0" WScale="71"/>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4"/>
  <sheetViews>
    <sheetView workbookViewId="0">
      <selection activeCell="A2" sqref="A2"/>
    </sheetView>
  </sheetViews>
  <sheetFormatPr defaultRowHeight="14.25"/>
  <cols>
    <col min="1" max="3" width="15.625" customWidth="1"/>
    <col min="8" max="17" width="14.5" customWidth="1"/>
  </cols>
  <sheetData>
    <row r="1" spans="1:19">
      <c r="A1" s="136" t="s">
        <v>313</v>
      </c>
      <c r="B1" s="136" t="s">
        <v>314</v>
      </c>
      <c r="C1" s="136" t="s">
        <v>315</v>
      </c>
      <c r="D1" s="136" t="s">
        <v>316</v>
      </c>
      <c r="E1" s="136" t="s">
        <v>318</v>
      </c>
      <c r="F1" s="136" t="s">
        <v>319</v>
      </c>
      <c r="G1" s="136" t="s">
        <v>317</v>
      </c>
      <c r="H1" s="136" t="s">
        <v>321</v>
      </c>
      <c r="I1" s="136" t="s">
        <v>291</v>
      </c>
      <c r="J1" s="136" t="s">
        <v>282</v>
      </c>
      <c r="K1" s="136" t="s">
        <v>283</v>
      </c>
      <c r="L1" s="136" t="s">
        <v>284</v>
      </c>
      <c r="M1" s="136" t="s">
        <v>297</v>
      </c>
      <c r="N1" s="136" t="s">
        <v>320</v>
      </c>
      <c r="O1" s="136" t="s">
        <v>286</v>
      </c>
      <c r="P1" s="136" t="s">
        <v>287</v>
      </c>
      <c r="Q1" s="136" t="s">
        <v>288</v>
      </c>
      <c r="R1" s="137" t="s">
        <v>24</v>
      </c>
      <c r="S1" s="137" t="s">
        <v>328</v>
      </c>
    </row>
    <row r="2" spans="1:19">
      <c r="A2" t="str">
        <f>IF(十種競技エントリー!$C$11="","",SUM(地区選択!$C$2*100000000+10000000+十種競技エントリー!$C$11))</f>
        <v/>
      </c>
      <c r="B2" t="str">
        <f>IF(A2="","",CONCATENATE(十種競技エントリー!$C$12,"(",十種競技エントリー!$C$14,")"))</f>
        <v/>
      </c>
      <c r="C2" t="str">
        <f>IF(A2="","",十種競技エントリー!$C$13)</f>
        <v/>
      </c>
      <c r="D2" t="str">
        <f>IF(A2="","",1)</f>
        <v/>
      </c>
      <c r="E2" t="str">
        <f>IF(A2="","",VLOOKUP(学校情報入力!$C$7,登録データ!$Q$3:$T$300,3,FALSE))</f>
        <v/>
      </c>
      <c r="F2" t="str">
        <f>IF(A2="","",VLOOKUP(十種競技エントリー!$C$11,登録データ!$A$3:$E$3000,5,FALSE))</f>
        <v/>
      </c>
      <c r="G2" t="str">
        <f>IF(A2="","",SUM(地区選択!$C$2*10000,十種競技エントリー!$C$11))</f>
        <v/>
      </c>
      <c r="H2" t="str">
        <f>IF($A2="","",十種競技エントリー!$Q11)</f>
        <v/>
      </c>
      <c r="I2" t="str">
        <f>IF($A2="","",十種競技エントリー!$P11)</f>
        <v/>
      </c>
      <c r="J2" t="str">
        <f>IF($A$2="","",十種競技エントリー!$P12)</f>
        <v/>
      </c>
      <c r="K2" t="str">
        <f>IF($A$2="","",十種競技エントリー!$P13)</f>
        <v/>
      </c>
      <c r="L2" t="str">
        <f>IF($A$2="","",十種競技エントリー!$P14)</f>
        <v/>
      </c>
      <c r="M2" t="str">
        <f>IF($A$2="","",十種競技エントリー!$P15)</f>
        <v/>
      </c>
      <c r="N2" t="str">
        <f>IF($A$2="","",十種競技エントリー!$P16)</f>
        <v/>
      </c>
      <c r="O2" t="str">
        <f>IF($A$2="","",十種競技エントリー!$P17)</f>
        <v/>
      </c>
      <c r="P2" t="str">
        <f>IF($A$2="","",十種競技エントリー!$P18)</f>
        <v/>
      </c>
      <c r="Q2" t="str">
        <f>IF($A$2="","",十種競技エントリー!$P19)</f>
        <v/>
      </c>
      <c r="R2" t="str">
        <f>IF(学校情報入力!$C$7="","",学校情報入力!$C$7)</f>
        <v/>
      </c>
      <c r="S2">
        <f>学校情報入力!$C$22*3000</f>
        <v>0</v>
      </c>
    </row>
    <row r="3" spans="1:19">
      <c r="A3" t="str">
        <f>IF(十種競技エントリー!$C$23="","",SUM(地区選択!$C$2*100000000+10000000+十種競技エントリー!$C$23))</f>
        <v/>
      </c>
      <c r="B3" t="str">
        <f>IF(A3="","",CONCATENATE(十種競技エントリー!$C$24,"(",十種競技エントリー!$C$26,")"))</f>
        <v/>
      </c>
      <c r="C3" t="str">
        <f>IF(A3="","",十種競技エントリー!$C$25)</f>
        <v/>
      </c>
      <c r="D3" t="str">
        <f t="shared" ref="D3:D4" si="0">IF(A3="","",1)</f>
        <v/>
      </c>
      <c r="E3" t="str">
        <f>IF(A3="","",VLOOKUP(学校情報入力!$C$7,登録データ!$Q$3:$T$300,3,FALSE))</f>
        <v/>
      </c>
      <c r="F3" t="str">
        <f>IF(A3="","",VLOOKUP(十種競技エントリー!$C$23,登録データ!$A$3:$E$3000,5,FALSE))</f>
        <v/>
      </c>
      <c r="G3" t="str">
        <f ca="1">IF(A3="","",SUM(地区選択!$C$2*10000,OFFSET(個人種目男子エントリー!$C$17,R3,0)))</f>
        <v/>
      </c>
      <c r="H3" t="str">
        <f>IF($A3="","",十種競技エントリー!$Q12)</f>
        <v/>
      </c>
      <c r="I3" t="str">
        <f>IF($A3="","",十種競技エントリー!$P23)</f>
        <v/>
      </c>
      <c r="J3" t="str">
        <f>IF($A3="","",十種競技エントリー!$P24)</f>
        <v/>
      </c>
      <c r="K3" t="str">
        <f>IF($A3="","",十種競技エントリー!$P25)</f>
        <v/>
      </c>
      <c r="L3" t="str">
        <f>IF($A3="","",十種競技エントリー!$P26)</f>
        <v/>
      </c>
      <c r="M3" t="str">
        <f>IF($A3="","",十種競技エントリー!$P27)</f>
        <v/>
      </c>
      <c r="N3" t="str">
        <f>IF($A3="","",十種競技エントリー!$P28)</f>
        <v/>
      </c>
      <c r="O3" t="str">
        <f>IF($A3="","",十種競技エントリー!$P29)</f>
        <v/>
      </c>
      <c r="P3" t="str">
        <f>IF($A3="","",十種競技エントリー!$P30)</f>
        <v/>
      </c>
      <c r="Q3" t="str">
        <f>IF($A3="","",十種競技エントリー!$P31)</f>
        <v/>
      </c>
    </row>
    <row r="4" spans="1:19">
      <c r="A4" t="str">
        <f>IF(十種競技エントリー!$C$35="","",SUM(地区選択!$C$2*100000000+10000000+十種競技エントリー!$C$35))</f>
        <v/>
      </c>
      <c r="B4" t="str">
        <f>IF(A4="","",CONCATENATE(十種競技エントリー!$C$36,"(",十種競技エントリー!$C$38,")"))</f>
        <v/>
      </c>
      <c r="C4" t="str">
        <f>IF(A4="","",十種競技エントリー!$C$37)</f>
        <v/>
      </c>
      <c r="D4" t="str">
        <f t="shared" si="0"/>
        <v/>
      </c>
      <c r="E4" t="str">
        <f>IF(A4="","",VLOOKUP(学校情報入力!$C$7,登録データ!$Q$3:$T$300,3,FALSE))</f>
        <v/>
      </c>
      <c r="F4" t="str">
        <f>IF(A4="","",VLOOKUP(十種競技エントリー!$C$35,登録データ!$A$3:$E$3000,5,FALSE))</f>
        <v/>
      </c>
      <c r="G4" t="str">
        <f ca="1">IF(A4="","",SUM(地区選択!$C$2*10000,OFFSET(個人種目男子エントリー!$C$17,R4,0)))</f>
        <v/>
      </c>
      <c r="H4" t="str">
        <f>IF($A4="","",十種競技エントリー!$Q13)</f>
        <v/>
      </c>
      <c r="I4" t="str">
        <f>IF($A4="","",十種競技エントリー!$P35)</f>
        <v/>
      </c>
      <c r="J4" t="str">
        <f>IF($A4="","",十種競技エントリー!$P36)</f>
        <v/>
      </c>
      <c r="K4" t="str">
        <f>IF($A4="","",十種競技エントリー!$P37)</f>
        <v/>
      </c>
      <c r="L4" t="str">
        <f>IF($A4="","",十種競技エントリー!$P38)</f>
        <v/>
      </c>
      <c r="M4" t="str">
        <f>IF($A4="","",十種競技エントリー!$P39)</f>
        <v/>
      </c>
      <c r="N4" t="str">
        <f>IF($A4="","",十種競技エントリー!$P40)</f>
        <v/>
      </c>
      <c r="O4" t="str">
        <f>IF($A4="","",十種競技エントリー!$P41)</f>
        <v/>
      </c>
      <c r="P4" t="str">
        <f>IF($A4="","",十種競技エントリー!$P42)</f>
        <v/>
      </c>
      <c r="Q4" t="str">
        <f>IF($A4="","",十種競技エントリー!$P43)</f>
        <v/>
      </c>
    </row>
  </sheetData>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4"/>
  <sheetViews>
    <sheetView workbookViewId="0">
      <selection activeCell="A2" sqref="A2"/>
    </sheetView>
  </sheetViews>
  <sheetFormatPr defaultRowHeight="14.25"/>
  <cols>
    <col min="1" max="3" width="15.625" customWidth="1"/>
    <col min="8" max="14" width="14.5" customWidth="1"/>
  </cols>
  <sheetData>
    <row r="1" spans="1:16">
      <c r="A1" s="136" t="s">
        <v>313</v>
      </c>
      <c r="B1" s="136" t="s">
        <v>314</v>
      </c>
      <c r="C1" s="136" t="s">
        <v>315</v>
      </c>
      <c r="D1" s="136" t="s">
        <v>316</v>
      </c>
      <c r="E1" s="136" t="s">
        <v>318</v>
      </c>
      <c r="F1" s="136" t="s">
        <v>319</v>
      </c>
      <c r="G1" s="136" t="s">
        <v>317</v>
      </c>
      <c r="H1" s="136" t="s">
        <v>321</v>
      </c>
      <c r="I1" s="136" t="s">
        <v>285</v>
      </c>
      <c r="J1" s="136" t="s">
        <v>295</v>
      </c>
      <c r="K1" s="136" t="s">
        <v>283</v>
      </c>
      <c r="L1" s="136" t="s">
        <v>336</v>
      </c>
      <c r="M1" s="136" t="s">
        <v>282</v>
      </c>
      <c r="N1" s="136" t="s">
        <v>288</v>
      </c>
      <c r="O1" s="137" t="s">
        <v>24</v>
      </c>
      <c r="P1" s="137" t="s">
        <v>342</v>
      </c>
    </row>
    <row r="2" spans="1:16">
      <c r="A2" t="str">
        <f>IF(七種競技エントリー!$C$11="","",SUM(地区選択!$C$2*100000000+20000000+七種競技エントリー!$C$11))</f>
        <v/>
      </c>
      <c r="B2" t="str">
        <f>IF(A2="","",CONCATENATE(七種競技エントリー!$C$12,"(",七種競技エントリー!$C$14,")"))</f>
        <v/>
      </c>
      <c r="C2" t="str">
        <f>IF(A2="","",七種競技エントリー!$C$13)</f>
        <v/>
      </c>
      <c r="D2" t="str">
        <f>IF(A2="","",2)</f>
        <v/>
      </c>
      <c r="E2" t="str">
        <f>IF(A2="","",VLOOKUP(学校情報入力!$C$7,登録データ!$Q$3:$T$300,3,FALSE))</f>
        <v/>
      </c>
      <c r="F2" t="str">
        <f>IF(A2="","",VLOOKUP(七種競技エントリー!$C$11,登録データ!$H$3:$N$3000,5,FALSE))</f>
        <v/>
      </c>
      <c r="G2" t="str">
        <f>IF(A2="","",SUM(地区選択!$C$2*10000,七種競技エントリー!$C$11))</f>
        <v/>
      </c>
      <c r="H2" t="str">
        <f>IF($A2="","",七種競技エントリー!$Q11)</f>
        <v/>
      </c>
      <c r="I2" t="str">
        <f>IF($A2="","",七種競技エントリー!$P11)</f>
        <v/>
      </c>
      <c r="J2" t="str">
        <f>IF($A2="","",七種競技エントリー!$P12)</f>
        <v/>
      </c>
      <c r="K2" t="str">
        <f>IF($A2="","",七種競技エントリー!$P13)</f>
        <v/>
      </c>
      <c r="L2" t="str">
        <f>IF($A2="","",七種競技エントリー!$P14)</f>
        <v/>
      </c>
      <c r="M2" t="str">
        <f>IF($A2="","",七種競技エントリー!$P15)</f>
        <v/>
      </c>
      <c r="N2" t="str">
        <f>IF($A2="","",七種競技エントリー!$P16)</f>
        <v/>
      </c>
      <c r="O2" t="str">
        <f>IF(学校情報入力!$C$7="","",学校情報入力!$C$7)</f>
        <v/>
      </c>
      <c r="P2">
        <f>学校情報入力!$D$22*3000</f>
        <v>0</v>
      </c>
    </row>
    <row r="3" spans="1:16">
      <c r="A3" t="str">
        <f>IF(七種競技エントリー!$C$20="","",SUM(地区選択!$C$2*100000000+20000000+七種競技エントリー!$C$20))</f>
        <v/>
      </c>
      <c r="B3" t="str">
        <f>IF(A3="","",CONCATENATE(七種競技エントリー!$C$21,"(",七種競技エントリー!$C$23,")"))</f>
        <v/>
      </c>
      <c r="C3" t="str">
        <f>IF(A3="","",七種競技エントリー!$C$22)</f>
        <v/>
      </c>
      <c r="D3" t="str">
        <f t="shared" ref="D3:D4" si="0">IF(A3="","",2)</f>
        <v/>
      </c>
      <c r="E3" t="str">
        <f>IF(A3="","",VLOOKUP(学校情報入力!$C$7,登録データ!$Q$3:$T$300,3,FALSE))</f>
        <v/>
      </c>
      <c r="F3" t="str">
        <f>IF(A3="","",VLOOKUP(七種競技エントリー!$C$20,登録データ!$H$3:$N$3000,5,FALSE))</f>
        <v/>
      </c>
      <c r="G3" t="str">
        <f>IF(A3="","",SUM(地区選択!$C$2*10000,七種競技エントリー!$C$20))</f>
        <v/>
      </c>
      <c r="H3" t="str">
        <f>IF($A3="","",七種競技エントリー!$Q12)</f>
        <v/>
      </c>
      <c r="I3" t="str">
        <f>IF($A3="","",七種競技エントリー!$P20)</f>
        <v/>
      </c>
      <c r="J3" t="str">
        <f>IF($A3="","",七種競技エントリー!$P21)</f>
        <v/>
      </c>
      <c r="K3" t="str">
        <f>IF($A3="","",七種競技エントリー!$P22)</f>
        <v/>
      </c>
      <c r="L3" t="str">
        <f>IF($A3="","",七種競技エントリー!$P23)</f>
        <v/>
      </c>
      <c r="M3" t="str">
        <f>IF($A3="","",七種競技エントリー!$P24)</f>
        <v/>
      </c>
      <c r="N3" t="str">
        <f>IF($A3="","",七種競技エントリー!$P25)</f>
        <v/>
      </c>
    </row>
    <row r="4" spans="1:16">
      <c r="A4" t="str">
        <f>IF(七種競技エントリー!$C$29="","",SUM(地区選択!$C$2*100000000+20000000+七種競技エントリー!$C$29))</f>
        <v/>
      </c>
      <c r="B4" t="str">
        <f>IF(A4="","",CONCATENATE(七種競技エントリー!$C$30,"(",七種競技エントリー!$C$32,")"))</f>
        <v/>
      </c>
      <c r="C4" t="str">
        <f>IF(A4="","",七種競技エントリー!$C$31)</f>
        <v/>
      </c>
      <c r="D4" t="str">
        <f t="shared" si="0"/>
        <v/>
      </c>
      <c r="E4" t="str">
        <f>IF(A4="","",VLOOKUP(学校情報入力!$C$7,登録データ!$Q$3:$T$300,3,FALSE))</f>
        <v/>
      </c>
      <c r="F4" t="str">
        <f>IF(A4="","",VLOOKUP(七種競技エントリー!$C$29,登録データ!$H$3:$N$3000,5,FALSE))</f>
        <v/>
      </c>
      <c r="G4" t="str">
        <f>IF(A4="","",SUM(地区選択!$C$2*10000,七種競技エントリー!$C$29))</f>
        <v/>
      </c>
      <c r="H4" t="str">
        <f>IF($A4="","",七種競技エントリー!$Q13)</f>
        <v/>
      </c>
      <c r="I4" t="str">
        <f>IF($A4="","",七種競技エントリー!$P29)</f>
        <v/>
      </c>
      <c r="J4" t="str">
        <f>IF($A4="","",七種競技エントリー!$P30)</f>
        <v/>
      </c>
      <c r="K4" t="str">
        <f>IF($A4="","",七種競技エントリー!$P31)</f>
        <v/>
      </c>
      <c r="L4" t="str">
        <f>IF($A4="","",七種競技エントリー!$P32)</f>
        <v/>
      </c>
      <c r="M4" t="str">
        <f>IF($A4="","",七種競技エントリー!$P33)</f>
        <v/>
      </c>
      <c r="N4" t="str">
        <f>IF($A4="","",七種競技エントリー!$P34)</f>
        <v/>
      </c>
    </row>
  </sheetData>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12"/>
  <sheetViews>
    <sheetView workbookViewId="0">
      <selection activeCell="M10" sqref="M10"/>
    </sheetView>
  </sheetViews>
  <sheetFormatPr defaultColWidth="13" defaultRowHeight="14.25"/>
  <cols>
    <col min="1" max="1" width="11.125" customWidth="1"/>
    <col min="5" max="5" width="8.875" customWidth="1"/>
    <col min="6" max="11" width="9.875" customWidth="1"/>
  </cols>
  <sheetData>
    <row r="1" spans="1:13">
      <c r="A1" s="36" t="s">
        <v>219</v>
      </c>
      <c r="B1" s="36"/>
      <c r="C1" s="36"/>
      <c r="D1" s="36"/>
      <c r="E1" s="36"/>
      <c r="F1" s="36"/>
      <c r="G1" s="36"/>
      <c r="H1" s="36"/>
      <c r="I1" s="36"/>
      <c r="J1" s="36"/>
      <c r="K1" s="36"/>
    </row>
    <row r="2" spans="1:13">
      <c r="A2" s="36"/>
      <c r="B2" s="36" t="s">
        <v>220</v>
      </c>
      <c r="C2" s="36" t="s">
        <v>221</v>
      </c>
      <c r="D2" s="36" t="s">
        <v>222</v>
      </c>
      <c r="E2" s="36" t="s">
        <v>223</v>
      </c>
      <c r="F2" s="36" t="s">
        <v>224</v>
      </c>
      <c r="G2" s="36" t="s">
        <v>225</v>
      </c>
      <c r="H2" s="36" t="s">
        <v>226</v>
      </c>
      <c r="I2" s="36" t="s">
        <v>227</v>
      </c>
      <c r="J2" s="36" t="s">
        <v>228</v>
      </c>
      <c r="K2" s="36" t="s">
        <v>229</v>
      </c>
      <c r="L2" s="152" t="s">
        <v>312</v>
      </c>
      <c r="M2" s="152" t="s">
        <v>343</v>
      </c>
    </row>
    <row r="3" spans="1:13">
      <c r="A3" s="1" t="s">
        <v>237</v>
      </c>
      <c r="B3" s="19" t="str">
        <f>IF(F3="","",VLOOKUP('リレー確認表（記録入力）'!$D$4,登録データ!$Q$3:$T$300,3,FALSE))</f>
        <v/>
      </c>
      <c r="C3" s="19" t="str">
        <f>IF(B3="","",VLOOKUP('リレー確認表（記録入力）'!$D$4,登録データ!$Q$3:$T$300,2,FALSE))</f>
        <v/>
      </c>
      <c r="D3" s="19" t="str">
        <f>IF(B3="","",VLOOKUP('リレー確認表（記録入力）'!$D$4,登録データ!$Q$3:$T$300,1,FALSE))</f>
        <v/>
      </c>
      <c r="E3" t="str">
        <f>IF(F3="","",RIGHT(100000+'リレー確認表（記録入力）'!G11,5))</f>
        <v/>
      </c>
      <c r="F3" t="str">
        <f>IF('リレー確認表（記録入力）'!D11="","",SUM(地区選択!$C$2*100000000,10000000,'リレー確認表（記録入力）'!D11))</f>
        <v/>
      </c>
      <c r="G3" t="str">
        <f>IF('リレー確認表（記録入力）'!D12="","",SUM(地区選択!$C$2*100000000,10000000,'リレー確認表（記録入力）'!D12))</f>
        <v/>
      </c>
      <c r="H3" t="str">
        <f>IF('リレー確認表（記録入力）'!D13="","",SUM(地区選択!$C$2*100000000,10000000,'リレー確認表（記録入力）'!D13))</f>
        <v/>
      </c>
      <c r="I3" t="str">
        <f>IF('リレー確認表（記録入力）'!D14="","",SUM(地区選択!$C$2*100000000,10000000,'リレー確認表（記録入力）'!D14))</f>
        <v/>
      </c>
      <c r="J3" t="str">
        <f>IF('リレー確認表（記録入力）'!D15="","",SUM(地区選択!$C$2*100000000,10000000,'リレー確認表（記録入力）'!D15))</f>
        <v/>
      </c>
      <c r="K3" t="str">
        <f>IF('リレー確認表（記録入力）'!D16="","",SUM(地区選択!$C$2*100000000,10000000,'リレー確認表（記録入力）'!D16))</f>
        <v/>
      </c>
      <c r="L3" t="str">
        <f>IF(学校情報入力!$C$7="","",学校情報入力!$C$7)</f>
        <v/>
      </c>
      <c r="M3">
        <f>学校情報入力!$C$23*3200</f>
        <v>0</v>
      </c>
    </row>
    <row r="4" spans="1:13">
      <c r="A4" s="1"/>
      <c r="B4" s="36" t="s">
        <v>220</v>
      </c>
      <c r="C4" s="36" t="s">
        <v>221</v>
      </c>
      <c r="D4" s="36" t="s">
        <v>222</v>
      </c>
      <c r="E4" s="36" t="s">
        <v>223</v>
      </c>
      <c r="F4" s="36" t="s">
        <v>224</v>
      </c>
      <c r="G4" s="36" t="s">
        <v>225</v>
      </c>
      <c r="H4" s="36" t="s">
        <v>226</v>
      </c>
      <c r="I4" s="36" t="s">
        <v>227</v>
      </c>
      <c r="J4" s="36" t="s">
        <v>228</v>
      </c>
      <c r="K4" s="36" t="s">
        <v>229</v>
      </c>
    </row>
    <row r="5" spans="1:13">
      <c r="A5" s="1" t="s">
        <v>52</v>
      </c>
      <c r="B5" s="19" t="str">
        <f>IF(F5="","",VLOOKUP('リレー確認表（記録入力）'!$D$4,登録データ!$Q$3:$T$300,3,FALSE))</f>
        <v/>
      </c>
      <c r="C5" s="19" t="str">
        <f>IF(B5="","",VLOOKUP('リレー確認表（記録入力）'!$D$4,登録データ!$Q$3:$T$300,2,FALSE))</f>
        <v/>
      </c>
      <c r="D5" s="19" t="str">
        <f>IF(B5="","",VLOOKUP('リレー確認表（記録入力）'!$D$4,登録データ!$Q$3:$T$300,1,FALSE))</f>
        <v/>
      </c>
      <c r="E5" t="str">
        <f>IF(F5="","",RIGHT(100000+'リレー確認表（記録入力）'!G17,5))</f>
        <v/>
      </c>
      <c r="F5" t="str">
        <f>IF('リレー確認表（記録入力）'!D17="","",SUM(地区選択!$C$2*100000000,10000000,'リレー確認表（記録入力）'!D17))</f>
        <v/>
      </c>
      <c r="G5" t="str">
        <f>IF('リレー確認表（記録入力）'!D18="","",SUM(地区選択!$C$2*100000000,10000000,'リレー確認表（記録入力）'!D18))</f>
        <v/>
      </c>
      <c r="H5" t="str">
        <f>IF('リレー確認表（記録入力）'!D19="","",SUM(地区選択!$C$2*100000000,10000000,'リレー確認表（記録入力）'!D19))</f>
        <v/>
      </c>
      <c r="I5" t="str">
        <f>IF('リレー確認表（記録入力）'!D20="","",SUM(地区選択!$C$2*100000000,10000000,'リレー確認表（記録入力）'!D20))</f>
        <v/>
      </c>
      <c r="J5" t="str">
        <f>IF('リレー確認表（記録入力）'!D21="","",SUM(地区選択!$C$2*100000000,10000000,'リレー確認表（記録入力）'!D21))</f>
        <v/>
      </c>
      <c r="K5" t="str">
        <f>IF('リレー確認表（記録入力）'!D22="","",SUM(地区選択!$C$2*100000000,10000000,'リレー確認表（記録入力）'!D22))</f>
        <v/>
      </c>
    </row>
    <row r="8" spans="1:13">
      <c r="A8" s="1" t="s">
        <v>230</v>
      </c>
      <c r="B8" s="1"/>
      <c r="C8" s="1"/>
      <c r="D8" s="1"/>
      <c r="E8" s="1"/>
      <c r="F8" s="1"/>
      <c r="G8" s="1"/>
      <c r="H8" s="1"/>
      <c r="I8" s="1"/>
      <c r="J8" s="1"/>
      <c r="K8" s="1"/>
    </row>
    <row r="9" spans="1:13">
      <c r="A9" s="1"/>
      <c r="B9" s="1" t="s">
        <v>215</v>
      </c>
      <c r="C9" s="1" t="s">
        <v>216</v>
      </c>
      <c r="D9" s="1" t="s">
        <v>217</v>
      </c>
      <c r="E9" s="1" t="s">
        <v>218</v>
      </c>
      <c r="F9" s="1" t="s">
        <v>231</v>
      </c>
      <c r="G9" s="1" t="s">
        <v>232</v>
      </c>
      <c r="H9" s="1" t="s">
        <v>233</v>
      </c>
      <c r="I9" s="1" t="s">
        <v>234</v>
      </c>
      <c r="J9" s="1" t="s">
        <v>235</v>
      </c>
      <c r="K9" s="1" t="s">
        <v>236</v>
      </c>
      <c r="L9" s="152" t="s">
        <v>312</v>
      </c>
      <c r="M9" s="152" t="s">
        <v>344</v>
      </c>
    </row>
    <row r="10" spans="1:13">
      <c r="A10" s="1" t="s">
        <v>51</v>
      </c>
      <c r="B10" s="19" t="str">
        <f>IF(F10="","",VLOOKUP('リレー確認表（記録入力）'!$D$4,登録データ!$Q$3:$T$300,3,FALSE))</f>
        <v/>
      </c>
      <c r="C10" s="19" t="str">
        <f>IF(B10="","",VLOOKUP('リレー確認表（記録入力）'!$D$4,登録データ!$Q$3:$T$300,2,FALSE))</f>
        <v/>
      </c>
      <c r="D10" s="19" t="str">
        <f>IF(B10="","",VLOOKUP('リレー確認表（記録入力）'!$D$4,登録データ!$Q$3:$T$300,1,FALSE))</f>
        <v/>
      </c>
      <c r="E10" t="str">
        <f>IF(F10="","",RIGHT(100000+'リレー確認表（記録入力）'!G27,5))</f>
        <v/>
      </c>
      <c r="F10" t="str">
        <f>IF('リレー確認表（記録入力）'!D27="","",SUM(地区選択!$C$2*100000000,20000000,'リレー確認表（記録入力）'!D27))</f>
        <v/>
      </c>
      <c r="G10" t="str">
        <f>IF('リレー確認表（記録入力）'!D28="","",SUM(地区選択!$C$2*100000000,20000000,'リレー確認表（記録入力）'!D28))</f>
        <v/>
      </c>
      <c r="H10" t="str">
        <f>IF('リレー確認表（記録入力）'!D29="","",SUM(地区選択!$C$2*100000000,20000000,'リレー確認表（記録入力）'!D29))</f>
        <v/>
      </c>
      <c r="I10" t="str">
        <f>IF('リレー確認表（記録入力）'!D30="","",SUM(地区選択!$C$2*100000000,20000000,'リレー確認表（記録入力）'!D30))</f>
        <v/>
      </c>
      <c r="J10" t="str">
        <f>IF('リレー確認表（記録入力）'!D31="","",SUM(地区選択!$C$2*100000000,20000000,'リレー確認表（記録入力）'!D31))</f>
        <v/>
      </c>
      <c r="K10" t="str">
        <f>IF('リレー確認表（記録入力）'!D32="","",SUM(地区選択!$C$2*100000000,20000000,'リレー確認表（記録入力）'!D32))</f>
        <v/>
      </c>
      <c r="L10" t="str">
        <f>IF(学校情報入力!$C$7="","",学校情報入力!$C$7)</f>
        <v/>
      </c>
      <c r="M10">
        <f>学校情報入力!$D$23*3200</f>
        <v>0</v>
      </c>
    </row>
    <row r="11" spans="1:13">
      <c r="A11" s="1"/>
      <c r="B11" s="36" t="s">
        <v>220</v>
      </c>
      <c r="C11" s="36" t="s">
        <v>221</v>
      </c>
      <c r="D11" s="36" t="s">
        <v>222</v>
      </c>
      <c r="E11" s="36" t="s">
        <v>223</v>
      </c>
      <c r="F11" s="36" t="s">
        <v>224</v>
      </c>
      <c r="G11" s="36" t="s">
        <v>225</v>
      </c>
      <c r="H11" s="36" t="s">
        <v>226</v>
      </c>
      <c r="I11" s="36" t="s">
        <v>227</v>
      </c>
      <c r="J11" s="36" t="s">
        <v>228</v>
      </c>
      <c r="K11" s="36" t="s">
        <v>229</v>
      </c>
    </row>
    <row r="12" spans="1:13">
      <c r="A12" s="1" t="s">
        <v>238</v>
      </c>
      <c r="B12" s="19" t="str">
        <f>IF(F12="","",VLOOKUP('リレー確認表（記録入力）'!$D$4,登録データ!$Q$3:$T$300,3,FALSE))</f>
        <v/>
      </c>
      <c r="C12" s="19" t="str">
        <f>IF(B12="","",VLOOKUP('リレー確認表（記録入力）'!$D$4,登録データ!$Q$3:$T$300,2,FALSE))</f>
        <v/>
      </c>
      <c r="D12" s="19" t="str">
        <f>IF(B12="","",VLOOKUP('リレー確認表（記録入力）'!$D$4,登録データ!$Q$3:$T$300,1,FALSE))</f>
        <v/>
      </c>
      <c r="E12" t="str">
        <f>IF(F12="","",RIGHT(100000+'リレー確認表（記録入力）'!G33,5))</f>
        <v/>
      </c>
      <c r="F12" t="str">
        <f>IF('リレー確認表（記録入力）'!D33="","",SUM(地区選択!$C$2*100000000,20000000,'リレー確認表（記録入力）'!D33))</f>
        <v/>
      </c>
      <c r="G12" t="str">
        <f>IF('リレー確認表（記録入力）'!D34="","",SUM(地区選択!$C$2*100000000,20000000,'リレー確認表（記録入力）'!D34))</f>
        <v/>
      </c>
      <c r="H12" t="str">
        <f>IF('リレー確認表（記録入力）'!D35="","",SUM(地区選択!$C$2*100000000,20000000,'リレー確認表（記録入力）'!D35))</f>
        <v/>
      </c>
      <c r="I12" t="str">
        <f>IF('リレー確認表（記録入力）'!D36="","",SUM(地区選択!$C$2*100000000,20000000,'リレー確認表（記録入力）'!D36))</f>
        <v/>
      </c>
      <c r="J12" t="str">
        <f>IF('リレー確認表（記録入力）'!D37="","",SUM(地区選択!$C$2*100000000,20000000,'リレー確認表（記録入力）'!D37))</f>
        <v/>
      </c>
      <c r="K12" t="str">
        <f>IF('リレー確認表（記録入力）'!D38="","",SUM(地区選択!$C$2*100000000,20000000,'リレー確認表（記録入力）'!D38))</f>
        <v/>
      </c>
    </row>
  </sheetData>
  <phoneticPr fontId="2"/>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4"/>
  <sheetViews>
    <sheetView tabSelected="1" workbookViewId="0">
      <selection activeCell="D6" sqref="D6"/>
    </sheetView>
  </sheetViews>
  <sheetFormatPr defaultColWidth="13" defaultRowHeight="14.25"/>
  <cols>
    <col min="5" max="5" width="9.5" bestFit="1" customWidth="1"/>
    <col min="6" max="6" width="2.5" bestFit="1" customWidth="1"/>
  </cols>
  <sheetData>
    <row r="1" spans="1:6" ht="17.25">
      <c r="A1" s="370" t="s">
        <v>261</v>
      </c>
      <c r="B1" s="370"/>
      <c r="C1" s="89" t="s">
        <v>264</v>
      </c>
      <c r="E1" t="s">
        <v>262</v>
      </c>
      <c r="F1">
        <v>5</v>
      </c>
    </row>
    <row r="2" spans="1:6" ht="17.25">
      <c r="A2" s="370"/>
      <c r="B2" s="370"/>
      <c r="C2" s="88">
        <f>VLOOKUP(C1,E1:F4,2,0)</f>
        <v>7</v>
      </c>
      <c r="E2" t="s">
        <v>263</v>
      </c>
      <c r="F2">
        <v>6</v>
      </c>
    </row>
    <row r="3" spans="1:6">
      <c r="E3" t="s">
        <v>264</v>
      </c>
      <c r="F3">
        <v>7</v>
      </c>
    </row>
    <row r="4" spans="1:6">
      <c r="E4" t="s">
        <v>265</v>
      </c>
      <c r="F4">
        <v>8</v>
      </c>
    </row>
  </sheetData>
  <mergeCells count="1">
    <mergeCell ref="A1:B2"/>
  </mergeCells>
  <phoneticPr fontId="2"/>
  <dataValidations disablePrompts="1" count="1">
    <dataValidation type="list" allowBlank="1" showInputMessage="1" showErrorMessage="1" sqref="C1">
      <formula1>$E$1:$E$4</formula1>
    </dataValidation>
  </dataValidation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CCFF"/>
  </sheetPr>
  <dimension ref="A1:BE211"/>
  <sheetViews>
    <sheetView showGridLines="0" showRowColHeaders="0" zoomScaleNormal="100" zoomScaleSheetLayoutView="85" workbookViewId="0">
      <selection activeCell="H17" sqref="H17"/>
    </sheetView>
  </sheetViews>
  <sheetFormatPr defaultColWidth="13" defaultRowHeight="14.25"/>
  <cols>
    <col min="1" max="2" width="4.375" style="146" customWidth="1"/>
    <col min="3" max="3" width="8.75" style="146" customWidth="1"/>
    <col min="4" max="4" width="13.125" style="146" customWidth="1"/>
    <col min="5" max="5" width="11.875" style="146" customWidth="1"/>
    <col min="6" max="6" width="10.625" style="146" customWidth="1"/>
    <col min="7" max="7" width="7.5" style="146" customWidth="1"/>
    <col min="8" max="8" width="21.25" style="146" customWidth="1"/>
    <col min="9" max="9" width="3.125" style="146" customWidth="1"/>
    <col min="10" max="10" width="8.75" style="146" customWidth="1"/>
    <col min="11" max="11" width="12.5" style="146" customWidth="1"/>
    <col min="12" max="12" width="4.375" style="146" customWidth="1"/>
    <col min="13" max="13" width="12.5" style="146" customWidth="1"/>
    <col min="14" max="16" width="11.25" style="146" customWidth="1"/>
    <col min="17" max="18" width="8.75" style="146" customWidth="1"/>
    <col min="19" max="19" width="4.375" style="146" customWidth="1"/>
    <col min="20" max="20" width="13" style="146"/>
    <col min="21" max="21" width="12.5" style="146" customWidth="1"/>
    <col min="22" max="53" width="12.5" style="146" hidden="1" customWidth="1"/>
    <col min="54" max="55" width="0" style="146" hidden="1" customWidth="1"/>
    <col min="56" max="57" width="13" style="146" hidden="1" customWidth="1"/>
    <col min="58" max="16384" width="13" style="146"/>
  </cols>
  <sheetData>
    <row r="1" spans="1:57" ht="21">
      <c r="A1" s="253" t="s">
        <v>330</v>
      </c>
      <c r="B1" s="243"/>
      <c r="C1" s="243"/>
      <c r="D1" s="243"/>
      <c r="E1" s="243"/>
      <c r="F1" s="243"/>
      <c r="G1" s="243"/>
      <c r="H1" s="243"/>
      <c r="I1" s="243"/>
      <c r="J1" s="243"/>
      <c r="K1" s="243"/>
      <c r="L1" s="243"/>
      <c r="M1" s="243"/>
      <c r="N1" s="243"/>
      <c r="O1" s="243"/>
      <c r="P1" s="243"/>
      <c r="Q1" s="243"/>
      <c r="R1" s="243"/>
      <c r="S1" s="243"/>
    </row>
    <row r="2" spans="1:57" ht="18" customHeight="1">
      <c r="V2" s="48"/>
    </row>
    <row r="3" spans="1:57" ht="18" customHeight="1">
      <c r="B3" s="2"/>
      <c r="C3" s="3" t="s">
        <v>24</v>
      </c>
      <c r="D3" s="292" t="str">
        <f>IF(学校情報入力!$C$7="","",学校情報入力!$C$7)</f>
        <v/>
      </c>
      <c r="E3" s="292"/>
      <c r="F3" s="2"/>
      <c r="G3" s="2"/>
      <c r="H3" s="3" t="s">
        <v>201</v>
      </c>
      <c r="I3" s="287" t="str">
        <f>IF(学校情報入力!$C$12="","",学校情報入力!$C$12)</f>
        <v/>
      </c>
      <c r="J3" s="287"/>
      <c r="K3" s="287"/>
      <c r="L3" s="4" t="s">
        <v>25</v>
      </c>
      <c r="V3" s="48"/>
    </row>
    <row r="5" spans="1:57" ht="16.5">
      <c r="C5" s="3" t="s">
        <v>277</v>
      </c>
      <c r="D5" s="264" t="str">
        <f>地区選択!$C$1</f>
        <v>中国四国</v>
      </c>
      <c r="E5" s="264"/>
      <c r="H5" s="3" t="s">
        <v>200</v>
      </c>
      <c r="I5" s="287" t="str">
        <f>IF(学校情報入力!$C$13="","",学校情報入力!$C$13)</f>
        <v/>
      </c>
      <c r="J5" s="287"/>
      <c r="K5" s="287"/>
      <c r="V5" s="146" t="s">
        <v>35</v>
      </c>
    </row>
    <row r="7" spans="1:57" ht="15" thickBot="1"/>
    <row r="8" spans="1:57" ht="18" customHeight="1">
      <c r="B8" s="254" t="s">
        <v>63</v>
      </c>
      <c r="C8" s="255"/>
      <c r="D8" s="258" t="str">
        <f>IFERROR(IF($C17="","",HLOOKUP(1,$W8:CF9,2,FALSE)),"")</f>
        <v/>
      </c>
      <c r="E8" s="259"/>
      <c r="F8" s="259"/>
      <c r="G8" s="259"/>
      <c r="H8" s="259"/>
      <c r="I8" s="259"/>
      <c r="J8" s="259"/>
      <c r="K8" s="259"/>
      <c r="L8" s="259"/>
      <c r="M8" s="259"/>
      <c r="N8" s="259"/>
      <c r="O8" s="259"/>
      <c r="P8" s="259"/>
      <c r="Q8" s="259"/>
      <c r="R8" s="260"/>
      <c r="S8" s="2"/>
      <c r="T8" s="2"/>
      <c r="U8" s="2"/>
      <c r="V8" s="7"/>
      <c r="W8" s="93">
        <f>IF(OR(SUM(W17:W196)=0,C17=""),0,1)</f>
        <v>0</v>
      </c>
      <c r="X8" s="99">
        <f>IF(MAX(X17:X196)&gt;1,1,0)</f>
        <v>0</v>
      </c>
      <c r="Y8" s="93">
        <f>IF(OR(MOD(SUM(AD17:AD196),10)=5,MOD(SUM(AD17:AD196),10)=0),0,1)</f>
        <v>0</v>
      </c>
      <c r="Z8" s="93"/>
      <c r="AA8" s="93"/>
      <c r="AB8" s="93"/>
      <c r="AC8" s="93"/>
      <c r="AD8" s="93"/>
      <c r="AE8" s="93">
        <f ca="1">IF(COUNTIF(AE17:AE196,2)=0,0,1)</f>
        <v>0</v>
      </c>
      <c r="AF8" s="93">
        <f>IF(SUM(AF17:AF196)&lt;&gt;0,1,0)</f>
        <v>0</v>
      </c>
      <c r="AG8" s="93"/>
      <c r="AH8" s="10"/>
      <c r="AI8" s="100"/>
      <c r="AJ8" s="100"/>
      <c r="AK8" s="100"/>
      <c r="AL8" s="100"/>
      <c r="AM8" s="100"/>
      <c r="AN8" s="93"/>
      <c r="AO8" s="93"/>
      <c r="AP8" s="93"/>
      <c r="AQ8" s="99">
        <f>IF(COUNTIF(AQ17:AQ196,"×")&gt;0,1,0)</f>
        <v>0</v>
      </c>
      <c r="AR8" s="93"/>
      <c r="AS8" s="99">
        <f>IF(MAX(AS17:AS196)&gt;3,1,0)</f>
        <v>0</v>
      </c>
      <c r="AT8" s="93"/>
      <c r="AU8" s="99">
        <f>IF(MAX(AU17:AU196)&gt;1,1,0)</f>
        <v>0</v>
      </c>
      <c r="AV8" s="99">
        <f>IF(SUM(AV17:AV196)=0,0,1)</f>
        <v>0</v>
      </c>
      <c r="AW8" s="99">
        <f t="shared" ref="AW8:AX8" si="0">IF(SUM(AW17:AW196)=0,0,1)</f>
        <v>0</v>
      </c>
      <c r="AX8" s="99">
        <f t="shared" si="0"/>
        <v>0</v>
      </c>
      <c r="AY8" s="99">
        <f>IF(SUM(AY17:AY196)=0,0,IF(OR(SUM(AY17:AY196)&gt;21,SUM(AY17:AY196)&lt;10),1,0))</f>
        <v>0</v>
      </c>
      <c r="AZ8" s="99">
        <f>IF(SUM(AZ17:AZ196)=0,0,IF(OR(SUM(AZ17:AZ196)&gt;21,SUM(AZ17:AZ196)&lt;10),1,0))</f>
        <v>0</v>
      </c>
      <c r="BA8" s="191"/>
      <c r="BB8" s="191"/>
      <c r="BC8" s="191"/>
      <c r="BD8" s="191"/>
      <c r="BE8" s="99">
        <f t="shared" ref="BE8" si="1">IF(SUM(BE17:BE196)=0,0,1)</f>
        <v>0</v>
      </c>
    </row>
    <row r="9" spans="1:57" ht="18.95" customHeight="1" thickBot="1">
      <c r="B9" s="256"/>
      <c r="C9" s="257"/>
      <c r="D9" s="261"/>
      <c r="E9" s="262"/>
      <c r="F9" s="262"/>
      <c r="G9" s="262"/>
      <c r="H9" s="262"/>
      <c r="I9" s="262"/>
      <c r="J9" s="262"/>
      <c r="K9" s="262"/>
      <c r="L9" s="262"/>
      <c r="M9" s="262"/>
      <c r="N9" s="262"/>
      <c r="O9" s="262"/>
      <c r="P9" s="262"/>
      <c r="Q9" s="262"/>
      <c r="R9" s="263"/>
      <c r="S9" s="2"/>
      <c r="T9" s="2"/>
      <c r="U9" s="2"/>
      <c r="V9" s="8"/>
      <c r="W9" s="93" t="s">
        <v>40</v>
      </c>
      <c r="X9" s="93" t="s">
        <v>79</v>
      </c>
      <c r="Y9" s="271" t="s">
        <v>41</v>
      </c>
      <c r="Z9" s="271"/>
      <c r="AA9" s="271"/>
      <c r="AB9" s="271"/>
      <c r="AC9" s="271"/>
      <c r="AD9" s="271"/>
      <c r="AE9" s="93" t="s">
        <v>42</v>
      </c>
      <c r="AF9" s="93" t="s">
        <v>72</v>
      </c>
      <c r="AG9" s="93"/>
      <c r="AH9" s="11"/>
      <c r="AI9" s="12"/>
      <c r="AJ9" s="12"/>
      <c r="AK9" s="12"/>
      <c r="AL9" s="12"/>
      <c r="AM9" s="12"/>
      <c r="AN9" s="93"/>
      <c r="AO9" s="93"/>
      <c r="AP9" s="93"/>
      <c r="AQ9" s="93" t="s">
        <v>43</v>
      </c>
      <c r="AR9" s="93"/>
      <c r="AS9" s="93" t="s">
        <v>194</v>
      </c>
      <c r="AT9" s="93"/>
      <c r="AU9" s="93" t="s">
        <v>83</v>
      </c>
      <c r="AV9" s="93" t="s">
        <v>93</v>
      </c>
      <c r="AW9" s="93" t="s">
        <v>310</v>
      </c>
      <c r="AX9" s="93" t="s">
        <v>311</v>
      </c>
      <c r="AY9" s="93" t="s">
        <v>198</v>
      </c>
      <c r="AZ9" s="93" t="s">
        <v>199</v>
      </c>
      <c r="BA9" s="191"/>
      <c r="BB9" s="191"/>
      <c r="BC9" s="191"/>
      <c r="BD9" s="191"/>
      <c r="BE9" s="191" t="s">
        <v>324</v>
      </c>
    </row>
    <row r="10" spans="1:57" ht="18.75">
      <c r="B10" s="2"/>
      <c r="C10" s="5"/>
      <c r="D10" s="2"/>
      <c r="E10" s="2"/>
      <c r="F10" s="2"/>
      <c r="G10" s="2"/>
      <c r="H10" s="2"/>
      <c r="I10" s="2"/>
      <c r="J10" s="2"/>
      <c r="K10" s="2"/>
      <c r="L10" s="2"/>
      <c r="M10" s="5"/>
      <c r="N10" s="2"/>
      <c r="O10" s="2"/>
      <c r="P10" s="2"/>
      <c r="Q10" s="2"/>
      <c r="R10" s="2"/>
      <c r="S10" s="2"/>
      <c r="T10" s="2"/>
      <c r="U10" s="2"/>
      <c r="V10" s="7"/>
      <c r="W10" s="93"/>
      <c r="X10" s="93"/>
      <c r="Y10" s="93"/>
      <c r="Z10" s="93"/>
      <c r="AA10" s="93"/>
      <c r="AB10" s="93"/>
      <c r="AC10" s="93"/>
      <c r="AD10" s="93"/>
      <c r="AE10" s="93"/>
      <c r="AF10" s="93"/>
      <c r="AG10" s="265" t="s">
        <v>87</v>
      </c>
      <c r="AH10" s="266"/>
      <c r="AI10" s="266"/>
      <c r="AJ10" s="266"/>
      <c r="AK10" s="266"/>
      <c r="AL10" s="266"/>
      <c r="AM10" s="267"/>
      <c r="AN10" s="93"/>
      <c r="AO10" s="93"/>
      <c r="AP10" s="93"/>
      <c r="AQ10" s="93"/>
      <c r="AR10" s="93"/>
      <c r="AS10" s="93"/>
      <c r="AT10" s="93"/>
      <c r="AU10" s="93"/>
      <c r="AV10" s="15">
        <f>DATE(2017,4,1)</f>
        <v>42826</v>
      </c>
      <c r="AW10" s="15"/>
      <c r="AX10" s="15"/>
      <c r="AY10" s="93"/>
      <c r="AZ10" s="93"/>
      <c r="BA10" s="191"/>
      <c r="BB10" s="191"/>
      <c r="BC10" s="191"/>
      <c r="BD10" s="191"/>
      <c r="BE10" s="191"/>
    </row>
    <row r="11" spans="1:57" ht="19.5" thickBot="1">
      <c r="B11" s="2"/>
      <c r="C11" s="5"/>
      <c r="D11" s="2"/>
      <c r="E11" s="2"/>
      <c r="F11" s="2"/>
      <c r="G11" s="2"/>
      <c r="H11" s="2"/>
      <c r="I11" s="2"/>
      <c r="J11" s="2"/>
      <c r="K11" s="2"/>
      <c r="L11" s="2"/>
      <c r="M11" s="5"/>
      <c r="N11" s="2"/>
      <c r="O11" s="2"/>
      <c r="P11" s="2"/>
      <c r="Q11" s="2"/>
      <c r="R11" s="2"/>
      <c r="S11" s="2"/>
      <c r="T11" s="2"/>
      <c r="U11" s="2"/>
      <c r="V11" s="7"/>
      <c r="W11" s="93"/>
      <c r="X11" s="93"/>
      <c r="Y11" s="93"/>
      <c r="Z11" s="93"/>
      <c r="AA11" s="93"/>
      <c r="AB11" s="93"/>
      <c r="AC11" s="93"/>
      <c r="AD11" s="93"/>
      <c r="AE11" s="93"/>
      <c r="AF11" s="93"/>
      <c r="AG11" s="93" t="s">
        <v>213</v>
      </c>
      <c r="AH11" s="11" t="s">
        <v>86</v>
      </c>
      <c r="AI11" s="12" t="s">
        <v>88</v>
      </c>
      <c r="AJ11" s="12" t="s">
        <v>89</v>
      </c>
      <c r="AK11" s="12" t="s">
        <v>90</v>
      </c>
      <c r="AL11" s="12" t="s">
        <v>91</v>
      </c>
      <c r="AM11" s="12" t="s">
        <v>92</v>
      </c>
      <c r="AN11" s="93"/>
      <c r="AO11" s="93"/>
      <c r="AP11" s="93"/>
      <c r="AQ11" s="93"/>
      <c r="AR11" s="93"/>
      <c r="AS11" s="93"/>
      <c r="AT11" s="93"/>
      <c r="AU11" s="93"/>
      <c r="AV11" s="15">
        <f>DATE(2018,6,1)</f>
        <v>43252</v>
      </c>
      <c r="AW11" s="15"/>
      <c r="AX11" s="15"/>
      <c r="AY11" s="93"/>
      <c r="AZ11" s="93"/>
      <c r="BA11" s="191"/>
      <c r="BB11" s="191"/>
      <c r="BC11" s="191"/>
      <c r="BD11" s="191"/>
      <c r="BE11" s="191"/>
    </row>
    <row r="12" spans="1:57" ht="19.5" thickBot="1">
      <c r="B12" s="274" t="s">
        <v>64</v>
      </c>
      <c r="C12" s="288" t="s">
        <v>26</v>
      </c>
      <c r="D12" s="290" t="s">
        <v>27</v>
      </c>
      <c r="E12" s="290" t="s">
        <v>44</v>
      </c>
      <c r="F12" s="275" t="s">
        <v>28</v>
      </c>
      <c r="G12" s="277" t="s">
        <v>29</v>
      </c>
      <c r="H12" s="277"/>
      <c r="I12" s="279" t="s">
        <v>30</v>
      </c>
      <c r="J12" s="279"/>
      <c r="K12" s="279"/>
      <c r="L12" s="279"/>
      <c r="M12" s="279"/>
      <c r="N12" s="279"/>
      <c r="O12" s="279"/>
      <c r="P12" s="280"/>
      <c r="Q12" s="281" t="s">
        <v>45</v>
      </c>
      <c r="R12" s="282"/>
      <c r="S12" s="35"/>
      <c r="T12" s="2"/>
      <c r="U12" s="2"/>
      <c r="V12" s="7" t="s">
        <v>46</v>
      </c>
      <c r="W12" s="7" t="s">
        <v>190</v>
      </c>
      <c r="X12" s="7" t="s">
        <v>78</v>
      </c>
      <c r="Y12" s="271" t="s">
        <v>47</v>
      </c>
      <c r="Z12" s="271"/>
      <c r="AA12" s="271"/>
      <c r="AB12" s="271"/>
      <c r="AC12" s="271"/>
      <c r="AD12" s="271"/>
      <c r="AE12" s="93" t="s">
        <v>48</v>
      </c>
      <c r="AF12" s="95" t="s">
        <v>49</v>
      </c>
      <c r="AG12" s="95"/>
      <c r="AH12" s="192"/>
      <c r="AI12" s="13"/>
      <c r="AJ12" s="13"/>
      <c r="AK12" s="13"/>
      <c r="AL12" s="13"/>
      <c r="AM12" s="13"/>
      <c r="AN12" s="305" t="s">
        <v>50</v>
      </c>
      <c r="AO12" s="307"/>
      <c r="AP12" s="307"/>
      <c r="AQ12" s="306"/>
      <c r="AR12" s="305" t="s">
        <v>73</v>
      </c>
      <c r="AS12" s="307"/>
      <c r="AT12" s="307"/>
      <c r="AU12" s="306"/>
      <c r="AV12" s="96" t="s">
        <v>94</v>
      </c>
      <c r="AW12" s="97" t="s">
        <v>308</v>
      </c>
      <c r="AX12" s="97" t="s">
        <v>309</v>
      </c>
      <c r="AY12" s="305" t="s">
        <v>193</v>
      </c>
      <c r="AZ12" s="306"/>
      <c r="BA12" s="191"/>
      <c r="BB12" s="191"/>
      <c r="BC12" s="191"/>
      <c r="BD12" s="191"/>
      <c r="BE12" s="191"/>
    </row>
    <row r="13" spans="1:57" ht="19.5" thickBot="1">
      <c r="B13" s="248"/>
      <c r="C13" s="289"/>
      <c r="D13" s="291"/>
      <c r="E13" s="291"/>
      <c r="F13" s="276"/>
      <c r="G13" s="278"/>
      <c r="H13" s="278"/>
      <c r="I13" s="9"/>
      <c r="J13" s="103" t="s">
        <v>70</v>
      </c>
      <c r="K13" s="107" t="s">
        <v>71</v>
      </c>
      <c r="L13" s="107" t="s">
        <v>74</v>
      </c>
      <c r="M13" s="106" t="s">
        <v>31</v>
      </c>
      <c r="N13" s="278" t="s">
        <v>69</v>
      </c>
      <c r="O13" s="278"/>
      <c r="P13" s="286"/>
      <c r="Q13" s="28" t="s">
        <v>51</v>
      </c>
      <c r="R13" s="29" t="s">
        <v>52</v>
      </c>
      <c r="S13" s="2"/>
      <c r="T13" s="2"/>
      <c r="U13" s="2"/>
      <c r="V13" s="7"/>
      <c r="W13" s="93"/>
      <c r="X13" s="93"/>
      <c r="Y13" s="93" t="s">
        <v>26</v>
      </c>
      <c r="Z13" s="93" t="s">
        <v>27</v>
      </c>
      <c r="AA13" s="93" t="s">
        <v>44</v>
      </c>
      <c r="AB13" s="93" t="s">
        <v>53</v>
      </c>
      <c r="AC13" s="93" t="s">
        <v>54</v>
      </c>
      <c r="AD13" s="93" t="s">
        <v>55</v>
      </c>
      <c r="AE13" s="93" t="s">
        <v>56</v>
      </c>
      <c r="AF13" s="93" t="s">
        <v>57</v>
      </c>
      <c r="AH13" s="14"/>
      <c r="AI13" s="13"/>
      <c r="AJ13" s="13"/>
      <c r="AK13" s="13"/>
      <c r="AL13" s="12"/>
      <c r="AM13" s="12"/>
      <c r="AN13" s="93" t="s">
        <v>75</v>
      </c>
      <c r="AO13" s="93" t="s">
        <v>76</v>
      </c>
      <c r="AP13" s="93" t="s">
        <v>77</v>
      </c>
      <c r="AQ13" s="93" t="s">
        <v>50</v>
      </c>
      <c r="AR13" s="93" t="s">
        <v>58</v>
      </c>
      <c r="AS13" s="93" t="s">
        <v>80</v>
      </c>
      <c r="AT13" s="93" t="s">
        <v>81</v>
      </c>
      <c r="AU13" s="93" t="s">
        <v>82</v>
      </c>
      <c r="AV13" s="93"/>
      <c r="AW13" s="93"/>
      <c r="AX13" s="93"/>
      <c r="AY13" s="93" t="s">
        <v>191</v>
      </c>
      <c r="AZ13" s="93" t="s">
        <v>192</v>
      </c>
      <c r="BA13" s="99" t="s">
        <v>278</v>
      </c>
      <c r="BB13" s="99" t="s">
        <v>304</v>
      </c>
      <c r="BC13" s="99" t="s">
        <v>307</v>
      </c>
      <c r="BD13" s="99" t="s">
        <v>305</v>
      </c>
      <c r="BE13" s="99" t="s">
        <v>323</v>
      </c>
    </row>
    <row r="14" spans="1:57" ht="18.95" customHeight="1" thickTop="1">
      <c r="B14" s="246" t="s">
        <v>32</v>
      </c>
      <c r="C14" s="268">
        <v>9999</v>
      </c>
      <c r="D14" s="270" t="s">
        <v>59</v>
      </c>
      <c r="E14" s="272" t="s">
        <v>65</v>
      </c>
      <c r="F14" s="92">
        <v>4</v>
      </c>
      <c r="G14" s="92" t="s">
        <v>33</v>
      </c>
      <c r="H14" s="98" t="s">
        <v>66</v>
      </c>
      <c r="I14" s="98" t="s">
        <v>34</v>
      </c>
      <c r="J14" s="11">
        <v>1034</v>
      </c>
      <c r="K14" s="75" t="s">
        <v>257</v>
      </c>
      <c r="L14" s="75" t="s">
        <v>254</v>
      </c>
      <c r="M14" s="76">
        <v>42869</v>
      </c>
      <c r="N14" s="315" t="s">
        <v>345</v>
      </c>
      <c r="O14" s="316"/>
      <c r="P14" s="317"/>
      <c r="Q14" s="309" t="s">
        <v>35</v>
      </c>
      <c r="R14" s="309"/>
      <c r="S14" s="2"/>
      <c r="T14" s="2"/>
      <c r="U14" s="2"/>
      <c r="V14" s="7"/>
      <c r="W14" s="93"/>
      <c r="X14" s="93"/>
      <c r="Y14" s="93"/>
      <c r="Z14" s="93"/>
      <c r="AA14" s="93"/>
      <c r="AB14" s="93"/>
      <c r="AC14" s="93"/>
      <c r="AD14" s="93"/>
      <c r="AE14" s="93"/>
      <c r="AF14" s="93"/>
      <c r="AG14" s="93"/>
      <c r="AH14" s="11"/>
      <c r="AI14" s="12"/>
      <c r="AJ14" s="12"/>
      <c r="AK14" s="12"/>
      <c r="AL14" s="12"/>
      <c r="AM14" s="12"/>
      <c r="AN14" s="93"/>
      <c r="AO14" s="93"/>
      <c r="AP14" s="93"/>
      <c r="AQ14" s="93"/>
      <c r="AR14" s="93"/>
      <c r="AS14" s="93"/>
      <c r="AT14" s="93"/>
      <c r="AU14" s="93"/>
      <c r="AV14" s="93"/>
      <c r="AW14" s="93"/>
      <c r="AX14" s="93"/>
      <c r="AY14" s="93"/>
      <c r="AZ14" s="93"/>
      <c r="BA14" s="191"/>
      <c r="BB14" s="191"/>
      <c r="BC14" s="191"/>
      <c r="BD14" s="191"/>
      <c r="BE14" s="191"/>
    </row>
    <row r="15" spans="1:57" ht="18" customHeight="1">
      <c r="B15" s="247"/>
      <c r="C15" s="269"/>
      <c r="D15" s="271"/>
      <c r="E15" s="273"/>
      <c r="F15" s="93" t="s">
        <v>68</v>
      </c>
      <c r="G15" s="93" t="s">
        <v>36</v>
      </c>
      <c r="H15" s="99" t="s">
        <v>60</v>
      </c>
      <c r="I15" s="99" t="s">
        <v>61</v>
      </c>
      <c r="J15" s="11">
        <v>1550</v>
      </c>
      <c r="K15" s="100" t="s">
        <v>255</v>
      </c>
      <c r="L15" s="100" t="s">
        <v>254</v>
      </c>
      <c r="M15" s="77">
        <v>42917</v>
      </c>
      <c r="N15" s="265" t="s">
        <v>256</v>
      </c>
      <c r="O15" s="266"/>
      <c r="P15" s="308"/>
      <c r="Q15" s="310"/>
      <c r="R15" s="310"/>
      <c r="S15" s="2"/>
      <c r="T15" s="2"/>
      <c r="U15" s="2"/>
      <c r="V15" s="7"/>
      <c r="W15" s="93"/>
      <c r="X15" s="93"/>
      <c r="Y15" s="93"/>
      <c r="Z15" s="93"/>
      <c r="AA15" s="93"/>
      <c r="AB15" s="93"/>
      <c r="AC15" s="93"/>
      <c r="AD15" s="93"/>
      <c r="AE15" s="93"/>
      <c r="AF15" s="93"/>
      <c r="AG15" s="93"/>
      <c r="AH15" s="11"/>
      <c r="AI15" s="12"/>
      <c r="AJ15" s="12"/>
      <c r="AK15" s="12"/>
      <c r="AL15" s="12"/>
      <c r="AM15" s="12"/>
      <c r="AN15" s="93"/>
      <c r="AO15" s="93"/>
      <c r="AP15" s="93"/>
      <c r="AQ15" s="93"/>
      <c r="AR15" s="93"/>
      <c r="AS15" s="93"/>
      <c r="AT15" s="93"/>
      <c r="AU15" s="93"/>
      <c r="AV15" s="93"/>
      <c r="AW15" s="93"/>
      <c r="AX15" s="93"/>
      <c r="AY15" s="93"/>
      <c r="AZ15" s="93"/>
      <c r="BA15" s="191"/>
      <c r="BB15" s="191"/>
      <c r="BC15" s="191"/>
      <c r="BD15" s="191"/>
      <c r="BE15" s="191"/>
    </row>
    <row r="16" spans="1:57" ht="18.95" customHeight="1" thickBot="1">
      <c r="B16" s="248"/>
      <c r="C16" s="283"/>
      <c r="D16" s="283"/>
      <c r="E16" s="283"/>
      <c r="F16" s="283"/>
      <c r="G16" s="94" t="s">
        <v>37</v>
      </c>
      <c r="H16" s="104"/>
      <c r="I16" s="104" t="s">
        <v>62</v>
      </c>
      <c r="J16" s="104"/>
      <c r="K16" s="104"/>
      <c r="L16" s="26"/>
      <c r="M16" s="34"/>
      <c r="N16" s="284"/>
      <c r="O16" s="284"/>
      <c r="P16" s="285"/>
      <c r="Q16" s="311"/>
      <c r="R16" s="311"/>
      <c r="S16" s="2"/>
      <c r="T16" s="2"/>
      <c r="U16" s="2"/>
      <c r="V16" s="7"/>
      <c r="W16" s="93"/>
      <c r="X16" s="93"/>
      <c r="Y16" s="93"/>
      <c r="Z16" s="93"/>
      <c r="AA16" s="93"/>
      <c r="AB16" s="93"/>
      <c r="AC16" s="93"/>
      <c r="AD16" s="93"/>
      <c r="AE16" s="93"/>
      <c r="AF16" s="93"/>
      <c r="AG16" s="93"/>
      <c r="AH16" s="11"/>
      <c r="AI16" s="12"/>
      <c r="AJ16" s="12"/>
      <c r="AK16" s="12"/>
      <c r="AL16" s="12"/>
      <c r="AM16" s="12"/>
      <c r="AN16" s="93"/>
      <c r="AO16" s="93"/>
      <c r="AP16" s="93"/>
      <c r="AQ16" s="93"/>
      <c r="AR16" s="93"/>
      <c r="AS16" s="93"/>
      <c r="AT16" s="93"/>
      <c r="AU16" s="93"/>
      <c r="AV16" s="93"/>
      <c r="AW16" s="93"/>
      <c r="AX16" s="93"/>
      <c r="AY16" s="93"/>
      <c r="AZ16" s="93"/>
      <c r="BA16" s="191"/>
      <c r="BB16" s="191"/>
      <c r="BC16" s="191"/>
      <c r="BD16" s="191"/>
      <c r="BE16" s="191"/>
    </row>
    <row r="17" spans="2:57" ht="18.95" customHeight="1" thickTop="1">
      <c r="B17" s="246">
        <v>1</v>
      </c>
      <c r="C17" s="249"/>
      <c r="D17" s="251" t="str">
        <f>IF(C17="","",VLOOKUP(C17,登録データ!$A$3:$G$3000,2,FALSE))</f>
        <v/>
      </c>
      <c r="E17" s="251" t="str">
        <f>IF(C17="","",VLOOKUP(C17,登録データ!$A$3:$G$3000,3,FALSE))</f>
        <v/>
      </c>
      <c r="F17" s="98" t="str">
        <f>IF(C17="","",VLOOKUP(C17,登録データ!$A$3:$G$3000,7,FALSE))</f>
        <v/>
      </c>
      <c r="G17" s="92" t="s">
        <v>33</v>
      </c>
      <c r="H17" s="195"/>
      <c r="I17" s="92" t="s">
        <v>38</v>
      </c>
      <c r="J17" s="197"/>
      <c r="K17" s="25" t="str">
        <f t="shared" ref="K17:K25" si="2">IF(OR(H17="",J17=""),"",IF(COUNTIF(H17,"*m*")&gt;0,AH17,IF(COUNTIF(H17,"*種*")&gt;0,AM17,AL17)))</f>
        <v/>
      </c>
      <c r="L17" s="27" t="str">
        <f>IF(J17="","",AQ17)</f>
        <v/>
      </c>
      <c r="M17" s="200"/>
      <c r="N17" s="298"/>
      <c r="O17" s="298"/>
      <c r="P17" s="299"/>
      <c r="Q17" s="293"/>
      <c r="R17" s="293"/>
      <c r="S17" s="2"/>
      <c r="T17" s="2"/>
      <c r="U17" s="2"/>
      <c r="V17" s="7"/>
      <c r="W17" s="312">
        <f>IF(C17="",0,IF(VLOOKUP(C17,登録データ!$A$3:$O$3000,15,FALSE)=1,0,1))</f>
        <v>0</v>
      </c>
      <c r="X17" s="312">
        <f>COUNTIF($C$17:C17,C17)</f>
        <v>0</v>
      </c>
      <c r="Y17" s="325">
        <f>IF(C17="",1,0)</f>
        <v>1</v>
      </c>
      <c r="Z17" s="325">
        <f>IF(D17="",1,0)</f>
        <v>1</v>
      </c>
      <c r="AA17" s="325">
        <f>IF(E17="",1,0)</f>
        <v>1</v>
      </c>
      <c r="AB17" s="325">
        <f>IF(F17="",1,0)</f>
        <v>1</v>
      </c>
      <c r="AC17" s="325">
        <f>IF(F18="",1,0)</f>
        <v>1</v>
      </c>
      <c r="AD17" s="325">
        <f>IF(ISNA(OR(Y17:AC17)),1,SUM(Y17:AC17))</f>
        <v>5</v>
      </c>
      <c r="AE17" s="99">
        <f ca="1">IF(AR17="",0,COUNTIF(OFFSET(AR17,-MOD(ROW(AR17)+1,3),0,3,1),AR17))</f>
        <v>0</v>
      </c>
      <c r="AF17" s="93">
        <f>IF(COUNTIF(H17,"*m*")&gt;0,IF(VALUE(AJ17)&gt;59,1,0),0)</f>
        <v>0</v>
      </c>
      <c r="AG17" s="93" t="str">
        <f>IF(COUNTIF(H17,"*m*")&gt;0,RIGHT(10000000+AN17,7),RIGHT(100000+AN17,5))</f>
        <v>00000</v>
      </c>
      <c r="AH17" s="11" t="str">
        <f>IF(AI17=0,AJ17&amp;"秒"&amp;AK17,AI17&amp;"分"&amp;AJ17&amp;"秒"&amp;AK17)</f>
        <v>0秒0</v>
      </c>
      <c r="AI17" s="12">
        <f>INT(J17/10000)</f>
        <v>0</v>
      </c>
      <c r="AJ17" s="12" t="str">
        <f>RIGHT(INT(J17/100),2)</f>
        <v>0</v>
      </c>
      <c r="AK17" s="12" t="str">
        <f>RIGHT(INT(J17/1),2)</f>
        <v>0</v>
      </c>
      <c r="AL17" s="12" t="str">
        <f>INT(J17/100)&amp;"m"&amp;RIGHT(J17,2)</f>
        <v>0m</v>
      </c>
      <c r="AM17" s="12" t="str">
        <f>J17&amp;"点"</f>
        <v>点</v>
      </c>
      <c r="AN17" s="108">
        <f>VALUE(J17)</f>
        <v>0</v>
      </c>
      <c r="AO17" s="99" t="str">
        <f>IF(J17="","",VLOOKUP(H17,登録データ!$U$4:$V$27,2,FALSE))</f>
        <v/>
      </c>
      <c r="AP17" s="99" t="str">
        <f>IF(J17="","",VLOOKUP(H17,登録データ!$U$4:$W$27,3,FALSE))</f>
        <v/>
      </c>
      <c r="AQ17" s="99" t="str">
        <f>IF(OR(H17="",J17=""),"",IF(COUNTIF(H17,"*m*")&gt;0,IF(AND(AO17&lt;AN17,AN17&lt;=AP17),"B",IF(AN17&lt;=AO17,"A","×")),IF(AND(AO17&gt;AN17,AN17&gt;=AP17),"B",IF(AN17&gt;=AO17,"A","×"))))</f>
        <v/>
      </c>
      <c r="AR17" s="99" t="str">
        <f>IF(H17="","",VLOOKUP(H17,登録データ!$U$4:$X$27,4,FALSE))</f>
        <v/>
      </c>
      <c r="AS17" s="99">
        <f>IF(AR17="",0,COUNTIF($AR$17:AR17,AR17))</f>
        <v>0</v>
      </c>
      <c r="AT17" s="99" t="str">
        <f>AR17&amp;AQ17</f>
        <v/>
      </c>
      <c r="AU17" s="99">
        <f>IF(AQ17="B",COUNTIF($AT$17:AT17,AT17),0)</f>
        <v>0</v>
      </c>
      <c r="AV17" s="99">
        <f>IF(M17="",0,IF(OR(M17&lt;$AV$10,M17&gt;$AV$11),1,0))</f>
        <v>0</v>
      </c>
      <c r="AW17" s="99">
        <f>IF($H17="",0,IF($M17="",1,0))</f>
        <v>0</v>
      </c>
      <c r="AX17" s="99">
        <f>IF($H17="",0,IF($N17="",1,0))</f>
        <v>0</v>
      </c>
      <c r="AY17" s="312">
        <f>IF(Q17="",0,COUNTA($Q$17:Q17))</f>
        <v>0</v>
      </c>
      <c r="AZ17" s="312">
        <f>IF(R17="",0,COUNTA($R$17:R17))</f>
        <v>0</v>
      </c>
      <c r="BA17" s="318">
        <f>IF(OR($AR17="20100",$AR18="20100",$AR19="20100"),COUNTIF($AR$17:$AR19,"20100"),0)</f>
        <v>0</v>
      </c>
      <c r="BB17" s="318">
        <f>IF($BA17=0,0,INDEX($H17:$H19,MATCH("20100",$AR17:$AR19,0),1))</f>
        <v>0</v>
      </c>
      <c r="BC17" s="318">
        <f>IF($BA17=0,0,INDEX($J17:$J19,MATCH("20100",$AR17:$AR19,0),1))</f>
        <v>0</v>
      </c>
      <c r="BD17" s="318">
        <f>IF($BA17=0,0,INDEX($L17:$L19,MATCH("20100",$AR17:$AR19,0),1))</f>
        <v>0</v>
      </c>
      <c r="BE17" s="318">
        <f>IF(LEN($BB17)&lt;5,0,IF($F17=1,0,1))</f>
        <v>0</v>
      </c>
    </row>
    <row r="18" spans="2:57" ht="18" customHeight="1">
      <c r="B18" s="247"/>
      <c r="C18" s="250"/>
      <c r="D18" s="252"/>
      <c r="E18" s="252"/>
      <c r="F18" s="99" t="str">
        <f>IF(C17="","",VLOOKUP(C17,登録データ!$A$3:$G$3000,4,FALSE))</f>
        <v/>
      </c>
      <c r="G18" s="93" t="s">
        <v>36</v>
      </c>
      <c r="H18" s="195"/>
      <c r="I18" s="93" t="s">
        <v>67</v>
      </c>
      <c r="J18" s="198"/>
      <c r="K18" s="25" t="str">
        <f t="shared" si="2"/>
        <v/>
      </c>
      <c r="L18" s="99" t="str">
        <f t="shared" ref="L18:L19" si="3">IF(J18="","",AQ18)</f>
        <v/>
      </c>
      <c r="M18" s="201"/>
      <c r="N18" s="300"/>
      <c r="O18" s="301"/>
      <c r="P18" s="302"/>
      <c r="Q18" s="294"/>
      <c r="R18" s="294"/>
      <c r="S18" s="2"/>
      <c r="T18" s="2"/>
      <c r="U18" s="2"/>
      <c r="V18" s="7"/>
      <c r="W18" s="313"/>
      <c r="X18" s="313"/>
      <c r="Y18" s="326"/>
      <c r="Z18" s="326"/>
      <c r="AA18" s="326"/>
      <c r="AB18" s="326"/>
      <c r="AC18" s="326"/>
      <c r="AD18" s="326"/>
      <c r="AE18" s="99">
        <f t="shared" ref="AE18:AE81" ca="1" si="4">IF(AR18="",0,COUNTIF(OFFSET(AR18,-MOD(ROW(AR18)+1,3),0,3,1),AR18))</f>
        <v>0</v>
      </c>
      <c r="AF18" s="93">
        <f t="shared" ref="AF18:AF20" si="5">IF(COUNTIF(H18,"*m*")&gt;0,IF(VALUE(AJ18)&gt;59,1,0),0)</f>
        <v>0</v>
      </c>
      <c r="AG18" s="93" t="str">
        <f t="shared" ref="AG18:AG81" si="6">IF(COUNTIF(H18,"*m*")&gt;0,RIGHT(10000000+AN18,7),RIGHT(100000+AN18,5))</f>
        <v>00000</v>
      </c>
      <c r="AH18" s="11" t="str">
        <f t="shared" ref="AH18:AH20" si="7">IF(AI18=0,AJ18&amp;"秒"&amp;AK18,AI18&amp;"分"&amp;AJ18&amp;"秒"&amp;AK18)</f>
        <v>0秒0</v>
      </c>
      <c r="AI18" s="12">
        <f t="shared" ref="AI18:AI20" si="8">INT(J18/10000)</f>
        <v>0</v>
      </c>
      <c r="AJ18" s="12" t="str">
        <f t="shared" ref="AJ18:AJ20" si="9">RIGHT(INT(J18/100),2)</f>
        <v>0</v>
      </c>
      <c r="AK18" s="12" t="str">
        <f t="shared" ref="AK18:AK81" si="10">RIGHT(INT(J18/1),2)</f>
        <v>0</v>
      </c>
      <c r="AL18" s="12" t="str">
        <f t="shared" ref="AL18:AL20" si="11">INT(J18/100)&amp;"m"&amp;RIGHT(J18,2)</f>
        <v>0m</v>
      </c>
      <c r="AM18" s="12" t="str">
        <f t="shared" ref="AM18:AM20" si="12">J18&amp;"点"</f>
        <v>点</v>
      </c>
      <c r="AN18" s="108">
        <f t="shared" ref="AN18:AN20" si="13">VALUE(J18)</f>
        <v>0</v>
      </c>
      <c r="AO18" s="99" t="str">
        <f>IF(J18="","",VLOOKUP(H18,登録データ!$U$4:$V$27,2,FALSE))</f>
        <v/>
      </c>
      <c r="AP18" s="99" t="str">
        <f>IF(J18="","",VLOOKUP(H18,登録データ!$U$4:$W$27,3,FALSE))</f>
        <v/>
      </c>
      <c r="AQ18" s="99" t="str">
        <f t="shared" ref="AQ18:AQ81" si="14">IF(OR(H18="",J18=""),"",IF(COUNTIF(H18,"*m*")&gt;0,IF(AND(AO18&lt;AN18,AN18&lt;=AP18),"B",IF(AN18&lt;=AO18,"A","×")),IF(AND(AO18&gt;AN18,AN18&gt;=AP18),"B",IF(AN18&gt;=AO18,"A","×"))))</f>
        <v/>
      </c>
      <c r="AR18" s="99" t="str">
        <f>IF(H18="","",VLOOKUP(H18,登録データ!$U$4:$X$27,4,FALSE))</f>
        <v/>
      </c>
      <c r="AS18" s="99">
        <f>IF(AR18="",0,COUNTIF($AR$17:AR18,AR18))</f>
        <v>0</v>
      </c>
      <c r="AT18" s="99" t="str">
        <f t="shared" ref="AT18:AT20" si="15">AR18&amp;AQ18</f>
        <v/>
      </c>
      <c r="AU18" s="99">
        <f>IF(AQ18="B",COUNTIF($AT$17:AT18,AT18),0)</f>
        <v>0</v>
      </c>
      <c r="AV18" s="99">
        <f t="shared" ref="AV18:AV81" si="16">IF(M18="",0,IF(OR(M18&lt;$AV$10,M18&gt;$AV$11),1,0))</f>
        <v>0</v>
      </c>
      <c r="AW18" s="99">
        <f t="shared" ref="AW18:AW81" si="17">IF($H18="",0,IF($M18="",1,0))</f>
        <v>0</v>
      </c>
      <c r="AX18" s="99">
        <f t="shared" ref="AX18:AX81" si="18">IF($H18="",0,IF($N18="",1,0))</f>
        <v>0</v>
      </c>
      <c r="AY18" s="313"/>
      <c r="AZ18" s="313"/>
      <c r="BA18" s="319"/>
      <c r="BB18" s="319"/>
      <c r="BC18" s="319"/>
      <c r="BD18" s="319"/>
      <c r="BE18" s="319"/>
    </row>
    <row r="19" spans="2:57" ht="18.95" customHeight="1" thickBot="1">
      <c r="B19" s="248"/>
      <c r="C19" s="283"/>
      <c r="D19" s="283"/>
      <c r="E19" s="283"/>
      <c r="F19" s="283"/>
      <c r="G19" s="94" t="s">
        <v>37</v>
      </c>
      <c r="H19" s="196"/>
      <c r="I19" s="94" t="s">
        <v>39</v>
      </c>
      <c r="J19" s="199"/>
      <c r="K19" s="104" t="str">
        <f t="shared" si="2"/>
        <v/>
      </c>
      <c r="L19" s="26" t="str">
        <f t="shared" si="3"/>
        <v/>
      </c>
      <c r="M19" s="202"/>
      <c r="N19" s="303"/>
      <c r="O19" s="303"/>
      <c r="P19" s="304"/>
      <c r="Q19" s="295"/>
      <c r="R19" s="295"/>
      <c r="S19" s="2"/>
      <c r="T19" s="2"/>
      <c r="U19" s="2"/>
      <c r="V19" s="7"/>
      <c r="W19" s="314"/>
      <c r="X19" s="314"/>
      <c r="Y19" s="273"/>
      <c r="Z19" s="273"/>
      <c r="AA19" s="273"/>
      <c r="AB19" s="273"/>
      <c r="AC19" s="273"/>
      <c r="AD19" s="273"/>
      <c r="AE19" s="99">
        <f t="shared" ca="1" si="4"/>
        <v>0</v>
      </c>
      <c r="AF19" s="93">
        <f t="shared" si="5"/>
        <v>0</v>
      </c>
      <c r="AG19" s="93" t="str">
        <f t="shared" si="6"/>
        <v>00000</v>
      </c>
      <c r="AH19" s="11" t="str">
        <f t="shared" si="7"/>
        <v>0秒0</v>
      </c>
      <c r="AI19" s="12">
        <f t="shared" si="8"/>
        <v>0</v>
      </c>
      <c r="AJ19" s="12" t="str">
        <f t="shared" si="9"/>
        <v>0</v>
      </c>
      <c r="AK19" s="12" t="str">
        <f t="shared" si="10"/>
        <v>0</v>
      </c>
      <c r="AL19" s="12" t="str">
        <f t="shared" si="11"/>
        <v>0m</v>
      </c>
      <c r="AM19" s="12" t="str">
        <f t="shared" si="12"/>
        <v>点</v>
      </c>
      <c r="AN19" s="108">
        <f t="shared" si="13"/>
        <v>0</v>
      </c>
      <c r="AO19" s="99" t="str">
        <f>IF(J19="","",VLOOKUP(H19,登録データ!$U$4:$V$27,2,FALSE))</f>
        <v/>
      </c>
      <c r="AP19" s="99" t="str">
        <f>IF(J19="","",VLOOKUP(H19,登録データ!$U$4:$W$27,3,FALSE))</f>
        <v/>
      </c>
      <c r="AQ19" s="99" t="str">
        <f t="shared" si="14"/>
        <v/>
      </c>
      <c r="AR19" s="99" t="str">
        <f>IF(H19="","",VLOOKUP(H19,登録データ!$U$4:$X$27,4,FALSE))</f>
        <v/>
      </c>
      <c r="AS19" s="99">
        <f>IF(AR19="",0,COUNTIF($AR$17:AR19,AR19))</f>
        <v>0</v>
      </c>
      <c r="AT19" s="99" t="str">
        <f t="shared" si="15"/>
        <v/>
      </c>
      <c r="AU19" s="99">
        <f>IF(AQ19="B",COUNTIF($AT$17:AT19,AT19),0)</f>
        <v>0</v>
      </c>
      <c r="AV19" s="99">
        <f t="shared" si="16"/>
        <v>0</v>
      </c>
      <c r="AW19" s="99">
        <f t="shared" si="17"/>
        <v>0</v>
      </c>
      <c r="AX19" s="99">
        <f t="shared" si="18"/>
        <v>0</v>
      </c>
      <c r="AY19" s="314"/>
      <c r="AZ19" s="314"/>
      <c r="BA19" s="320"/>
      <c r="BB19" s="320"/>
      <c r="BC19" s="320"/>
      <c r="BD19" s="320"/>
      <c r="BE19" s="320"/>
    </row>
    <row r="20" spans="2:57" ht="18.95" customHeight="1" thickTop="1">
      <c r="B20" s="246">
        <v>2</v>
      </c>
      <c r="C20" s="296"/>
      <c r="D20" s="270" t="str">
        <f>IF(C20="","",VLOOKUP(C20,登録データ!$A$3:$G$3000,2,FALSE))</f>
        <v/>
      </c>
      <c r="E20" s="270" t="str">
        <f>IF(C20="","",VLOOKUP(C20,登録データ!$A$3:$G$3000,3,FALSE))</f>
        <v/>
      </c>
      <c r="F20" s="92" t="str">
        <f>IF(C20="","",VLOOKUP(C20,登録データ!$A$3:$G$3000,7,FALSE))</f>
        <v/>
      </c>
      <c r="G20" s="92" t="s">
        <v>33</v>
      </c>
      <c r="H20" s="195"/>
      <c r="I20" s="92" t="s">
        <v>34</v>
      </c>
      <c r="J20" s="197"/>
      <c r="K20" s="102" t="str">
        <f t="shared" si="2"/>
        <v/>
      </c>
      <c r="L20" s="101" t="str">
        <f>IF(J20="","",AQ20)</f>
        <v/>
      </c>
      <c r="M20" s="205"/>
      <c r="N20" s="298"/>
      <c r="O20" s="298"/>
      <c r="P20" s="299"/>
      <c r="Q20" s="293"/>
      <c r="R20" s="293"/>
      <c r="V20" s="7"/>
      <c r="W20" s="312">
        <f>IF(C20="",0,IF(VLOOKUP(C20,登録データ!$A$3:$O$3000,15,FALSE)=1,0,1))</f>
        <v>0</v>
      </c>
      <c r="X20" s="312">
        <f>COUNTIF($C$17:C20,C20)</f>
        <v>0</v>
      </c>
      <c r="Y20" s="325">
        <f t="shared" ref="Y20" si="19">IF(C20="",1,0)</f>
        <v>1</v>
      </c>
      <c r="Z20" s="325">
        <f t="shared" ref="Z20" si="20">IF(D20="",1,0)</f>
        <v>1</v>
      </c>
      <c r="AA20" s="325">
        <f t="shared" ref="AA20" si="21">IF(E20="",1,0)</f>
        <v>1</v>
      </c>
      <c r="AB20" s="325">
        <f t="shared" ref="AB20" si="22">IF(F20="",1,0)</f>
        <v>1</v>
      </c>
      <c r="AC20" s="325">
        <f t="shared" ref="AC20" si="23">IF(F21="",1,0)</f>
        <v>1</v>
      </c>
      <c r="AD20" s="325">
        <f t="shared" ref="AD20" si="24">IF(ISNA(OR(Y20:AC20)),1,SUM(Y20:AC20))</f>
        <v>5</v>
      </c>
      <c r="AE20" s="99">
        <f t="shared" ca="1" si="4"/>
        <v>0</v>
      </c>
      <c r="AF20" s="93">
        <f t="shared" si="5"/>
        <v>0</v>
      </c>
      <c r="AG20" s="93" t="str">
        <f t="shared" si="6"/>
        <v>00000</v>
      </c>
      <c r="AH20" s="11" t="str">
        <f t="shared" si="7"/>
        <v>0秒0</v>
      </c>
      <c r="AI20" s="12">
        <f t="shared" si="8"/>
        <v>0</v>
      </c>
      <c r="AJ20" s="12" t="str">
        <f t="shared" si="9"/>
        <v>0</v>
      </c>
      <c r="AK20" s="12" t="str">
        <f t="shared" si="10"/>
        <v>0</v>
      </c>
      <c r="AL20" s="12" t="str">
        <f t="shared" si="11"/>
        <v>0m</v>
      </c>
      <c r="AM20" s="12" t="str">
        <f t="shared" si="12"/>
        <v>点</v>
      </c>
      <c r="AN20" s="108">
        <f t="shared" si="13"/>
        <v>0</v>
      </c>
      <c r="AO20" s="99" t="str">
        <f>IF(J20="","",VLOOKUP(H20,登録データ!$U$4:$V$27,2,FALSE))</f>
        <v/>
      </c>
      <c r="AP20" s="99" t="str">
        <f>IF(J20="","",VLOOKUP(H20,登録データ!$U$4:$W$27,3,FALSE))</f>
        <v/>
      </c>
      <c r="AQ20" s="99" t="str">
        <f t="shared" si="14"/>
        <v/>
      </c>
      <c r="AR20" s="99" t="str">
        <f>IF(H20="","",VLOOKUP(H20,登録データ!$U$4:$X$27,4,FALSE))</f>
        <v/>
      </c>
      <c r="AS20" s="99">
        <f>IF(AR20="",0,COUNTIF($AR$17:AR20,AR20))</f>
        <v>0</v>
      </c>
      <c r="AT20" s="99" t="str">
        <f t="shared" si="15"/>
        <v/>
      </c>
      <c r="AU20" s="99">
        <f>IF(AQ20="B",COUNTIF($AT$17:AT20,AT20),0)</f>
        <v>0</v>
      </c>
      <c r="AV20" s="99">
        <f t="shared" si="16"/>
        <v>0</v>
      </c>
      <c r="AW20" s="99">
        <f t="shared" si="17"/>
        <v>0</v>
      </c>
      <c r="AX20" s="99">
        <f t="shared" si="18"/>
        <v>0</v>
      </c>
      <c r="AY20" s="312">
        <f>IF(Q20="",0,COUNTA($Q$17:Q20))</f>
        <v>0</v>
      </c>
      <c r="AZ20" s="312">
        <f>IF(R20="",0,COUNTA($R$17:R20))</f>
        <v>0</v>
      </c>
      <c r="BA20" s="318">
        <f>IF(OR($AR20="20100",$AR21="20100",$AR22="20100"),COUNTIF($AR$17:$AR22,"20100"),0)</f>
        <v>0</v>
      </c>
      <c r="BB20" s="318">
        <f t="shared" ref="BB20" si="25">IF($BA20=0,0,INDEX($H20:$H22,MATCH("20100",$AR20:$AR22,0),1))</f>
        <v>0</v>
      </c>
      <c r="BC20" s="318">
        <f t="shared" ref="BC20" si="26">IF($BA20=0,0,INDEX($J20:$J22,MATCH("20100",$AR20:$AR22,0),1))</f>
        <v>0</v>
      </c>
      <c r="BD20" s="318">
        <f t="shared" ref="BD20" si="27">IF($BA20=0,0,INDEX($L20:$L22,MATCH("20100",$AR20:$AR22,0),1))</f>
        <v>0</v>
      </c>
      <c r="BE20" s="318">
        <f t="shared" ref="BE20" si="28">IF(LEN($BB20)&lt;5,0,IF($F20=1,0,1))</f>
        <v>0</v>
      </c>
    </row>
    <row r="21" spans="2:57" ht="18" customHeight="1">
      <c r="B21" s="247"/>
      <c r="C21" s="297"/>
      <c r="D21" s="271"/>
      <c r="E21" s="271"/>
      <c r="F21" s="93" t="str">
        <f>IF(C20="","",VLOOKUP(C20,登録データ!$A$3:$G$3000,4,FALSE))</f>
        <v/>
      </c>
      <c r="G21" s="93" t="s">
        <v>36</v>
      </c>
      <c r="H21" s="195"/>
      <c r="I21" s="93" t="s">
        <v>67</v>
      </c>
      <c r="J21" s="198"/>
      <c r="K21" s="102" t="str">
        <f t="shared" si="2"/>
        <v/>
      </c>
      <c r="L21" s="93" t="str">
        <f t="shared" ref="L21:L22" si="29">IF(J21="","",AQ21)</f>
        <v/>
      </c>
      <c r="M21" s="206"/>
      <c r="N21" s="300"/>
      <c r="O21" s="301"/>
      <c r="P21" s="302"/>
      <c r="Q21" s="294"/>
      <c r="R21" s="294"/>
      <c r="V21" s="7"/>
      <c r="W21" s="313"/>
      <c r="X21" s="313"/>
      <c r="Y21" s="326"/>
      <c r="Z21" s="326"/>
      <c r="AA21" s="326"/>
      <c r="AB21" s="326"/>
      <c r="AC21" s="326"/>
      <c r="AD21" s="326"/>
      <c r="AE21" s="99">
        <f t="shared" ca="1" si="4"/>
        <v>0</v>
      </c>
      <c r="AF21" s="93">
        <f t="shared" ref="AF21:AF84" si="30">IF(COUNTIF(H21,"*m*")&gt;0,IF(VALUE(AJ21)&gt;59,1,0),0)</f>
        <v>0</v>
      </c>
      <c r="AG21" s="93" t="str">
        <f t="shared" si="6"/>
        <v>00000</v>
      </c>
      <c r="AH21" s="11" t="str">
        <f t="shared" ref="AH21:AH84" si="31">IF(AI21=0,AJ21&amp;"秒"&amp;AK21,AI21&amp;"分"&amp;AJ21&amp;"秒"&amp;AK21)</f>
        <v>0秒0</v>
      </c>
      <c r="AI21" s="12">
        <f t="shared" ref="AI21:AI84" si="32">INT(J21/10000)</f>
        <v>0</v>
      </c>
      <c r="AJ21" s="12" t="str">
        <f t="shared" ref="AJ21:AJ84" si="33">RIGHT(INT(J21/100),2)</f>
        <v>0</v>
      </c>
      <c r="AK21" s="12" t="str">
        <f t="shared" si="10"/>
        <v>0</v>
      </c>
      <c r="AL21" s="12" t="str">
        <f t="shared" ref="AL21:AL84" si="34">INT(J21/100)&amp;"m"&amp;RIGHT(J21,2)</f>
        <v>0m</v>
      </c>
      <c r="AM21" s="12" t="str">
        <f t="shared" ref="AM21:AM84" si="35">J21&amp;"点"</f>
        <v>点</v>
      </c>
      <c r="AN21" s="108">
        <f t="shared" ref="AN21:AN84" si="36">VALUE(J21)</f>
        <v>0</v>
      </c>
      <c r="AO21" s="99" t="str">
        <f>IF(J21="","",VLOOKUP(H21,登録データ!$U$4:$V$27,2,FALSE))</f>
        <v/>
      </c>
      <c r="AP21" s="99" t="str">
        <f>IF(J21="","",VLOOKUP(H21,登録データ!$U$4:$W$27,3,FALSE))</f>
        <v/>
      </c>
      <c r="AQ21" s="99" t="str">
        <f t="shared" si="14"/>
        <v/>
      </c>
      <c r="AR21" s="99" t="str">
        <f>IF(H21="","",VLOOKUP(H21,登録データ!$U$4:$X$27,4,FALSE))</f>
        <v/>
      </c>
      <c r="AS21" s="99">
        <f>IF(AR21="",0,COUNTIF($AR$17:AR21,AR21))</f>
        <v>0</v>
      </c>
      <c r="AT21" s="99" t="str">
        <f t="shared" ref="AT21:AT84" si="37">AR21&amp;AQ21</f>
        <v/>
      </c>
      <c r="AU21" s="99">
        <f>IF(AQ21="B",COUNTIF($AT$17:AT21,AT21),0)</f>
        <v>0</v>
      </c>
      <c r="AV21" s="99">
        <f t="shared" si="16"/>
        <v>0</v>
      </c>
      <c r="AW21" s="99">
        <f t="shared" si="17"/>
        <v>0</v>
      </c>
      <c r="AX21" s="99">
        <f t="shared" si="18"/>
        <v>0</v>
      </c>
      <c r="AY21" s="313"/>
      <c r="AZ21" s="313"/>
      <c r="BA21" s="319"/>
      <c r="BB21" s="319"/>
      <c r="BC21" s="319"/>
      <c r="BD21" s="319"/>
      <c r="BE21" s="319"/>
    </row>
    <row r="22" spans="2:57" ht="18.95" customHeight="1" thickBot="1">
      <c r="B22" s="248"/>
      <c r="C22" s="283"/>
      <c r="D22" s="283"/>
      <c r="E22" s="283"/>
      <c r="F22" s="283"/>
      <c r="G22" s="94" t="s">
        <v>37</v>
      </c>
      <c r="H22" s="196"/>
      <c r="I22" s="94" t="s">
        <v>39</v>
      </c>
      <c r="J22" s="199"/>
      <c r="K22" s="94" t="str">
        <f t="shared" si="2"/>
        <v/>
      </c>
      <c r="L22" s="23" t="str">
        <f t="shared" si="29"/>
        <v/>
      </c>
      <c r="M22" s="207"/>
      <c r="N22" s="303"/>
      <c r="O22" s="303"/>
      <c r="P22" s="304"/>
      <c r="Q22" s="295"/>
      <c r="R22" s="295"/>
      <c r="V22" s="7"/>
      <c r="W22" s="314"/>
      <c r="X22" s="314"/>
      <c r="Y22" s="273"/>
      <c r="Z22" s="273"/>
      <c r="AA22" s="273"/>
      <c r="AB22" s="273"/>
      <c r="AC22" s="273"/>
      <c r="AD22" s="273"/>
      <c r="AE22" s="99">
        <f t="shared" ca="1" si="4"/>
        <v>0</v>
      </c>
      <c r="AF22" s="93">
        <f t="shared" si="30"/>
        <v>0</v>
      </c>
      <c r="AG22" s="93" t="str">
        <f t="shared" si="6"/>
        <v>00000</v>
      </c>
      <c r="AH22" s="11" t="str">
        <f t="shared" si="31"/>
        <v>0秒0</v>
      </c>
      <c r="AI22" s="12">
        <f t="shared" si="32"/>
        <v>0</v>
      </c>
      <c r="AJ22" s="12" t="str">
        <f t="shared" si="33"/>
        <v>0</v>
      </c>
      <c r="AK22" s="12" t="str">
        <f t="shared" si="10"/>
        <v>0</v>
      </c>
      <c r="AL22" s="12" t="str">
        <f t="shared" si="34"/>
        <v>0m</v>
      </c>
      <c r="AM22" s="12" t="str">
        <f t="shared" si="35"/>
        <v>点</v>
      </c>
      <c r="AN22" s="108">
        <f t="shared" si="36"/>
        <v>0</v>
      </c>
      <c r="AO22" s="99" t="str">
        <f>IF(J22="","",VLOOKUP(H22,登録データ!$U$4:$V$27,2,FALSE))</f>
        <v/>
      </c>
      <c r="AP22" s="99" t="str">
        <f>IF(J22="","",VLOOKUP(H22,登録データ!$U$4:$W$27,3,FALSE))</f>
        <v/>
      </c>
      <c r="AQ22" s="99" t="str">
        <f t="shared" si="14"/>
        <v/>
      </c>
      <c r="AR22" s="99" t="str">
        <f>IF(H22="","",VLOOKUP(H22,登録データ!$U$4:$X$27,4,FALSE))</f>
        <v/>
      </c>
      <c r="AS22" s="99">
        <f>IF(AR22="",0,COUNTIF($AR$17:AR22,AR22))</f>
        <v>0</v>
      </c>
      <c r="AT22" s="99" t="str">
        <f t="shared" si="37"/>
        <v/>
      </c>
      <c r="AU22" s="99">
        <f>IF(AQ22="B",COUNTIF($AT$17:AT22,AT22),0)</f>
        <v>0</v>
      </c>
      <c r="AV22" s="99">
        <f t="shared" si="16"/>
        <v>0</v>
      </c>
      <c r="AW22" s="99">
        <f t="shared" si="17"/>
        <v>0</v>
      </c>
      <c r="AX22" s="99">
        <f t="shared" si="18"/>
        <v>0</v>
      </c>
      <c r="AY22" s="314"/>
      <c r="AZ22" s="314"/>
      <c r="BA22" s="320"/>
      <c r="BB22" s="320"/>
      <c r="BC22" s="320"/>
      <c r="BD22" s="320"/>
      <c r="BE22" s="320"/>
    </row>
    <row r="23" spans="2:57" ht="18.95" customHeight="1" thickTop="1">
      <c r="B23" s="246">
        <v>3</v>
      </c>
      <c r="C23" s="296"/>
      <c r="D23" s="270" t="str">
        <f>IF(C23="","",VLOOKUP(C23,登録データ!$A$3:$G$3000,2,FALSE))</f>
        <v/>
      </c>
      <c r="E23" s="270" t="str">
        <f>IF(C23="","",VLOOKUP(C23,登録データ!$A$3:$G$3000,3,FALSE))</f>
        <v/>
      </c>
      <c r="F23" s="92" t="str">
        <f>IF(C23="","",VLOOKUP(C23,登録データ!$A$3:$G$3000,7,FALSE))</f>
        <v/>
      </c>
      <c r="G23" s="92" t="s">
        <v>33</v>
      </c>
      <c r="H23" s="195"/>
      <c r="I23" s="92" t="s">
        <v>34</v>
      </c>
      <c r="J23" s="197"/>
      <c r="K23" s="102" t="str">
        <f t="shared" si="2"/>
        <v/>
      </c>
      <c r="L23" s="101" t="str">
        <f>IF(J23="","",AQ23)</f>
        <v/>
      </c>
      <c r="M23" s="205"/>
      <c r="N23" s="298"/>
      <c r="O23" s="298"/>
      <c r="P23" s="299"/>
      <c r="Q23" s="293"/>
      <c r="R23" s="293"/>
      <c r="V23" s="7"/>
      <c r="W23" s="312">
        <f>IF(C23="",0,IF(VLOOKUP(C23,登録データ!$A$3:$O$3000,15,FALSE)=1,0,1))</f>
        <v>0</v>
      </c>
      <c r="X23" s="312">
        <f>COUNTIF($C$17:C23,C23)</f>
        <v>0</v>
      </c>
      <c r="Y23" s="325">
        <f t="shared" ref="Y23" si="38">IF(C23="",1,0)</f>
        <v>1</v>
      </c>
      <c r="Z23" s="325">
        <f t="shared" ref="Z23" si="39">IF(D23="",1,0)</f>
        <v>1</v>
      </c>
      <c r="AA23" s="325">
        <f t="shared" ref="AA23" si="40">IF(E23="",1,0)</f>
        <v>1</v>
      </c>
      <c r="AB23" s="325">
        <f t="shared" ref="AB23" si="41">IF(F23="",1,0)</f>
        <v>1</v>
      </c>
      <c r="AC23" s="325">
        <f t="shared" ref="AC23" si="42">IF(F24="",1,0)</f>
        <v>1</v>
      </c>
      <c r="AD23" s="325">
        <f t="shared" ref="AD23" si="43">IF(ISNA(OR(Y23:AC23)),1,SUM(Y23:AC23))</f>
        <v>5</v>
      </c>
      <c r="AE23" s="99">
        <f t="shared" ca="1" si="4"/>
        <v>0</v>
      </c>
      <c r="AF23" s="93">
        <f t="shared" si="30"/>
        <v>0</v>
      </c>
      <c r="AG23" s="93" t="str">
        <f t="shared" si="6"/>
        <v>00000</v>
      </c>
      <c r="AH23" s="11" t="str">
        <f t="shared" si="31"/>
        <v>0秒0</v>
      </c>
      <c r="AI23" s="12">
        <f t="shared" si="32"/>
        <v>0</v>
      </c>
      <c r="AJ23" s="12" t="str">
        <f t="shared" si="33"/>
        <v>0</v>
      </c>
      <c r="AK23" s="12" t="str">
        <f t="shared" si="10"/>
        <v>0</v>
      </c>
      <c r="AL23" s="12" t="str">
        <f t="shared" si="34"/>
        <v>0m</v>
      </c>
      <c r="AM23" s="12" t="str">
        <f t="shared" si="35"/>
        <v>点</v>
      </c>
      <c r="AN23" s="108">
        <f t="shared" si="36"/>
        <v>0</v>
      </c>
      <c r="AO23" s="99" t="str">
        <f>IF(J23="","",VLOOKUP(H23,登録データ!$U$4:$V$27,2,FALSE))</f>
        <v/>
      </c>
      <c r="AP23" s="99" t="str">
        <f>IF(J23="","",VLOOKUP(H23,登録データ!$U$4:$W$27,3,FALSE))</f>
        <v/>
      </c>
      <c r="AQ23" s="99" t="str">
        <f t="shared" si="14"/>
        <v/>
      </c>
      <c r="AR23" s="99" t="str">
        <f>IF(H23="","",VLOOKUP(H23,登録データ!$U$4:$X$27,4,FALSE))</f>
        <v/>
      </c>
      <c r="AS23" s="99">
        <f>IF(AR23="",0,COUNTIF($AR$17:AR23,AR23))</f>
        <v>0</v>
      </c>
      <c r="AT23" s="99" t="str">
        <f t="shared" si="37"/>
        <v/>
      </c>
      <c r="AU23" s="99">
        <f>IF(AQ23="B",COUNTIF($AT$17:AT23,AT23),0)</f>
        <v>0</v>
      </c>
      <c r="AV23" s="99">
        <f t="shared" si="16"/>
        <v>0</v>
      </c>
      <c r="AW23" s="99">
        <f t="shared" si="17"/>
        <v>0</v>
      </c>
      <c r="AX23" s="99">
        <f t="shared" si="18"/>
        <v>0</v>
      </c>
      <c r="AY23" s="312">
        <f>IF(Q23="",0,COUNTA($Q$17:Q23))</f>
        <v>0</v>
      </c>
      <c r="AZ23" s="312">
        <f>IF(R23="",0,COUNTA($R$17:R23))</f>
        <v>0</v>
      </c>
      <c r="BA23" s="318">
        <f>IF(OR($AR23="20100",$AR24="20100",$AR25="20100"),COUNTIF($AR$17:$AR25,"20100"),0)</f>
        <v>0</v>
      </c>
      <c r="BB23" s="318">
        <f t="shared" ref="BB23" si="44">IF($BA23=0,0,INDEX($H23:$H25,MATCH("20100",$AR23:$AR25,0),1))</f>
        <v>0</v>
      </c>
      <c r="BC23" s="318">
        <f t="shared" ref="BC23" si="45">IF($BA23=0,0,INDEX($J23:$J25,MATCH("20100",$AR23:$AR25,0),1))</f>
        <v>0</v>
      </c>
      <c r="BD23" s="318">
        <f t="shared" ref="BD23" si="46">IF($BA23=0,0,INDEX($L23:$L25,MATCH("20100",$AR23:$AR25,0),1))</f>
        <v>0</v>
      </c>
      <c r="BE23" s="318">
        <f t="shared" ref="BE23" si="47">IF(LEN($BB23)&lt;5,0,IF($F23=1,0,1))</f>
        <v>0</v>
      </c>
    </row>
    <row r="24" spans="2:57" ht="18.75">
      <c r="B24" s="247"/>
      <c r="C24" s="297"/>
      <c r="D24" s="271"/>
      <c r="E24" s="271"/>
      <c r="F24" s="93" t="str">
        <f>IF(C23="","",VLOOKUP(C23,登録データ!$A$3:$G$3000,4,FALSE))</f>
        <v/>
      </c>
      <c r="G24" s="93" t="s">
        <v>36</v>
      </c>
      <c r="H24" s="195"/>
      <c r="I24" s="93" t="s">
        <v>67</v>
      </c>
      <c r="J24" s="198"/>
      <c r="K24" s="102" t="str">
        <f t="shared" si="2"/>
        <v/>
      </c>
      <c r="L24" s="93" t="str">
        <f t="shared" ref="L24:L25" si="48">IF(J24="","",AQ24)</f>
        <v/>
      </c>
      <c r="M24" s="206"/>
      <c r="N24" s="300"/>
      <c r="O24" s="301"/>
      <c r="P24" s="302"/>
      <c r="Q24" s="294"/>
      <c r="R24" s="294"/>
      <c r="V24" s="7"/>
      <c r="W24" s="313"/>
      <c r="X24" s="313"/>
      <c r="Y24" s="326"/>
      <c r="Z24" s="326"/>
      <c r="AA24" s="326"/>
      <c r="AB24" s="326"/>
      <c r="AC24" s="326"/>
      <c r="AD24" s="326"/>
      <c r="AE24" s="99">
        <f t="shared" ca="1" si="4"/>
        <v>0</v>
      </c>
      <c r="AF24" s="93">
        <f t="shared" si="30"/>
        <v>0</v>
      </c>
      <c r="AG24" s="93" t="str">
        <f t="shared" si="6"/>
        <v>00000</v>
      </c>
      <c r="AH24" s="11" t="str">
        <f t="shared" si="31"/>
        <v>0秒0</v>
      </c>
      <c r="AI24" s="12">
        <f t="shared" si="32"/>
        <v>0</v>
      </c>
      <c r="AJ24" s="12" t="str">
        <f t="shared" si="33"/>
        <v>0</v>
      </c>
      <c r="AK24" s="12" t="str">
        <f t="shared" si="10"/>
        <v>0</v>
      </c>
      <c r="AL24" s="12" t="str">
        <f t="shared" si="34"/>
        <v>0m</v>
      </c>
      <c r="AM24" s="12" t="str">
        <f t="shared" si="35"/>
        <v>点</v>
      </c>
      <c r="AN24" s="108">
        <f t="shared" si="36"/>
        <v>0</v>
      </c>
      <c r="AO24" s="99" t="str">
        <f>IF(J24="","",VLOOKUP(H24,登録データ!$U$4:$V$27,2,FALSE))</f>
        <v/>
      </c>
      <c r="AP24" s="99" t="str">
        <f>IF(J24="","",VLOOKUP(H24,登録データ!$U$4:$W$27,3,FALSE))</f>
        <v/>
      </c>
      <c r="AQ24" s="99" t="str">
        <f t="shared" si="14"/>
        <v/>
      </c>
      <c r="AR24" s="99" t="str">
        <f>IF(H24="","",VLOOKUP(H24,登録データ!$U$4:$X$27,4,FALSE))</f>
        <v/>
      </c>
      <c r="AS24" s="99">
        <f>IF(AR24="",0,COUNTIF($AR$17:AR24,AR24))</f>
        <v>0</v>
      </c>
      <c r="AT24" s="99" t="str">
        <f t="shared" si="37"/>
        <v/>
      </c>
      <c r="AU24" s="99">
        <f>IF(AQ24="B",COUNTIF($AT$17:AT24,AT24),0)</f>
        <v>0</v>
      </c>
      <c r="AV24" s="99">
        <f t="shared" si="16"/>
        <v>0</v>
      </c>
      <c r="AW24" s="99">
        <f t="shared" si="17"/>
        <v>0</v>
      </c>
      <c r="AX24" s="99">
        <f t="shared" si="18"/>
        <v>0</v>
      </c>
      <c r="AY24" s="313"/>
      <c r="AZ24" s="313"/>
      <c r="BA24" s="319"/>
      <c r="BB24" s="319"/>
      <c r="BC24" s="319"/>
      <c r="BD24" s="319"/>
      <c r="BE24" s="319"/>
    </row>
    <row r="25" spans="2:57" ht="19.5" thickBot="1">
      <c r="B25" s="248"/>
      <c r="C25" s="283"/>
      <c r="D25" s="283"/>
      <c r="E25" s="283"/>
      <c r="F25" s="283"/>
      <c r="G25" s="94" t="s">
        <v>37</v>
      </c>
      <c r="H25" s="196"/>
      <c r="I25" s="94" t="s">
        <v>39</v>
      </c>
      <c r="J25" s="199"/>
      <c r="K25" s="94" t="str">
        <f t="shared" si="2"/>
        <v/>
      </c>
      <c r="L25" s="23" t="str">
        <f t="shared" si="48"/>
        <v/>
      </c>
      <c r="M25" s="207"/>
      <c r="N25" s="303"/>
      <c r="O25" s="303"/>
      <c r="P25" s="304"/>
      <c r="Q25" s="295"/>
      <c r="R25" s="295"/>
      <c r="V25" s="7"/>
      <c r="W25" s="314"/>
      <c r="X25" s="314"/>
      <c r="Y25" s="273"/>
      <c r="Z25" s="273"/>
      <c r="AA25" s="273"/>
      <c r="AB25" s="273"/>
      <c r="AC25" s="273"/>
      <c r="AD25" s="273"/>
      <c r="AE25" s="99">
        <f t="shared" ca="1" si="4"/>
        <v>0</v>
      </c>
      <c r="AF25" s="93">
        <f t="shared" si="30"/>
        <v>0</v>
      </c>
      <c r="AG25" s="93" t="str">
        <f t="shared" si="6"/>
        <v>00000</v>
      </c>
      <c r="AH25" s="11" t="str">
        <f t="shared" si="31"/>
        <v>0秒0</v>
      </c>
      <c r="AI25" s="12">
        <f t="shared" si="32"/>
        <v>0</v>
      </c>
      <c r="AJ25" s="12" t="str">
        <f t="shared" si="33"/>
        <v>0</v>
      </c>
      <c r="AK25" s="12" t="str">
        <f t="shared" si="10"/>
        <v>0</v>
      </c>
      <c r="AL25" s="12" t="str">
        <f t="shared" si="34"/>
        <v>0m</v>
      </c>
      <c r="AM25" s="12" t="str">
        <f t="shared" si="35"/>
        <v>点</v>
      </c>
      <c r="AN25" s="108">
        <f t="shared" si="36"/>
        <v>0</v>
      </c>
      <c r="AO25" s="99" t="str">
        <f>IF(J25="","",VLOOKUP(H25,登録データ!$U$4:$V$27,2,FALSE))</f>
        <v/>
      </c>
      <c r="AP25" s="99" t="str">
        <f>IF(J25="","",VLOOKUP(H25,登録データ!$U$4:$W$27,3,FALSE))</f>
        <v/>
      </c>
      <c r="AQ25" s="99" t="str">
        <f t="shared" si="14"/>
        <v/>
      </c>
      <c r="AR25" s="99" t="str">
        <f>IF(H25="","",VLOOKUP(H25,登録データ!$U$4:$X$27,4,FALSE))</f>
        <v/>
      </c>
      <c r="AS25" s="99">
        <f>IF(AR25="",0,COUNTIF($AR$17:AR25,AR25))</f>
        <v>0</v>
      </c>
      <c r="AT25" s="99" t="str">
        <f t="shared" si="37"/>
        <v/>
      </c>
      <c r="AU25" s="99">
        <f>IF(AQ25="B",COUNTIF($AT$17:AT25,AT25),0)</f>
        <v>0</v>
      </c>
      <c r="AV25" s="99">
        <f t="shared" si="16"/>
        <v>0</v>
      </c>
      <c r="AW25" s="99">
        <f t="shared" si="17"/>
        <v>0</v>
      </c>
      <c r="AX25" s="99">
        <f t="shared" si="18"/>
        <v>0</v>
      </c>
      <c r="AY25" s="314"/>
      <c r="AZ25" s="314"/>
      <c r="BA25" s="320"/>
      <c r="BB25" s="320"/>
      <c r="BC25" s="320"/>
      <c r="BD25" s="320"/>
      <c r="BE25" s="320"/>
    </row>
    <row r="26" spans="2:57" ht="19.5" thickTop="1">
      <c r="B26" s="246">
        <v>4</v>
      </c>
      <c r="C26" s="296"/>
      <c r="D26" s="270" t="str">
        <f>IF(C26="","",VLOOKUP(C26,登録データ!$A$3:$G$3000,2,FALSE))</f>
        <v/>
      </c>
      <c r="E26" s="270" t="str">
        <f>IF(C26="","",VLOOKUP(C26,登録データ!$A$3:$G$3000,3,FALSE))</f>
        <v/>
      </c>
      <c r="F26" s="92" t="str">
        <f>IF(C26="","",VLOOKUP(C26,登録データ!$A$3:$G$3000,7,FALSE))</f>
        <v/>
      </c>
      <c r="G26" s="92" t="s">
        <v>33</v>
      </c>
      <c r="H26" s="195"/>
      <c r="I26" s="92" t="s">
        <v>34</v>
      </c>
      <c r="J26" s="197"/>
      <c r="K26" s="102" t="str">
        <f t="shared" ref="K26:K89" si="49">IF(OR(H26="",J26=""),"",IF(COUNTIF(H26,"*m*")&gt;0,AH26,IF(COUNTIF(H26,"*種*")&gt;0,AM26,AL26)))</f>
        <v/>
      </c>
      <c r="L26" s="101" t="str">
        <f>IF(J26="","",AQ26)</f>
        <v/>
      </c>
      <c r="M26" s="205"/>
      <c r="N26" s="298"/>
      <c r="O26" s="298"/>
      <c r="P26" s="299"/>
      <c r="Q26" s="293"/>
      <c r="R26" s="293"/>
      <c r="V26" s="7"/>
      <c r="W26" s="312">
        <f>IF(C26="",0,IF(VLOOKUP(C26,登録データ!$A$3:$O$3000,15,FALSE)=1,0,1))</f>
        <v>0</v>
      </c>
      <c r="X26" s="312">
        <f>COUNTIF($C$17:C26,C26)</f>
        <v>0</v>
      </c>
      <c r="Y26" s="325">
        <f t="shared" ref="Y26" si="50">IF(C26="",1,0)</f>
        <v>1</v>
      </c>
      <c r="Z26" s="325">
        <f t="shared" ref="Z26" si="51">IF(D26="",1,0)</f>
        <v>1</v>
      </c>
      <c r="AA26" s="325">
        <f t="shared" ref="AA26" si="52">IF(E26="",1,0)</f>
        <v>1</v>
      </c>
      <c r="AB26" s="325">
        <f t="shared" ref="AB26" si="53">IF(F26="",1,0)</f>
        <v>1</v>
      </c>
      <c r="AC26" s="325">
        <f t="shared" ref="AC26" si="54">IF(F27="",1,0)</f>
        <v>1</v>
      </c>
      <c r="AD26" s="325">
        <f t="shared" ref="AD26" si="55">IF(ISNA(OR(Y26:AC26)),1,SUM(Y26:AC26))</f>
        <v>5</v>
      </c>
      <c r="AE26" s="99">
        <f t="shared" ca="1" si="4"/>
        <v>0</v>
      </c>
      <c r="AF26" s="93">
        <f t="shared" si="30"/>
        <v>0</v>
      </c>
      <c r="AG26" s="93" t="str">
        <f t="shared" si="6"/>
        <v>00000</v>
      </c>
      <c r="AH26" s="11" t="str">
        <f t="shared" si="31"/>
        <v>0秒0</v>
      </c>
      <c r="AI26" s="12">
        <f t="shared" si="32"/>
        <v>0</v>
      </c>
      <c r="AJ26" s="12" t="str">
        <f t="shared" si="33"/>
        <v>0</v>
      </c>
      <c r="AK26" s="12" t="str">
        <f t="shared" si="10"/>
        <v>0</v>
      </c>
      <c r="AL26" s="12" t="str">
        <f t="shared" si="34"/>
        <v>0m</v>
      </c>
      <c r="AM26" s="12" t="str">
        <f t="shared" si="35"/>
        <v>点</v>
      </c>
      <c r="AN26" s="108">
        <f t="shared" si="36"/>
        <v>0</v>
      </c>
      <c r="AO26" s="99" t="str">
        <f>IF(J26="","",VLOOKUP(H26,登録データ!$U$4:$V$27,2,FALSE))</f>
        <v/>
      </c>
      <c r="AP26" s="99" t="str">
        <f>IF(J26="","",VLOOKUP(H26,登録データ!$U$4:$W$27,3,FALSE))</f>
        <v/>
      </c>
      <c r="AQ26" s="99" t="str">
        <f t="shared" si="14"/>
        <v/>
      </c>
      <c r="AR26" s="99" t="str">
        <f>IF(H26="","",VLOOKUP(H26,登録データ!$U$4:$X$27,4,FALSE))</f>
        <v/>
      </c>
      <c r="AS26" s="99">
        <f>IF(AR26="",0,COUNTIF($AR$17:AR26,AR26))</f>
        <v>0</v>
      </c>
      <c r="AT26" s="99" t="str">
        <f t="shared" si="37"/>
        <v/>
      </c>
      <c r="AU26" s="99">
        <f>IF(AQ26="B",COUNTIF($AT$17:AT26,AT26),0)</f>
        <v>0</v>
      </c>
      <c r="AV26" s="99">
        <f t="shared" si="16"/>
        <v>0</v>
      </c>
      <c r="AW26" s="99">
        <f t="shared" si="17"/>
        <v>0</v>
      </c>
      <c r="AX26" s="99">
        <f t="shared" si="18"/>
        <v>0</v>
      </c>
      <c r="AY26" s="312">
        <f>IF(Q26="",0,COUNTA($Q$17:Q26))</f>
        <v>0</v>
      </c>
      <c r="AZ26" s="312">
        <f>IF(R26="",0,COUNTA($R$17:R26))</f>
        <v>0</v>
      </c>
      <c r="BA26" s="318">
        <f>IF(OR($AR26="20100",$AR27="20100",$AR28="20100"),COUNTIF($AR$17:$AR28,"20100"),0)</f>
        <v>0</v>
      </c>
      <c r="BB26" s="318">
        <f t="shared" ref="BB26" si="56">IF($BA26=0,0,INDEX($H26:$H28,MATCH("20100",$AR26:$AR28,0),1))</f>
        <v>0</v>
      </c>
      <c r="BC26" s="318">
        <f t="shared" ref="BC26" si="57">IF($BA26=0,0,INDEX($J26:$J28,MATCH("20100",$AR26:$AR28,0),1))</f>
        <v>0</v>
      </c>
      <c r="BD26" s="318">
        <f t="shared" ref="BD26" si="58">IF($BA26=0,0,INDEX($L26:$L28,MATCH("20100",$AR26:$AR28,0),1))</f>
        <v>0</v>
      </c>
      <c r="BE26" s="318">
        <f t="shared" ref="BE26" si="59">IF(LEN($BB26)&lt;5,0,IF($F26=1,0,1))</f>
        <v>0</v>
      </c>
    </row>
    <row r="27" spans="2:57" ht="18.75">
      <c r="B27" s="247"/>
      <c r="C27" s="297"/>
      <c r="D27" s="271"/>
      <c r="E27" s="271"/>
      <c r="F27" s="93" t="str">
        <f>IF(C26="","",VLOOKUP(C26,登録データ!$A$3:$G$3000,4,FALSE))</f>
        <v/>
      </c>
      <c r="G27" s="93" t="s">
        <v>36</v>
      </c>
      <c r="H27" s="195"/>
      <c r="I27" s="93" t="s">
        <v>67</v>
      </c>
      <c r="J27" s="198"/>
      <c r="K27" s="102" t="str">
        <f t="shared" si="49"/>
        <v/>
      </c>
      <c r="L27" s="93" t="str">
        <f t="shared" ref="L27:L38" si="60">IF(J27="","",AQ27)</f>
        <v/>
      </c>
      <c r="M27" s="206"/>
      <c r="N27" s="300"/>
      <c r="O27" s="301"/>
      <c r="P27" s="302"/>
      <c r="Q27" s="294"/>
      <c r="R27" s="294"/>
      <c r="V27" s="7"/>
      <c r="W27" s="313"/>
      <c r="X27" s="313"/>
      <c r="Y27" s="326"/>
      <c r="Z27" s="326"/>
      <c r="AA27" s="326"/>
      <c r="AB27" s="326"/>
      <c r="AC27" s="326"/>
      <c r="AD27" s="326"/>
      <c r="AE27" s="99">
        <f t="shared" ca="1" si="4"/>
        <v>0</v>
      </c>
      <c r="AF27" s="93">
        <f t="shared" si="30"/>
        <v>0</v>
      </c>
      <c r="AG27" s="93" t="str">
        <f t="shared" si="6"/>
        <v>00000</v>
      </c>
      <c r="AH27" s="11" t="str">
        <f t="shared" si="31"/>
        <v>0秒0</v>
      </c>
      <c r="AI27" s="12">
        <f t="shared" si="32"/>
        <v>0</v>
      </c>
      <c r="AJ27" s="12" t="str">
        <f t="shared" si="33"/>
        <v>0</v>
      </c>
      <c r="AK27" s="12" t="str">
        <f t="shared" si="10"/>
        <v>0</v>
      </c>
      <c r="AL27" s="12" t="str">
        <f t="shared" si="34"/>
        <v>0m</v>
      </c>
      <c r="AM27" s="12" t="str">
        <f t="shared" si="35"/>
        <v>点</v>
      </c>
      <c r="AN27" s="108">
        <f t="shared" si="36"/>
        <v>0</v>
      </c>
      <c r="AO27" s="99" t="str">
        <f>IF(J27="","",VLOOKUP(H27,登録データ!$U$4:$V$27,2,FALSE))</f>
        <v/>
      </c>
      <c r="AP27" s="99" t="str">
        <f>IF(J27="","",VLOOKUP(H27,登録データ!$U$4:$W$27,3,FALSE))</f>
        <v/>
      </c>
      <c r="AQ27" s="99" t="str">
        <f t="shared" si="14"/>
        <v/>
      </c>
      <c r="AR27" s="99" t="str">
        <f>IF(H27="","",VLOOKUP(H27,登録データ!$U$4:$X$27,4,FALSE))</f>
        <v/>
      </c>
      <c r="AS27" s="99">
        <f>IF(AR27="",0,COUNTIF($AR$17:AR27,AR27))</f>
        <v>0</v>
      </c>
      <c r="AT27" s="99" t="str">
        <f t="shared" si="37"/>
        <v/>
      </c>
      <c r="AU27" s="99">
        <f>IF(AQ27="B",COUNTIF($AT$17:AT27,AT27),0)</f>
        <v>0</v>
      </c>
      <c r="AV27" s="99">
        <f t="shared" si="16"/>
        <v>0</v>
      </c>
      <c r="AW27" s="99">
        <f t="shared" si="17"/>
        <v>0</v>
      </c>
      <c r="AX27" s="99">
        <f t="shared" si="18"/>
        <v>0</v>
      </c>
      <c r="AY27" s="313"/>
      <c r="AZ27" s="313"/>
      <c r="BA27" s="319"/>
      <c r="BB27" s="319"/>
      <c r="BC27" s="319"/>
      <c r="BD27" s="319"/>
      <c r="BE27" s="319"/>
    </row>
    <row r="28" spans="2:57" ht="19.5" thickBot="1">
      <c r="B28" s="248"/>
      <c r="C28" s="283"/>
      <c r="D28" s="283"/>
      <c r="E28" s="283"/>
      <c r="F28" s="283"/>
      <c r="G28" s="94" t="s">
        <v>37</v>
      </c>
      <c r="H28" s="196"/>
      <c r="I28" s="94" t="s">
        <v>39</v>
      </c>
      <c r="J28" s="199"/>
      <c r="K28" s="94" t="str">
        <f t="shared" si="49"/>
        <v/>
      </c>
      <c r="L28" s="23" t="str">
        <f t="shared" si="60"/>
        <v/>
      </c>
      <c r="M28" s="207"/>
      <c r="N28" s="303"/>
      <c r="O28" s="303"/>
      <c r="P28" s="304"/>
      <c r="Q28" s="295"/>
      <c r="R28" s="295"/>
      <c r="V28" s="7"/>
      <c r="W28" s="314"/>
      <c r="X28" s="314"/>
      <c r="Y28" s="273"/>
      <c r="Z28" s="273"/>
      <c r="AA28" s="273"/>
      <c r="AB28" s="273"/>
      <c r="AC28" s="273"/>
      <c r="AD28" s="273"/>
      <c r="AE28" s="99">
        <f t="shared" ca="1" si="4"/>
        <v>0</v>
      </c>
      <c r="AF28" s="93">
        <f t="shared" si="30"/>
        <v>0</v>
      </c>
      <c r="AG28" s="93" t="str">
        <f t="shared" si="6"/>
        <v>00000</v>
      </c>
      <c r="AH28" s="11" t="str">
        <f t="shared" si="31"/>
        <v>0秒0</v>
      </c>
      <c r="AI28" s="12">
        <f t="shared" si="32"/>
        <v>0</v>
      </c>
      <c r="AJ28" s="12" t="str">
        <f t="shared" si="33"/>
        <v>0</v>
      </c>
      <c r="AK28" s="12" t="str">
        <f t="shared" si="10"/>
        <v>0</v>
      </c>
      <c r="AL28" s="12" t="str">
        <f t="shared" si="34"/>
        <v>0m</v>
      </c>
      <c r="AM28" s="12" t="str">
        <f t="shared" si="35"/>
        <v>点</v>
      </c>
      <c r="AN28" s="108">
        <f t="shared" si="36"/>
        <v>0</v>
      </c>
      <c r="AO28" s="99" t="str">
        <f>IF(J28="","",VLOOKUP(H28,登録データ!$U$4:$V$27,2,FALSE))</f>
        <v/>
      </c>
      <c r="AP28" s="99" t="str">
        <f>IF(J28="","",VLOOKUP(H28,登録データ!$U$4:$W$27,3,FALSE))</f>
        <v/>
      </c>
      <c r="AQ28" s="99" t="str">
        <f t="shared" si="14"/>
        <v/>
      </c>
      <c r="AR28" s="99" t="str">
        <f>IF(H28="","",VLOOKUP(H28,登録データ!$U$4:$X$27,4,FALSE))</f>
        <v/>
      </c>
      <c r="AS28" s="99">
        <f>IF(AR28="",0,COUNTIF($AR$17:AR28,AR28))</f>
        <v>0</v>
      </c>
      <c r="AT28" s="99" t="str">
        <f t="shared" si="37"/>
        <v/>
      </c>
      <c r="AU28" s="99">
        <f>IF(AQ28="B",COUNTIF($AT$17:AT28,AT28),0)</f>
        <v>0</v>
      </c>
      <c r="AV28" s="99">
        <f t="shared" si="16"/>
        <v>0</v>
      </c>
      <c r="AW28" s="99">
        <f t="shared" si="17"/>
        <v>0</v>
      </c>
      <c r="AX28" s="99">
        <f t="shared" si="18"/>
        <v>0</v>
      </c>
      <c r="AY28" s="314"/>
      <c r="AZ28" s="314"/>
      <c r="BA28" s="320"/>
      <c r="BB28" s="320"/>
      <c r="BC28" s="320"/>
      <c r="BD28" s="320"/>
      <c r="BE28" s="320"/>
    </row>
    <row r="29" spans="2:57" ht="19.5" thickTop="1">
      <c r="B29" s="246">
        <v>5</v>
      </c>
      <c r="C29" s="296"/>
      <c r="D29" s="270" t="str">
        <f>IF(C29="","",VLOOKUP(C29,登録データ!$A$3:$G$3000,2,FALSE))</f>
        <v/>
      </c>
      <c r="E29" s="270" t="str">
        <f>IF(C29="","",VLOOKUP(C29,登録データ!$A$3:$G$3000,3,FALSE))</f>
        <v/>
      </c>
      <c r="F29" s="92" t="str">
        <f>IF(C29="","",VLOOKUP(C29,登録データ!$A$3:$G$3000,7,FALSE))</f>
        <v/>
      </c>
      <c r="G29" s="92" t="s">
        <v>33</v>
      </c>
      <c r="H29" s="195"/>
      <c r="I29" s="92" t="s">
        <v>34</v>
      </c>
      <c r="J29" s="197"/>
      <c r="K29" s="102" t="str">
        <f t="shared" si="49"/>
        <v/>
      </c>
      <c r="L29" s="101" t="str">
        <f t="shared" si="60"/>
        <v/>
      </c>
      <c r="M29" s="205"/>
      <c r="N29" s="298"/>
      <c r="O29" s="298"/>
      <c r="P29" s="299"/>
      <c r="Q29" s="293"/>
      <c r="R29" s="293"/>
      <c r="V29" s="7"/>
      <c r="W29" s="312">
        <f>IF(C29="",0,IF(VLOOKUP(C29,登録データ!$A$3:$O$3000,15,FALSE)=1,0,1))</f>
        <v>0</v>
      </c>
      <c r="X29" s="312">
        <f>COUNTIF($C$17:C29,C29)</f>
        <v>0</v>
      </c>
      <c r="Y29" s="325">
        <f t="shared" ref="Y29" si="61">IF(C29="",1,0)</f>
        <v>1</v>
      </c>
      <c r="Z29" s="325">
        <f t="shared" ref="Z29" si="62">IF(D29="",1,0)</f>
        <v>1</v>
      </c>
      <c r="AA29" s="325">
        <f t="shared" ref="AA29" si="63">IF(E29="",1,0)</f>
        <v>1</v>
      </c>
      <c r="AB29" s="325">
        <f t="shared" ref="AB29" si="64">IF(F29="",1,0)</f>
        <v>1</v>
      </c>
      <c r="AC29" s="325">
        <f t="shared" ref="AC29" si="65">IF(F30="",1,0)</f>
        <v>1</v>
      </c>
      <c r="AD29" s="325">
        <f t="shared" ref="AD29" si="66">IF(ISNA(OR(Y29:AC29)),1,SUM(Y29:AC29))</f>
        <v>5</v>
      </c>
      <c r="AE29" s="99">
        <f t="shared" ca="1" si="4"/>
        <v>0</v>
      </c>
      <c r="AF29" s="93">
        <f t="shared" si="30"/>
        <v>0</v>
      </c>
      <c r="AG29" s="93" t="str">
        <f t="shared" si="6"/>
        <v>00000</v>
      </c>
      <c r="AH29" s="11" t="str">
        <f t="shared" si="31"/>
        <v>0秒0</v>
      </c>
      <c r="AI29" s="12">
        <f t="shared" si="32"/>
        <v>0</v>
      </c>
      <c r="AJ29" s="12" t="str">
        <f t="shared" si="33"/>
        <v>0</v>
      </c>
      <c r="AK29" s="12" t="str">
        <f t="shared" si="10"/>
        <v>0</v>
      </c>
      <c r="AL29" s="12" t="str">
        <f t="shared" si="34"/>
        <v>0m</v>
      </c>
      <c r="AM29" s="12" t="str">
        <f t="shared" si="35"/>
        <v>点</v>
      </c>
      <c r="AN29" s="108">
        <f t="shared" si="36"/>
        <v>0</v>
      </c>
      <c r="AO29" s="99" t="str">
        <f>IF(J29="","",VLOOKUP(H29,登録データ!$U$4:$V$27,2,FALSE))</f>
        <v/>
      </c>
      <c r="AP29" s="99" t="str">
        <f>IF(J29="","",VLOOKUP(H29,登録データ!$U$4:$W$27,3,FALSE))</f>
        <v/>
      </c>
      <c r="AQ29" s="99" t="str">
        <f t="shared" si="14"/>
        <v/>
      </c>
      <c r="AR29" s="99" t="str">
        <f>IF(H29="","",VLOOKUP(H29,登録データ!$U$4:$X$27,4,FALSE))</f>
        <v/>
      </c>
      <c r="AS29" s="99">
        <f>IF(AR29="",0,COUNTIF($AR$17:AR29,AR29))</f>
        <v>0</v>
      </c>
      <c r="AT29" s="99" t="str">
        <f t="shared" si="37"/>
        <v/>
      </c>
      <c r="AU29" s="99">
        <f>IF(AQ29="B",COUNTIF($AT$17:AT29,AT29),0)</f>
        <v>0</v>
      </c>
      <c r="AV29" s="99">
        <f t="shared" si="16"/>
        <v>0</v>
      </c>
      <c r="AW29" s="99">
        <f t="shared" si="17"/>
        <v>0</v>
      </c>
      <c r="AX29" s="99">
        <f t="shared" si="18"/>
        <v>0</v>
      </c>
      <c r="AY29" s="312">
        <f>IF(Q29="",0,COUNTA($Q$17:Q29))</f>
        <v>0</v>
      </c>
      <c r="AZ29" s="312">
        <f>IF(R29="",0,COUNTA($R$17:R29))</f>
        <v>0</v>
      </c>
      <c r="BA29" s="318">
        <f>IF(OR($AR29="20100",$AR30="20100",$AR31="20100"),COUNTIF($AR$17:$AR31,"20100"),0)</f>
        <v>0</v>
      </c>
      <c r="BB29" s="318">
        <f t="shared" ref="BB29" si="67">IF($BA29=0,0,INDEX($H29:$H31,MATCH("20100",$AR29:$AR31,0),1))</f>
        <v>0</v>
      </c>
      <c r="BC29" s="318">
        <f t="shared" ref="BC29" si="68">IF($BA29=0,0,INDEX($J29:$J31,MATCH("20100",$AR29:$AR31,0),1))</f>
        <v>0</v>
      </c>
      <c r="BD29" s="318">
        <f t="shared" ref="BD29" si="69">IF($BA29=0,0,INDEX($L29:$L31,MATCH("20100",$AR29:$AR31,0),1))</f>
        <v>0</v>
      </c>
      <c r="BE29" s="318">
        <f t="shared" ref="BE29" si="70">IF(LEN($BB29)&lt;5,0,IF($F29=1,0,1))</f>
        <v>0</v>
      </c>
    </row>
    <row r="30" spans="2:57" ht="18.75">
      <c r="B30" s="247"/>
      <c r="C30" s="297"/>
      <c r="D30" s="271"/>
      <c r="E30" s="271"/>
      <c r="F30" s="93" t="str">
        <f>IF(C29="","",VLOOKUP(C29,登録データ!$A$3:$G$3000,4,FALSE))</f>
        <v/>
      </c>
      <c r="G30" s="93" t="s">
        <v>36</v>
      </c>
      <c r="H30" s="195"/>
      <c r="I30" s="93" t="s">
        <v>67</v>
      </c>
      <c r="J30" s="198"/>
      <c r="K30" s="102" t="str">
        <f t="shared" si="49"/>
        <v/>
      </c>
      <c r="L30" s="93" t="str">
        <f t="shared" si="60"/>
        <v/>
      </c>
      <c r="M30" s="206"/>
      <c r="N30" s="300"/>
      <c r="O30" s="301"/>
      <c r="P30" s="302"/>
      <c r="Q30" s="294"/>
      <c r="R30" s="294"/>
      <c r="V30" s="7"/>
      <c r="W30" s="313"/>
      <c r="X30" s="313"/>
      <c r="Y30" s="326"/>
      <c r="Z30" s="326"/>
      <c r="AA30" s="326"/>
      <c r="AB30" s="326"/>
      <c r="AC30" s="326"/>
      <c r="AD30" s="326"/>
      <c r="AE30" s="99">
        <f t="shared" ca="1" si="4"/>
        <v>0</v>
      </c>
      <c r="AF30" s="93">
        <f t="shared" si="30"/>
        <v>0</v>
      </c>
      <c r="AG30" s="93" t="str">
        <f t="shared" si="6"/>
        <v>00000</v>
      </c>
      <c r="AH30" s="11" t="str">
        <f t="shared" si="31"/>
        <v>0秒0</v>
      </c>
      <c r="AI30" s="12">
        <f t="shared" si="32"/>
        <v>0</v>
      </c>
      <c r="AJ30" s="12" t="str">
        <f t="shared" si="33"/>
        <v>0</v>
      </c>
      <c r="AK30" s="12" t="str">
        <f t="shared" si="10"/>
        <v>0</v>
      </c>
      <c r="AL30" s="12" t="str">
        <f t="shared" si="34"/>
        <v>0m</v>
      </c>
      <c r="AM30" s="12" t="str">
        <f t="shared" si="35"/>
        <v>点</v>
      </c>
      <c r="AN30" s="108">
        <f t="shared" si="36"/>
        <v>0</v>
      </c>
      <c r="AO30" s="99" t="str">
        <f>IF(J30="","",VLOOKUP(H30,登録データ!$U$4:$V$27,2,FALSE))</f>
        <v/>
      </c>
      <c r="AP30" s="99" t="str">
        <f>IF(J30="","",VLOOKUP(H30,登録データ!$U$4:$W$27,3,FALSE))</f>
        <v/>
      </c>
      <c r="AQ30" s="99" t="str">
        <f t="shared" si="14"/>
        <v/>
      </c>
      <c r="AR30" s="99" t="str">
        <f>IF(H30="","",VLOOKUP(H30,登録データ!$U$4:$X$27,4,FALSE))</f>
        <v/>
      </c>
      <c r="AS30" s="99">
        <f>IF(AR30="",0,COUNTIF($AR$17:AR30,AR30))</f>
        <v>0</v>
      </c>
      <c r="AT30" s="99" t="str">
        <f t="shared" si="37"/>
        <v/>
      </c>
      <c r="AU30" s="99">
        <f>IF(AQ30="B",COUNTIF($AT$17:AT30,AT30),0)</f>
        <v>0</v>
      </c>
      <c r="AV30" s="99">
        <f t="shared" si="16"/>
        <v>0</v>
      </c>
      <c r="AW30" s="99">
        <f t="shared" si="17"/>
        <v>0</v>
      </c>
      <c r="AX30" s="99">
        <f t="shared" si="18"/>
        <v>0</v>
      </c>
      <c r="AY30" s="313"/>
      <c r="AZ30" s="313"/>
      <c r="BA30" s="319"/>
      <c r="BB30" s="319"/>
      <c r="BC30" s="319"/>
      <c r="BD30" s="319"/>
      <c r="BE30" s="319"/>
    </row>
    <row r="31" spans="2:57" ht="19.5" thickBot="1">
      <c r="B31" s="248"/>
      <c r="C31" s="283"/>
      <c r="D31" s="283"/>
      <c r="E31" s="283"/>
      <c r="F31" s="283"/>
      <c r="G31" s="94" t="s">
        <v>37</v>
      </c>
      <c r="H31" s="196"/>
      <c r="I31" s="94" t="s">
        <v>39</v>
      </c>
      <c r="J31" s="199"/>
      <c r="K31" s="94" t="str">
        <f t="shared" si="49"/>
        <v/>
      </c>
      <c r="L31" s="23" t="str">
        <f t="shared" si="60"/>
        <v/>
      </c>
      <c r="M31" s="207"/>
      <c r="N31" s="303"/>
      <c r="O31" s="303"/>
      <c r="P31" s="304"/>
      <c r="Q31" s="295"/>
      <c r="R31" s="295"/>
      <c r="V31" s="7"/>
      <c r="W31" s="314"/>
      <c r="X31" s="314"/>
      <c r="Y31" s="273"/>
      <c r="Z31" s="273"/>
      <c r="AA31" s="273"/>
      <c r="AB31" s="273"/>
      <c r="AC31" s="273"/>
      <c r="AD31" s="273"/>
      <c r="AE31" s="99">
        <f t="shared" ca="1" si="4"/>
        <v>0</v>
      </c>
      <c r="AF31" s="93">
        <f t="shared" si="30"/>
        <v>0</v>
      </c>
      <c r="AG31" s="93" t="str">
        <f t="shared" si="6"/>
        <v>00000</v>
      </c>
      <c r="AH31" s="11" t="str">
        <f t="shared" si="31"/>
        <v>0秒0</v>
      </c>
      <c r="AI31" s="12">
        <f t="shared" si="32"/>
        <v>0</v>
      </c>
      <c r="AJ31" s="12" t="str">
        <f t="shared" si="33"/>
        <v>0</v>
      </c>
      <c r="AK31" s="12" t="str">
        <f t="shared" si="10"/>
        <v>0</v>
      </c>
      <c r="AL31" s="12" t="str">
        <f t="shared" si="34"/>
        <v>0m</v>
      </c>
      <c r="AM31" s="12" t="str">
        <f t="shared" si="35"/>
        <v>点</v>
      </c>
      <c r="AN31" s="108">
        <f t="shared" si="36"/>
        <v>0</v>
      </c>
      <c r="AO31" s="99" t="str">
        <f>IF(J31="","",VLOOKUP(H31,登録データ!$U$4:$V$27,2,FALSE))</f>
        <v/>
      </c>
      <c r="AP31" s="99" t="str">
        <f>IF(J31="","",VLOOKUP(H31,登録データ!$U$4:$W$27,3,FALSE))</f>
        <v/>
      </c>
      <c r="AQ31" s="99" t="str">
        <f t="shared" si="14"/>
        <v/>
      </c>
      <c r="AR31" s="99" t="str">
        <f>IF(H31="","",VLOOKUP(H31,登録データ!$U$4:$X$27,4,FALSE))</f>
        <v/>
      </c>
      <c r="AS31" s="99">
        <f>IF(AR31="",0,COUNTIF($AR$17:AR31,AR31))</f>
        <v>0</v>
      </c>
      <c r="AT31" s="99" t="str">
        <f t="shared" si="37"/>
        <v/>
      </c>
      <c r="AU31" s="99">
        <f>IF(AQ31="B",COUNTIF($AT$17:AT31,AT31),0)</f>
        <v>0</v>
      </c>
      <c r="AV31" s="99">
        <f t="shared" si="16"/>
        <v>0</v>
      </c>
      <c r="AW31" s="99">
        <f t="shared" si="17"/>
        <v>0</v>
      </c>
      <c r="AX31" s="99">
        <f t="shared" si="18"/>
        <v>0</v>
      </c>
      <c r="AY31" s="314"/>
      <c r="AZ31" s="314"/>
      <c r="BA31" s="320"/>
      <c r="BB31" s="320"/>
      <c r="BC31" s="320"/>
      <c r="BD31" s="320"/>
      <c r="BE31" s="320"/>
    </row>
    <row r="32" spans="2:57" ht="19.5" thickTop="1">
      <c r="B32" s="246">
        <v>6</v>
      </c>
      <c r="C32" s="296"/>
      <c r="D32" s="270" t="str">
        <f>IF(C32="","",VLOOKUP(C32,登録データ!$A$3:$G$3000,2,FALSE))</f>
        <v/>
      </c>
      <c r="E32" s="270" t="str">
        <f>IF(C32="","",VLOOKUP(C32,登録データ!$A$3:$G$3000,3,FALSE))</f>
        <v/>
      </c>
      <c r="F32" s="92" t="str">
        <f>IF(C32="","",VLOOKUP(C32,登録データ!$A$3:$G$3000,7,FALSE))</f>
        <v/>
      </c>
      <c r="G32" s="92" t="s">
        <v>33</v>
      </c>
      <c r="H32" s="195"/>
      <c r="I32" s="92" t="s">
        <v>34</v>
      </c>
      <c r="J32" s="197"/>
      <c r="K32" s="102" t="str">
        <f t="shared" si="49"/>
        <v/>
      </c>
      <c r="L32" s="101" t="str">
        <f t="shared" si="60"/>
        <v/>
      </c>
      <c r="M32" s="205"/>
      <c r="N32" s="298"/>
      <c r="O32" s="298"/>
      <c r="P32" s="299"/>
      <c r="Q32" s="293"/>
      <c r="R32" s="293"/>
      <c r="V32" s="7"/>
      <c r="W32" s="312">
        <f>IF(C32="",0,IF(VLOOKUP(C32,登録データ!$A$3:$O$3000,15,FALSE)=1,0,1))</f>
        <v>0</v>
      </c>
      <c r="X32" s="312">
        <f>COUNTIF($C$17:C32,C32)</f>
        <v>0</v>
      </c>
      <c r="Y32" s="325">
        <f t="shared" ref="Y32" si="71">IF(C32="",1,0)</f>
        <v>1</v>
      </c>
      <c r="Z32" s="325">
        <f t="shared" ref="Z32" si="72">IF(D32="",1,0)</f>
        <v>1</v>
      </c>
      <c r="AA32" s="325">
        <f t="shared" ref="AA32" si="73">IF(E32="",1,0)</f>
        <v>1</v>
      </c>
      <c r="AB32" s="325">
        <f t="shared" ref="AB32" si="74">IF(F32="",1,0)</f>
        <v>1</v>
      </c>
      <c r="AC32" s="325">
        <f t="shared" ref="AC32" si="75">IF(F33="",1,0)</f>
        <v>1</v>
      </c>
      <c r="AD32" s="325">
        <f t="shared" ref="AD32" si="76">IF(ISNA(OR(Y32:AC32)),1,SUM(Y32:AC32))</f>
        <v>5</v>
      </c>
      <c r="AE32" s="99">
        <f t="shared" ca="1" si="4"/>
        <v>0</v>
      </c>
      <c r="AF32" s="93">
        <f t="shared" si="30"/>
        <v>0</v>
      </c>
      <c r="AG32" s="93" t="str">
        <f t="shared" si="6"/>
        <v>00000</v>
      </c>
      <c r="AH32" s="11" t="str">
        <f t="shared" si="31"/>
        <v>0秒0</v>
      </c>
      <c r="AI32" s="12">
        <f t="shared" si="32"/>
        <v>0</v>
      </c>
      <c r="AJ32" s="12" t="str">
        <f t="shared" si="33"/>
        <v>0</v>
      </c>
      <c r="AK32" s="12" t="str">
        <f t="shared" si="10"/>
        <v>0</v>
      </c>
      <c r="AL32" s="12" t="str">
        <f t="shared" si="34"/>
        <v>0m</v>
      </c>
      <c r="AM32" s="12" t="str">
        <f t="shared" si="35"/>
        <v>点</v>
      </c>
      <c r="AN32" s="108">
        <f t="shared" si="36"/>
        <v>0</v>
      </c>
      <c r="AO32" s="99" t="str">
        <f>IF(J32="","",VLOOKUP(H32,登録データ!$U$4:$V$27,2,FALSE))</f>
        <v/>
      </c>
      <c r="AP32" s="99" t="str">
        <f>IF(J32="","",VLOOKUP(H32,登録データ!$U$4:$W$27,3,FALSE))</f>
        <v/>
      </c>
      <c r="AQ32" s="99" t="str">
        <f t="shared" si="14"/>
        <v/>
      </c>
      <c r="AR32" s="99" t="str">
        <f>IF(H32="","",VLOOKUP(H32,登録データ!$U$4:$X$27,4,FALSE))</f>
        <v/>
      </c>
      <c r="AS32" s="99">
        <f>IF(AR32="",0,COUNTIF($AR$17:AR32,AR32))</f>
        <v>0</v>
      </c>
      <c r="AT32" s="99" t="str">
        <f t="shared" si="37"/>
        <v/>
      </c>
      <c r="AU32" s="99">
        <f>IF(AQ32="B",COUNTIF($AT$17:AT32,AT32),0)</f>
        <v>0</v>
      </c>
      <c r="AV32" s="99">
        <f t="shared" si="16"/>
        <v>0</v>
      </c>
      <c r="AW32" s="99">
        <f t="shared" si="17"/>
        <v>0</v>
      </c>
      <c r="AX32" s="99">
        <f t="shared" si="18"/>
        <v>0</v>
      </c>
      <c r="AY32" s="312">
        <f>IF(Q32="",0,COUNTA($Q$17:Q32))</f>
        <v>0</v>
      </c>
      <c r="AZ32" s="312">
        <f>IF(R32="",0,COUNTA($R$17:R32))</f>
        <v>0</v>
      </c>
      <c r="BA32" s="318">
        <f>IF(OR($AR32="20100",$AR33="20100",$AR34="20100"),COUNTIF($AR$17:$AR34,"20100"),0)</f>
        <v>0</v>
      </c>
      <c r="BB32" s="318">
        <f t="shared" ref="BB32" si="77">IF($BA32=0,0,INDEX($H32:$H34,MATCH("20100",$AR32:$AR34,0),1))</f>
        <v>0</v>
      </c>
      <c r="BC32" s="318">
        <f t="shared" ref="BC32" si="78">IF($BA32=0,0,INDEX($J32:$J34,MATCH("20100",$AR32:$AR34,0),1))</f>
        <v>0</v>
      </c>
      <c r="BD32" s="318">
        <f t="shared" ref="BD32" si="79">IF($BA32=0,0,INDEX($L32:$L34,MATCH("20100",$AR32:$AR34,0),1))</f>
        <v>0</v>
      </c>
      <c r="BE32" s="318">
        <f t="shared" ref="BE32" si="80">IF(LEN($BB32)&lt;5,0,IF($F32=1,0,1))</f>
        <v>0</v>
      </c>
    </row>
    <row r="33" spans="2:57" ht="18.75">
      <c r="B33" s="247"/>
      <c r="C33" s="297"/>
      <c r="D33" s="271"/>
      <c r="E33" s="271"/>
      <c r="F33" s="93" t="str">
        <f>IF(C32="","",VLOOKUP(C32,登録データ!$A$3:$G$3000,4,FALSE))</f>
        <v/>
      </c>
      <c r="G33" s="93" t="s">
        <v>36</v>
      </c>
      <c r="H33" s="195"/>
      <c r="I33" s="93" t="s">
        <v>67</v>
      </c>
      <c r="J33" s="198"/>
      <c r="K33" s="102" t="str">
        <f t="shared" si="49"/>
        <v/>
      </c>
      <c r="L33" s="93" t="str">
        <f t="shared" si="60"/>
        <v/>
      </c>
      <c r="M33" s="206"/>
      <c r="N33" s="300"/>
      <c r="O33" s="301"/>
      <c r="P33" s="302"/>
      <c r="Q33" s="294"/>
      <c r="R33" s="294"/>
      <c r="V33" s="7"/>
      <c r="W33" s="313"/>
      <c r="X33" s="313"/>
      <c r="Y33" s="326"/>
      <c r="Z33" s="326"/>
      <c r="AA33" s="326"/>
      <c r="AB33" s="326"/>
      <c r="AC33" s="326"/>
      <c r="AD33" s="326"/>
      <c r="AE33" s="99">
        <f t="shared" ca="1" si="4"/>
        <v>0</v>
      </c>
      <c r="AF33" s="93">
        <f t="shared" si="30"/>
        <v>0</v>
      </c>
      <c r="AG33" s="93" t="str">
        <f t="shared" si="6"/>
        <v>00000</v>
      </c>
      <c r="AH33" s="11" t="str">
        <f t="shared" si="31"/>
        <v>0秒0</v>
      </c>
      <c r="AI33" s="12">
        <f t="shared" si="32"/>
        <v>0</v>
      </c>
      <c r="AJ33" s="12" t="str">
        <f t="shared" si="33"/>
        <v>0</v>
      </c>
      <c r="AK33" s="12" t="str">
        <f t="shared" si="10"/>
        <v>0</v>
      </c>
      <c r="AL33" s="12" t="str">
        <f t="shared" si="34"/>
        <v>0m</v>
      </c>
      <c r="AM33" s="12" t="str">
        <f t="shared" si="35"/>
        <v>点</v>
      </c>
      <c r="AN33" s="108">
        <f t="shared" si="36"/>
        <v>0</v>
      </c>
      <c r="AO33" s="99" t="str">
        <f>IF(J33="","",VLOOKUP(H33,登録データ!$U$4:$V$27,2,FALSE))</f>
        <v/>
      </c>
      <c r="AP33" s="99" t="str">
        <f>IF(J33="","",VLOOKUP(H33,登録データ!$U$4:$W$27,3,FALSE))</f>
        <v/>
      </c>
      <c r="AQ33" s="99" t="str">
        <f t="shared" si="14"/>
        <v/>
      </c>
      <c r="AR33" s="99" t="str">
        <f>IF(H33="","",VLOOKUP(H33,登録データ!$U$4:$X$27,4,FALSE))</f>
        <v/>
      </c>
      <c r="AS33" s="99">
        <f>IF(AR33="",0,COUNTIF($AR$17:AR33,AR33))</f>
        <v>0</v>
      </c>
      <c r="AT33" s="99" t="str">
        <f t="shared" si="37"/>
        <v/>
      </c>
      <c r="AU33" s="99">
        <f>IF(AQ33="B",COUNTIF($AT$17:AT33,AT33),0)</f>
        <v>0</v>
      </c>
      <c r="AV33" s="99">
        <f t="shared" si="16"/>
        <v>0</v>
      </c>
      <c r="AW33" s="99">
        <f t="shared" si="17"/>
        <v>0</v>
      </c>
      <c r="AX33" s="99">
        <f t="shared" si="18"/>
        <v>0</v>
      </c>
      <c r="AY33" s="313"/>
      <c r="AZ33" s="313"/>
      <c r="BA33" s="319"/>
      <c r="BB33" s="319"/>
      <c r="BC33" s="319"/>
      <c r="BD33" s="319"/>
      <c r="BE33" s="319"/>
    </row>
    <row r="34" spans="2:57" ht="19.5" thickBot="1">
      <c r="B34" s="248"/>
      <c r="C34" s="283"/>
      <c r="D34" s="283"/>
      <c r="E34" s="283"/>
      <c r="F34" s="283"/>
      <c r="G34" s="94" t="s">
        <v>37</v>
      </c>
      <c r="H34" s="196"/>
      <c r="I34" s="94" t="s">
        <v>39</v>
      </c>
      <c r="J34" s="199"/>
      <c r="K34" s="94" t="str">
        <f t="shared" si="49"/>
        <v/>
      </c>
      <c r="L34" s="23" t="str">
        <f t="shared" si="60"/>
        <v/>
      </c>
      <c r="M34" s="207"/>
      <c r="N34" s="303"/>
      <c r="O34" s="303"/>
      <c r="P34" s="304"/>
      <c r="Q34" s="295"/>
      <c r="R34" s="295"/>
      <c r="V34" s="7"/>
      <c r="W34" s="314"/>
      <c r="X34" s="314"/>
      <c r="Y34" s="273"/>
      <c r="Z34" s="273"/>
      <c r="AA34" s="273"/>
      <c r="AB34" s="273"/>
      <c r="AC34" s="273"/>
      <c r="AD34" s="273"/>
      <c r="AE34" s="99">
        <f t="shared" ca="1" si="4"/>
        <v>0</v>
      </c>
      <c r="AF34" s="93">
        <f t="shared" si="30"/>
        <v>0</v>
      </c>
      <c r="AG34" s="93" t="str">
        <f t="shared" si="6"/>
        <v>00000</v>
      </c>
      <c r="AH34" s="11" t="str">
        <f t="shared" si="31"/>
        <v>0秒0</v>
      </c>
      <c r="AI34" s="12">
        <f t="shared" si="32"/>
        <v>0</v>
      </c>
      <c r="AJ34" s="12" t="str">
        <f t="shared" si="33"/>
        <v>0</v>
      </c>
      <c r="AK34" s="12" t="str">
        <f t="shared" si="10"/>
        <v>0</v>
      </c>
      <c r="AL34" s="12" t="str">
        <f t="shared" si="34"/>
        <v>0m</v>
      </c>
      <c r="AM34" s="12" t="str">
        <f t="shared" si="35"/>
        <v>点</v>
      </c>
      <c r="AN34" s="108">
        <f t="shared" si="36"/>
        <v>0</v>
      </c>
      <c r="AO34" s="99" t="str">
        <f>IF(J34="","",VLOOKUP(H34,登録データ!$U$4:$V$27,2,FALSE))</f>
        <v/>
      </c>
      <c r="AP34" s="99" t="str">
        <f>IF(J34="","",VLOOKUP(H34,登録データ!$U$4:$W$27,3,FALSE))</f>
        <v/>
      </c>
      <c r="AQ34" s="99" t="str">
        <f t="shared" si="14"/>
        <v/>
      </c>
      <c r="AR34" s="99" t="str">
        <f>IF(H34="","",VLOOKUP(H34,登録データ!$U$4:$X$27,4,FALSE))</f>
        <v/>
      </c>
      <c r="AS34" s="99">
        <f>IF(AR34="",0,COUNTIF($AR$17:AR34,AR34))</f>
        <v>0</v>
      </c>
      <c r="AT34" s="99" t="str">
        <f t="shared" si="37"/>
        <v/>
      </c>
      <c r="AU34" s="99">
        <f>IF(AQ34="B",COUNTIF($AT$17:AT34,AT34),0)</f>
        <v>0</v>
      </c>
      <c r="AV34" s="99">
        <f t="shared" si="16"/>
        <v>0</v>
      </c>
      <c r="AW34" s="99">
        <f t="shared" si="17"/>
        <v>0</v>
      </c>
      <c r="AX34" s="99">
        <f t="shared" si="18"/>
        <v>0</v>
      </c>
      <c r="AY34" s="314"/>
      <c r="AZ34" s="314"/>
      <c r="BA34" s="320"/>
      <c r="BB34" s="320"/>
      <c r="BC34" s="320"/>
      <c r="BD34" s="320"/>
      <c r="BE34" s="320"/>
    </row>
    <row r="35" spans="2:57" ht="19.5" thickTop="1">
      <c r="B35" s="246">
        <v>7</v>
      </c>
      <c r="C35" s="296"/>
      <c r="D35" s="270" t="str">
        <f>IF(C35="","",VLOOKUP(C35,登録データ!$A$3:$G$3000,2,FALSE))</f>
        <v/>
      </c>
      <c r="E35" s="270" t="str">
        <f>IF(C35="","",VLOOKUP(C35,登録データ!$A$3:$G$3000,3,FALSE))</f>
        <v/>
      </c>
      <c r="F35" s="92" t="str">
        <f>IF(C35="","",VLOOKUP(C35,登録データ!$A$3:$G$3000,7,FALSE))</f>
        <v/>
      </c>
      <c r="G35" s="92" t="s">
        <v>33</v>
      </c>
      <c r="H35" s="195"/>
      <c r="I35" s="92" t="s">
        <v>34</v>
      </c>
      <c r="J35" s="197"/>
      <c r="K35" s="102" t="str">
        <f t="shared" si="49"/>
        <v/>
      </c>
      <c r="L35" s="101" t="str">
        <f t="shared" si="60"/>
        <v/>
      </c>
      <c r="M35" s="205"/>
      <c r="N35" s="298"/>
      <c r="O35" s="298"/>
      <c r="P35" s="299"/>
      <c r="Q35" s="293"/>
      <c r="R35" s="293"/>
      <c r="V35" s="7"/>
      <c r="W35" s="312">
        <f>IF(C35="",0,IF(VLOOKUP(C35,登録データ!$A$3:$O$3000,15,FALSE)=1,0,1))</f>
        <v>0</v>
      </c>
      <c r="X35" s="312">
        <f>COUNTIF($C$17:C35,C35)</f>
        <v>0</v>
      </c>
      <c r="Y35" s="325">
        <f t="shared" ref="Y35" si="81">IF(C35="",1,0)</f>
        <v>1</v>
      </c>
      <c r="Z35" s="325">
        <f t="shared" ref="Z35" si="82">IF(D35="",1,0)</f>
        <v>1</v>
      </c>
      <c r="AA35" s="325">
        <f t="shared" ref="AA35" si="83">IF(E35="",1,0)</f>
        <v>1</v>
      </c>
      <c r="AB35" s="325">
        <f t="shared" ref="AB35" si="84">IF(F35="",1,0)</f>
        <v>1</v>
      </c>
      <c r="AC35" s="325">
        <f t="shared" ref="AC35" si="85">IF(F36="",1,0)</f>
        <v>1</v>
      </c>
      <c r="AD35" s="325">
        <f t="shared" ref="AD35" si="86">IF(ISNA(OR(Y35:AC35)),1,SUM(Y35:AC35))</f>
        <v>5</v>
      </c>
      <c r="AE35" s="99">
        <f t="shared" ca="1" si="4"/>
        <v>0</v>
      </c>
      <c r="AF35" s="93">
        <f t="shared" si="30"/>
        <v>0</v>
      </c>
      <c r="AG35" s="93" t="str">
        <f t="shared" si="6"/>
        <v>00000</v>
      </c>
      <c r="AH35" s="11" t="str">
        <f t="shared" si="31"/>
        <v>0秒0</v>
      </c>
      <c r="AI35" s="12">
        <f t="shared" si="32"/>
        <v>0</v>
      </c>
      <c r="AJ35" s="12" t="str">
        <f t="shared" si="33"/>
        <v>0</v>
      </c>
      <c r="AK35" s="12" t="str">
        <f t="shared" si="10"/>
        <v>0</v>
      </c>
      <c r="AL35" s="12" t="str">
        <f t="shared" si="34"/>
        <v>0m</v>
      </c>
      <c r="AM35" s="12" t="str">
        <f t="shared" si="35"/>
        <v>点</v>
      </c>
      <c r="AN35" s="108">
        <f t="shared" si="36"/>
        <v>0</v>
      </c>
      <c r="AO35" s="99" t="str">
        <f>IF(J35="","",VLOOKUP(H35,登録データ!$U$4:$V$27,2,FALSE))</f>
        <v/>
      </c>
      <c r="AP35" s="99" t="str">
        <f>IF(J35="","",VLOOKUP(H35,登録データ!$U$4:$W$27,3,FALSE))</f>
        <v/>
      </c>
      <c r="AQ35" s="99" t="str">
        <f t="shared" si="14"/>
        <v/>
      </c>
      <c r="AR35" s="99" t="str">
        <f>IF(H35="","",VLOOKUP(H35,登録データ!$U$4:$X$27,4,FALSE))</f>
        <v/>
      </c>
      <c r="AS35" s="99">
        <f>IF(AR35="",0,COUNTIF($AR$17:AR35,AR35))</f>
        <v>0</v>
      </c>
      <c r="AT35" s="99" t="str">
        <f t="shared" si="37"/>
        <v/>
      </c>
      <c r="AU35" s="99">
        <f>IF(AQ35="B",COUNTIF($AT$17:AT35,AT35),0)</f>
        <v>0</v>
      </c>
      <c r="AV35" s="99">
        <f t="shared" si="16"/>
        <v>0</v>
      </c>
      <c r="AW35" s="99">
        <f t="shared" si="17"/>
        <v>0</v>
      </c>
      <c r="AX35" s="99">
        <f t="shared" si="18"/>
        <v>0</v>
      </c>
      <c r="AY35" s="312">
        <f>IF(Q35="",0,COUNTA($Q$17:Q35))</f>
        <v>0</v>
      </c>
      <c r="AZ35" s="312">
        <f>IF(R35="",0,COUNTA($R$17:R35))</f>
        <v>0</v>
      </c>
      <c r="BA35" s="318">
        <f>IF(OR($AR35="20100",$AR36="20100",$AR37="20100"),COUNTIF($AR$17:$AR37,"20100"),0)</f>
        <v>0</v>
      </c>
      <c r="BB35" s="318">
        <f t="shared" ref="BB35" si="87">IF($BA35=0,0,INDEX($H35:$H37,MATCH("20100",$AR35:$AR37,0),1))</f>
        <v>0</v>
      </c>
      <c r="BC35" s="318">
        <f t="shared" ref="BC35" si="88">IF($BA35=0,0,INDEX($J35:$J37,MATCH("20100",$AR35:$AR37,0),1))</f>
        <v>0</v>
      </c>
      <c r="BD35" s="318">
        <f t="shared" ref="BD35" si="89">IF($BA35=0,0,INDEX($L35:$L37,MATCH("20100",$AR35:$AR37,0),1))</f>
        <v>0</v>
      </c>
      <c r="BE35" s="318">
        <f t="shared" ref="BE35" si="90">IF(LEN($BB35)&lt;5,0,IF($F35=1,0,1))</f>
        <v>0</v>
      </c>
    </row>
    <row r="36" spans="2:57" ht="18.75">
      <c r="B36" s="247"/>
      <c r="C36" s="297"/>
      <c r="D36" s="271"/>
      <c r="E36" s="271"/>
      <c r="F36" s="93" t="str">
        <f>IF(C35="","",VLOOKUP(C35,登録データ!$A$3:$G$3000,4,FALSE))</f>
        <v/>
      </c>
      <c r="G36" s="93" t="s">
        <v>36</v>
      </c>
      <c r="H36" s="195"/>
      <c r="I36" s="93" t="s">
        <v>67</v>
      </c>
      <c r="J36" s="198"/>
      <c r="K36" s="102" t="str">
        <f t="shared" si="49"/>
        <v/>
      </c>
      <c r="L36" s="93" t="str">
        <f t="shared" si="60"/>
        <v/>
      </c>
      <c r="M36" s="206"/>
      <c r="N36" s="300"/>
      <c r="O36" s="301"/>
      <c r="P36" s="302"/>
      <c r="Q36" s="294"/>
      <c r="R36" s="294"/>
      <c r="V36" s="7"/>
      <c r="W36" s="313"/>
      <c r="X36" s="313"/>
      <c r="Y36" s="326"/>
      <c r="Z36" s="326"/>
      <c r="AA36" s="326"/>
      <c r="AB36" s="326"/>
      <c r="AC36" s="326"/>
      <c r="AD36" s="326"/>
      <c r="AE36" s="99">
        <f t="shared" ca="1" si="4"/>
        <v>0</v>
      </c>
      <c r="AF36" s="93">
        <f t="shared" si="30"/>
        <v>0</v>
      </c>
      <c r="AG36" s="93" t="str">
        <f t="shared" si="6"/>
        <v>00000</v>
      </c>
      <c r="AH36" s="11" t="str">
        <f t="shared" si="31"/>
        <v>0秒0</v>
      </c>
      <c r="AI36" s="12">
        <f t="shared" si="32"/>
        <v>0</v>
      </c>
      <c r="AJ36" s="12" t="str">
        <f t="shared" si="33"/>
        <v>0</v>
      </c>
      <c r="AK36" s="12" t="str">
        <f t="shared" si="10"/>
        <v>0</v>
      </c>
      <c r="AL36" s="12" t="str">
        <f t="shared" si="34"/>
        <v>0m</v>
      </c>
      <c r="AM36" s="12" t="str">
        <f t="shared" si="35"/>
        <v>点</v>
      </c>
      <c r="AN36" s="108">
        <f t="shared" si="36"/>
        <v>0</v>
      </c>
      <c r="AO36" s="99" t="str">
        <f>IF(J36="","",VLOOKUP(H36,登録データ!$U$4:$V$27,2,FALSE))</f>
        <v/>
      </c>
      <c r="AP36" s="99" t="str">
        <f>IF(J36="","",VLOOKUP(H36,登録データ!$U$4:$W$27,3,FALSE))</f>
        <v/>
      </c>
      <c r="AQ36" s="99" t="str">
        <f t="shared" si="14"/>
        <v/>
      </c>
      <c r="AR36" s="99" t="str">
        <f>IF(H36="","",VLOOKUP(H36,登録データ!$U$4:$X$27,4,FALSE))</f>
        <v/>
      </c>
      <c r="AS36" s="99">
        <f>IF(AR36="",0,COUNTIF($AR$17:AR36,AR36))</f>
        <v>0</v>
      </c>
      <c r="AT36" s="99" t="str">
        <f t="shared" si="37"/>
        <v/>
      </c>
      <c r="AU36" s="99">
        <f>IF(AQ36="B",COUNTIF($AT$17:AT36,AT36),0)</f>
        <v>0</v>
      </c>
      <c r="AV36" s="99">
        <f t="shared" si="16"/>
        <v>0</v>
      </c>
      <c r="AW36" s="99">
        <f t="shared" si="17"/>
        <v>0</v>
      </c>
      <c r="AX36" s="99">
        <f t="shared" si="18"/>
        <v>0</v>
      </c>
      <c r="AY36" s="313"/>
      <c r="AZ36" s="313"/>
      <c r="BA36" s="319"/>
      <c r="BB36" s="319"/>
      <c r="BC36" s="319"/>
      <c r="BD36" s="319"/>
      <c r="BE36" s="319"/>
    </row>
    <row r="37" spans="2:57" ht="19.5" thickBot="1">
      <c r="B37" s="248"/>
      <c r="C37" s="283"/>
      <c r="D37" s="283"/>
      <c r="E37" s="283"/>
      <c r="F37" s="283"/>
      <c r="G37" s="94" t="s">
        <v>37</v>
      </c>
      <c r="H37" s="196"/>
      <c r="I37" s="94" t="s">
        <v>39</v>
      </c>
      <c r="J37" s="199"/>
      <c r="K37" s="94" t="str">
        <f t="shared" si="49"/>
        <v/>
      </c>
      <c r="L37" s="23" t="str">
        <f t="shared" si="60"/>
        <v/>
      </c>
      <c r="M37" s="207"/>
      <c r="N37" s="303"/>
      <c r="O37" s="303"/>
      <c r="P37" s="304"/>
      <c r="Q37" s="295"/>
      <c r="R37" s="295"/>
      <c r="V37" s="7"/>
      <c r="W37" s="314"/>
      <c r="X37" s="314"/>
      <c r="Y37" s="273"/>
      <c r="Z37" s="273"/>
      <c r="AA37" s="273"/>
      <c r="AB37" s="273"/>
      <c r="AC37" s="273"/>
      <c r="AD37" s="273"/>
      <c r="AE37" s="99">
        <f t="shared" ca="1" si="4"/>
        <v>0</v>
      </c>
      <c r="AF37" s="93">
        <f t="shared" si="30"/>
        <v>0</v>
      </c>
      <c r="AG37" s="93" t="str">
        <f t="shared" si="6"/>
        <v>00000</v>
      </c>
      <c r="AH37" s="11" t="str">
        <f t="shared" si="31"/>
        <v>0秒0</v>
      </c>
      <c r="AI37" s="12">
        <f t="shared" si="32"/>
        <v>0</v>
      </c>
      <c r="AJ37" s="12" t="str">
        <f t="shared" si="33"/>
        <v>0</v>
      </c>
      <c r="AK37" s="12" t="str">
        <f t="shared" si="10"/>
        <v>0</v>
      </c>
      <c r="AL37" s="12" t="str">
        <f t="shared" si="34"/>
        <v>0m</v>
      </c>
      <c r="AM37" s="12" t="str">
        <f t="shared" si="35"/>
        <v>点</v>
      </c>
      <c r="AN37" s="108">
        <f t="shared" si="36"/>
        <v>0</v>
      </c>
      <c r="AO37" s="99" t="str">
        <f>IF(J37="","",VLOOKUP(H37,登録データ!$U$4:$V$27,2,FALSE))</f>
        <v/>
      </c>
      <c r="AP37" s="99" t="str">
        <f>IF(J37="","",VLOOKUP(H37,登録データ!$U$4:$W$27,3,FALSE))</f>
        <v/>
      </c>
      <c r="AQ37" s="99" t="str">
        <f t="shared" si="14"/>
        <v/>
      </c>
      <c r="AR37" s="99" t="str">
        <f>IF(H37="","",VLOOKUP(H37,登録データ!$U$4:$X$27,4,FALSE))</f>
        <v/>
      </c>
      <c r="AS37" s="99">
        <f>IF(AR37="",0,COUNTIF($AR$17:AR37,AR37))</f>
        <v>0</v>
      </c>
      <c r="AT37" s="99" t="str">
        <f t="shared" si="37"/>
        <v/>
      </c>
      <c r="AU37" s="99">
        <f>IF(AQ37="B",COUNTIF($AT$17:AT37,AT37),0)</f>
        <v>0</v>
      </c>
      <c r="AV37" s="99">
        <f t="shared" si="16"/>
        <v>0</v>
      </c>
      <c r="AW37" s="99">
        <f t="shared" si="17"/>
        <v>0</v>
      </c>
      <c r="AX37" s="99">
        <f t="shared" si="18"/>
        <v>0</v>
      </c>
      <c r="AY37" s="314"/>
      <c r="AZ37" s="314"/>
      <c r="BA37" s="320"/>
      <c r="BB37" s="320"/>
      <c r="BC37" s="320"/>
      <c r="BD37" s="320"/>
      <c r="BE37" s="320"/>
    </row>
    <row r="38" spans="2:57" ht="19.5" thickTop="1">
      <c r="B38" s="246">
        <v>8</v>
      </c>
      <c r="C38" s="296"/>
      <c r="D38" s="270" t="str">
        <f>IF(C38="","",VLOOKUP(C38,登録データ!$A$3:$G$3000,2,FALSE))</f>
        <v/>
      </c>
      <c r="E38" s="270" t="str">
        <f>IF(C38="","",VLOOKUP(C38,登録データ!$A$3:$G$3000,3,FALSE))</f>
        <v/>
      </c>
      <c r="F38" s="92" t="str">
        <f>IF(C38="","",VLOOKUP(C38,登録データ!$A$3:$G$3000,7,FALSE))</f>
        <v/>
      </c>
      <c r="G38" s="92" t="s">
        <v>33</v>
      </c>
      <c r="H38" s="195"/>
      <c r="I38" s="92" t="s">
        <v>34</v>
      </c>
      <c r="J38" s="197"/>
      <c r="K38" s="102" t="str">
        <f t="shared" si="49"/>
        <v/>
      </c>
      <c r="L38" s="101" t="str">
        <f t="shared" si="60"/>
        <v/>
      </c>
      <c r="M38" s="205"/>
      <c r="N38" s="298"/>
      <c r="O38" s="298"/>
      <c r="P38" s="299"/>
      <c r="Q38" s="293"/>
      <c r="R38" s="293"/>
      <c r="V38" s="7"/>
      <c r="W38" s="312">
        <f>IF(C38="",0,IF(VLOOKUP(C38,登録データ!$A$3:$O$3000,15,FALSE)=1,0,1))</f>
        <v>0</v>
      </c>
      <c r="X38" s="312">
        <f>COUNTIF($C$17:C38,C38)</f>
        <v>0</v>
      </c>
      <c r="Y38" s="325">
        <f t="shared" ref="Y38" si="91">IF(C38="",1,0)</f>
        <v>1</v>
      </c>
      <c r="Z38" s="325">
        <f t="shared" ref="Z38" si="92">IF(D38="",1,0)</f>
        <v>1</v>
      </c>
      <c r="AA38" s="325">
        <f t="shared" ref="AA38" si="93">IF(E38="",1,0)</f>
        <v>1</v>
      </c>
      <c r="AB38" s="325">
        <f t="shared" ref="AB38" si="94">IF(F38="",1,0)</f>
        <v>1</v>
      </c>
      <c r="AC38" s="325">
        <f t="shared" ref="AC38" si="95">IF(F39="",1,0)</f>
        <v>1</v>
      </c>
      <c r="AD38" s="325">
        <f t="shared" ref="AD38" si="96">IF(ISNA(OR(Y38:AC38)),1,SUM(Y38:AC38))</f>
        <v>5</v>
      </c>
      <c r="AE38" s="99">
        <f t="shared" ca="1" si="4"/>
        <v>0</v>
      </c>
      <c r="AF38" s="93">
        <f t="shared" si="30"/>
        <v>0</v>
      </c>
      <c r="AG38" s="93" t="str">
        <f t="shared" si="6"/>
        <v>00000</v>
      </c>
      <c r="AH38" s="11" t="str">
        <f t="shared" si="31"/>
        <v>0秒0</v>
      </c>
      <c r="AI38" s="12">
        <f t="shared" si="32"/>
        <v>0</v>
      </c>
      <c r="AJ38" s="12" t="str">
        <f t="shared" si="33"/>
        <v>0</v>
      </c>
      <c r="AK38" s="12" t="str">
        <f t="shared" si="10"/>
        <v>0</v>
      </c>
      <c r="AL38" s="12" t="str">
        <f t="shared" si="34"/>
        <v>0m</v>
      </c>
      <c r="AM38" s="12" t="str">
        <f t="shared" si="35"/>
        <v>点</v>
      </c>
      <c r="AN38" s="108">
        <f t="shared" si="36"/>
        <v>0</v>
      </c>
      <c r="AO38" s="99" t="str">
        <f>IF(J38="","",VLOOKUP(H38,登録データ!$U$4:$V$27,2,FALSE))</f>
        <v/>
      </c>
      <c r="AP38" s="99" t="str">
        <f>IF(J38="","",VLOOKUP(H38,登録データ!$U$4:$W$27,3,FALSE))</f>
        <v/>
      </c>
      <c r="AQ38" s="99" t="str">
        <f t="shared" si="14"/>
        <v/>
      </c>
      <c r="AR38" s="99" t="str">
        <f>IF(H38="","",VLOOKUP(H38,登録データ!$U$4:$X$27,4,FALSE))</f>
        <v/>
      </c>
      <c r="AS38" s="99">
        <f>IF(AR38="",0,COUNTIF($AR$17:AR38,AR38))</f>
        <v>0</v>
      </c>
      <c r="AT38" s="99" t="str">
        <f t="shared" si="37"/>
        <v/>
      </c>
      <c r="AU38" s="99">
        <f>IF(AQ38="B",COUNTIF($AT$17:AT38,AT38),0)</f>
        <v>0</v>
      </c>
      <c r="AV38" s="99">
        <f t="shared" si="16"/>
        <v>0</v>
      </c>
      <c r="AW38" s="99">
        <f t="shared" si="17"/>
        <v>0</v>
      </c>
      <c r="AX38" s="99">
        <f t="shared" si="18"/>
        <v>0</v>
      </c>
      <c r="AY38" s="312">
        <f>IF(Q38="",0,COUNTA($Q$17:Q38))</f>
        <v>0</v>
      </c>
      <c r="AZ38" s="312">
        <f>IF(R38="",0,COUNTA($R$17:R38))</f>
        <v>0</v>
      </c>
      <c r="BA38" s="318">
        <f>IF(OR($AR38="20100",$AR39="20100",$AR40="20100"),COUNTIF($AR$17:$AR40,"20100"),0)</f>
        <v>0</v>
      </c>
      <c r="BB38" s="318">
        <f t="shared" ref="BB38" si="97">IF($BA38=0,0,INDEX($H38:$H40,MATCH("20100",$AR38:$AR40,0),1))</f>
        <v>0</v>
      </c>
      <c r="BC38" s="318">
        <f t="shared" ref="BC38" si="98">IF($BA38=0,0,INDEX($J38:$J40,MATCH("20100",$AR38:$AR40,0),1))</f>
        <v>0</v>
      </c>
      <c r="BD38" s="318">
        <f t="shared" ref="BD38" si="99">IF($BA38=0,0,INDEX($L38:$L40,MATCH("20100",$AR38:$AR40,0),1))</f>
        <v>0</v>
      </c>
      <c r="BE38" s="318">
        <f t="shared" ref="BE38" si="100">IF(LEN($BB38)&lt;5,0,IF($F38=1,0,1))</f>
        <v>0</v>
      </c>
    </row>
    <row r="39" spans="2:57" ht="18.75">
      <c r="B39" s="247"/>
      <c r="C39" s="297"/>
      <c r="D39" s="271"/>
      <c r="E39" s="271"/>
      <c r="F39" s="93" t="str">
        <f>IF(C38="","",VLOOKUP(C38,登録データ!$A$3:$G$3000,4,FALSE))</f>
        <v/>
      </c>
      <c r="G39" s="93" t="s">
        <v>36</v>
      </c>
      <c r="H39" s="195"/>
      <c r="I39" s="93" t="s">
        <v>67</v>
      </c>
      <c r="J39" s="198"/>
      <c r="K39" s="102" t="str">
        <f t="shared" si="49"/>
        <v/>
      </c>
      <c r="L39" s="93" t="str">
        <f t="shared" ref="L39:L102" si="101">IF(J39="","",AQ39)</f>
        <v/>
      </c>
      <c r="M39" s="206"/>
      <c r="N39" s="300"/>
      <c r="O39" s="301"/>
      <c r="P39" s="302"/>
      <c r="Q39" s="294"/>
      <c r="R39" s="294"/>
      <c r="V39" s="7"/>
      <c r="W39" s="313"/>
      <c r="X39" s="313"/>
      <c r="Y39" s="326"/>
      <c r="Z39" s="326"/>
      <c r="AA39" s="326"/>
      <c r="AB39" s="326"/>
      <c r="AC39" s="326"/>
      <c r="AD39" s="326"/>
      <c r="AE39" s="99">
        <f t="shared" ca="1" si="4"/>
        <v>0</v>
      </c>
      <c r="AF39" s="93">
        <f t="shared" si="30"/>
        <v>0</v>
      </c>
      <c r="AG39" s="93" t="str">
        <f t="shared" si="6"/>
        <v>00000</v>
      </c>
      <c r="AH39" s="11" t="str">
        <f t="shared" si="31"/>
        <v>0秒0</v>
      </c>
      <c r="AI39" s="12">
        <f t="shared" si="32"/>
        <v>0</v>
      </c>
      <c r="AJ39" s="12" t="str">
        <f t="shared" si="33"/>
        <v>0</v>
      </c>
      <c r="AK39" s="12" t="str">
        <f t="shared" si="10"/>
        <v>0</v>
      </c>
      <c r="AL39" s="12" t="str">
        <f t="shared" si="34"/>
        <v>0m</v>
      </c>
      <c r="AM39" s="12" t="str">
        <f t="shared" si="35"/>
        <v>点</v>
      </c>
      <c r="AN39" s="108">
        <f t="shared" si="36"/>
        <v>0</v>
      </c>
      <c r="AO39" s="99" t="str">
        <f>IF(J39="","",VLOOKUP(H39,登録データ!$U$4:$V$27,2,FALSE))</f>
        <v/>
      </c>
      <c r="AP39" s="99" t="str">
        <f>IF(J39="","",VLOOKUP(H39,登録データ!$U$4:$W$27,3,FALSE))</f>
        <v/>
      </c>
      <c r="AQ39" s="99" t="str">
        <f t="shared" si="14"/>
        <v/>
      </c>
      <c r="AR39" s="99" t="str">
        <f>IF(H39="","",VLOOKUP(H39,登録データ!$U$4:$X$27,4,FALSE))</f>
        <v/>
      </c>
      <c r="AS39" s="99">
        <f>IF(AR39="",0,COUNTIF($AR$17:AR39,AR39))</f>
        <v>0</v>
      </c>
      <c r="AT39" s="99" t="str">
        <f t="shared" si="37"/>
        <v/>
      </c>
      <c r="AU39" s="99">
        <f>IF(AQ39="B",COUNTIF($AT$17:AT39,AT39),0)</f>
        <v>0</v>
      </c>
      <c r="AV39" s="99">
        <f t="shared" si="16"/>
        <v>0</v>
      </c>
      <c r="AW39" s="99">
        <f t="shared" si="17"/>
        <v>0</v>
      </c>
      <c r="AX39" s="99">
        <f t="shared" si="18"/>
        <v>0</v>
      </c>
      <c r="AY39" s="313"/>
      <c r="AZ39" s="313"/>
      <c r="BA39" s="319"/>
      <c r="BB39" s="319"/>
      <c r="BC39" s="319"/>
      <c r="BD39" s="319"/>
      <c r="BE39" s="319"/>
    </row>
    <row r="40" spans="2:57" ht="19.5" thickBot="1">
      <c r="B40" s="248"/>
      <c r="C40" s="283"/>
      <c r="D40" s="283"/>
      <c r="E40" s="283"/>
      <c r="F40" s="283"/>
      <c r="G40" s="94" t="s">
        <v>37</v>
      </c>
      <c r="H40" s="196"/>
      <c r="I40" s="94" t="s">
        <v>39</v>
      </c>
      <c r="J40" s="199"/>
      <c r="K40" s="94" t="str">
        <f t="shared" si="49"/>
        <v/>
      </c>
      <c r="L40" s="23" t="str">
        <f t="shared" si="101"/>
        <v/>
      </c>
      <c r="M40" s="207"/>
      <c r="N40" s="303"/>
      <c r="O40" s="303"/>
      <c r="P40" s="304"/>
      <c r="Q40" s="295"/>
      <c r="R40" s="295"/>
      <c r="V40" s="7"/>
      <c r="W40" s="314"/>
      <c r="X40" s="314"/>
      <c r="Y40" s="273"/>
      <c r="Z40" s="273"/>
      <c r="AA40" s="273"/>
      <c r="AB40" s="273"/>
      <c r="AC40" s="273"/>
      <c r="AD40" s="273"/>
      <c r="AE40" s="99">
        <f t="shared" ca="1" si="4"/>
        <v>0</v>
      </c>
      <c r="AF40" s="93">
        <f t="shared" si="30"/>
        <v>0</v>
      </c>
      <c r="AG40" s="93" t="str">
        <f t="shared" si="6"/>
        <v>00000</v>
      </c>
      <c r="AH40" s="11" t="str">
        <f t="shared" si="31"/>
        <v>0秒0</v>
      </c>
      <c r="AI40" s="12">
        <f t="shared" si="32"/>
        <v>0</v>
      </c>
      <c r="AJ40" s="12" t="str">
        <f t="shared" si="33"/>
        <v>0</v>
      </c>
      <c r="AK40" s="12" t="str">
        <f t="shared" si="10"/>
        <v>0</v>
      </c>
      <c r="AL40" s="12" t="str">
        <f t="shared" si="34"/>
        <v>0m</v>
      </c>
      <c r="AM40" s="12" t="str">
        <f t="shared" si="35"/>
        <v>点</v>
      </c>
      <c r="AN40" s="108">
        <f t="shared" si="36"/>
        <v>0</v>
      </c>
      <c r="AO40" s="99" t="str">
        <f>IF(J40="","",VLOOKUP(H40,登録データ!$U$4:$V$27,2,FALSE))</f>
        <v/>
      </c>
      <c r="AP40" s="99" t="str">
        <f>IF(J40="","",VLOOKUP(H40,登録データ!$U$4:$W$27,3,FALSE))</f>
        <v/>
      </c>
      <c r="AQ40" s="99" t="str">
        <f t="shared" si="14"/>
        <v/>
      </c>
      <c r="AR40" s="99" t="str">
        <f>IF(H40="","",VLOOKUP(H40,登録データ!$U$4:$X$27,4,FALSE))</f>
        <v/>
      </c>
      <c r="AS40" s="99">
        <f>IF(AR40="",0,COUNTIF($AR$17:AR40,AR40))</f>
        <v>0</v>
      </c>
      <c r="AT40" s="99" t="str">
        <f t="shared" si="37"/>
        <v/>
      </c>
      <c r="AU40" s="99">
        <f>IF(AQ40="B",COUNTIF($AT$17:AT40,AT40),0)</f>
        <v>0</v>
      </c>
      <c r="AV40" s="99">
        <f t="shared" si="16"/>
        <v>0</v>
      </c>
      <c r="AW40" s="99">
        <f t="shared" si="17"/>
        <v>0</v>
      </c>
      <c r="AX40" s="99">
        <f t="shared" si="18"/>
        <v>0</v>
      </c>
      <c r="AY40" s="314"/>
      <c r="AZ40" s="314"/>
      <c r="BA40" s="320"/>
      <c r="BB40" s="320"/>
      <c r="BC40" s="320"/>
      <c r="BD40" s="320"/>
      <c r="BE40" s="320"/>
    </row>
    <row r="41" spans="2:57" ht="19.5" thickTop="1">
      <c r="B41" s="246">
        <v>9</v>
      </c>
      <c r="C41" s="296"/>
      <c r="D41" s="270" t="str">
        <f>IF(C41="","",VLOOKUP(C41,登録データ!$A$3:$G$3000,2,FALSE))</f>
        <v/>
      </c>
      <c r="E41" s="270" t="str">
        <f>IF(C41="","",VLOOKUP(C41,登録データ!$A$3:$G$3000,3,FALSE))</f>
        <v/>
      </c>
      <c r="F41" s="92" t="str">
        <f>IF(C41="","",VLOOKUP(C41,登録データ!$A$3:$G$3000,7,FALSE))</f>
        <v/>
      </c>
      <c r="G41" s="92" t="s">
        <v>33</v>
      </c>
      <c r="H41" s="195"/>
      <c r="I41" s="92" t="s">
        <v>34</v>
      </c>
      <c r="J41" s="197"/>
      <c r="K41" s="102" t="str">
        <f t="shared" si="49"/>
        <v/>
      </c>
      <c r="L41" s="101" t="str">
        <f t="shared" si="101"/>
        <v/>
      </c>
      <c r="M41" s="205"/>
      <c r="N41" s="298"/>
      <c r="O41" s="298"/>
      <c r="P41" s="299"/>
      <c r="Q41" s="293"/>
      <c r="R41" s="293"/>
      <c r="V41" s="7"/>
      <c r="W41" s="312">
        <f>IF(C41="",0,IF(VLOOKUP(C41,登録データ!$A$3:$O$3000,15,FALSE)=1,0,1))</f>
        <v>0</v>
      </c>
      <c r="X41" s="312">
        <f>COUNTIF($C$17:C41,C41)</f>
        <v>0</v>
      </c>
      <c r="Y41" s="325">
        <f t="shared" ref="Y41" si="102">IF(C41="",1,0)</f>
        <v>1</v>
      </c>
      <c r="Z41" s="325">
        <f t="shared" ref="Z41" si="103">IF(D41="",1,0)</f>
        <v>1</v>
      </c>
      <c r="AA41" s="325">
        <f t="shared" ref="AA41" si="104">IF(E41="",1,0)</f>
        <v>1</v>
      </c>
      <c r="AB41" s="325">
        <f t="shared" ref="AB41" si="105">IF(F41="",1,0)</f>
        <v>1</v>
      </c>
      <c r="AC41" s="325">
        <f t="shared" ref="AC41" si="106">IF(F42="",1,0)</f>
        <v>1</v>
      </c>
      <c r="AD41" s="325">
        <f t="shared" ref="AD41" si="107">IF(ISNA(OR(Y41:AC41)),1,SUM(Y41:AC41))</f>
        <v>5</v>
      </c>
      <c r="AE41" s="99">
        <f t="shared" ca="1" si="4"/>
        <v>0</v>
      </c>
      <c r="AF41" s="93">
        <f t="shared" si="30"/>
        <v>0</v>
      </c>
      <c r="AG41" s="93" t="str">
        <f t="shared" si="6"/>
        <v>00000</v>
      </c>
      <c r="AH41" s="11" t="str">
        <f t="shared" si="31"/>
        <v>0秒0</v>
      </c>
      <c r="AI41" s="12">
        <f t="shared" si="32"/>
        <v>0</v>
      </c>
      <c r="AJ41" s="12" t="str">
        <f t="shared" si="33"/>
        <v>0</v>
      </c>
      <c r="AK41" s="12" t="str">
        <f t="shared" si="10"/>
        <v>0</v>
      </c>
      <c r="AL41" s="12" t="str">
        <f t="shared" si="34"/>
        <v>0m</v>
      </c>
      <c r="AM41" s="12" t="str">
        <f t="shared" si="35"/>
        <v>点</v>
      </c>
      <c r="AN41" s="108">
        <f t="shared" si="36"/>
        <v>0</v>
      </c>
      <c r="AO41" s="99" t="str">
        <f>IF(J41="","",VLOOKUP(H41,登録データ!$U$4:$V$27,2,FALSE))</f>
        <v/>
      </c>
      <c r="AP41" s="99" t="str">
        <f>IF(J41="","",VLOOKUP(H41,登録データ!$U$4:$W$27,3,FALSE))</f>
        <v/>
      </c>
      <c r="AQ41" s="99" t="str">
        <f t="shared" si="14"/>
        <v/>
      </c>
      <c r="AR41" s="99" t="str">
        <f>IF(H41="","",VLOOKUP(H41,登録データ!$U$4:$X$27,4,FALSE))</f>
        <v/>
      </c>
      <c r="AS41" s="99">
        <f>IF(AR41="",0,COUNTIF($AR$17:AR41,AR41))</f>
        <v>0</v>
      </c>
      <c r="AT41" s="99" t="str">
        <f t="shared" si="37"/>
        <v/>
      </c>
      <c r="AU41" s="99">
        <f>IF(AQ41="B",COUNTIF($AT$17:AT41,AT41),0)</f>
        <v>0</v>
      </c>
      <c r="AV41" s="99">
        <f t="shared" si="16"/>
        <v>0</v>
      </c>
      <c r="AW41" s="99">
        <f t="shared" si="17"/>
        <v>0</v>
      </c>
      <c r="AX41" s="99">
        <f t="shared" si="18"/>
        <v>0</v>
      </c>
      <c r="AY41" s="312">
        <f>IF(Q41="",0,COUNTA($Q$17:Q41))</f>
        <v>0</v>
      </c>
      <c r="AZ41" s="312">
        <f>IF(R41="",0,COUNTA($R$17:R41))</f>
        <v>0</v>
      </c>
      <c r="BA41" s="318">
        <f>IF(OR($AR41="20100",$AR42="20100",$AR43="20100"),COUNTIF($AR$17:$AR43,"20100"),0)</f>
        <v>0</v>
      </c>
      <c r="BB41" s="318">
        <f t="shared" ref="BB41" si="108">IF($BA41=0,0,INDEX($H41:$H43,MATCH("20100",$AR41:$AR43,0),1))</f>
        <v>0</v>
      </c>
      <c r="BC41" s="318">
        <f t="shared" ref="BC41" si="109">IF($BA41=0,0,INDEX($J41:$J43,MATCH("20100",$AR41:$AR43,0),1))</f>
        <v>0</v>
      </c>
      <c r="BD41" s="318">
        <f t="shared" ref="BD41" si="110">IF($BA41=0,0,INDEX($L41:$L43,MATCH("20100",$AR41:$AR43,0),1))</f>
        <v>0</v>
      </c>
      <c r="BE41" s="318">
        <f t="shared" ref="BE41" si="111">IF(LEN($BB41)&lt;5,0,IF($F41=1,0,1))</f>
        <v>0</v>
      </c>
    </row>
    <row r="42" spans="2:57" ht="18.75">
      <c r="B42" s="247"/>
      <c r="C42" s="297"/>
      <c r="D42" s="271"/>
      <c r="E42" s="271"/>
      <c r="F42" s="93" t="str">
        <f>IF(C41="","",VLOOKUP(C41,登録データ!$A$3:$G$3000,4,FALSE))</f>
        <v/>
      </c>
      <c r="G42" s="93" t="s">
        <v>36</v>
      </c>
      <c r="H42" s="195"/>
      <c r="I42" s="93" t="s">
        <v>67</v>
      </c>
      <c r="J42" s="198"/>
      <c r="K42" s="102" t="str">
        <f t="shared" si="49"/>
        <v/>
      </c>
      <c r="L42" s="93" t="str">
        <f t="shared" si="101"/>
        <v/>
      </c>
      <c r="M42" s="206"/>
      <c r="N42" s="300"/>
      <c r="O42" s="301"/>
      <c r="P42" s="302"/>
      <c r="Q42" s="294"/>
      <c r="R42" s="294"/>
      <c r="V42" s="7"/>
      <c r="W42" s="313"/>
      <c r="X42" s="313"/>
      <c r="Y42" s="326"/>
      <c r="Z42" s="326"/>
      <c r="AA42" s="326"/>
      <c r="AB42" s="326"/>
      <c r="AC42" s="326"/>
      <c r="AD42" s="326"/>
      <c r="AE42" s="99">
        <f t="shared" ca="1" si="4"/>
        <v>0</v>
      </c>
      <c r="AF42" s="93">
        <f t="shared" si="30"/>
        <v>0</v>
      </c>
      <c r="AG42" s="93" t="str">
        <f t="shared" si="6"/>
        <v>00000</v>
      </c>
      <c r="AH42" s="11" t="str">
        <f t="shared" si="31"/>
        <v>0秒0</v>
      </c>
      <c r="AI42" s="12">
        <f t="shared" si="32"/>
        <v>0</v>
      </c>
      <c r="AJ42" s="12" t="str">
        <f t="shared" si="33"/>
        <v>0</v>
      </c>
      <c r="AK42" s="12" t="str">
        <f t="shared" si="10"/>
        <v>0</v>
      </c>
      <c r="AL42" s="12" t="str">
        <f t="shared" si="34"/>
        <v>0m</v>
      </c>
      <c r="AM42" s="12" t="str">
        <f t="shared" si="35"/>
        <v>点</v>
      </c>
      <c r="AN42" s="108">
        <f t="shared" si="36"/>
        <v>0</v>
      </c>
      <c r="AO42" s="99" t="str">
        <f>IF(J42="","",VLOOKUP(H42,登録データ!$U$4:$V$27,2,FALSE))</f>
        <v/>
      </c>
      <c r="AP42" s="99" t="str">
        <f>IF(J42="","",VLOOKUP(H42,登録データ!$U$4:$W$27,3,FALSE))</f>
        <v/>
      </c>
      <c r="AQ42" s="99" t="str">
        <f t="shared" si="14"/>
        <v/>
      </c>
      <c r="AR42" s="99" t="str">
        <f>IF(H42="","",VLOOKUP(H42,登録データ!$U$4:$X$27,4,FALSE))</f>
        <v/>
      </c>
      <c r="AS42" s="99">
        <f>IF(AR42="",0,COUNTIF($AR$17:AR42,AR42))</f>
        <v>0</v>
      </c>
      <c r="AT42" s="99" t="str">
        <f t="shared" si="37"/>
        <v/>
      </c>
      <c r="AU42" s="99">
        <f>IF(AQ42="B",COUNTIF($AT$17:AT42,AT42),0)</f>
        <v>0</v>
      </c>
      <c r="AV42" s="99">
        <f t="shared" si="16"/>
        <v>0</v>
      </c>
      <c r="AW42" s="99">
        <f t="shared" si="17"/>
        <v>0</v>
      </c>
      <c r="AX42" s="99">
        <f t="shared" si="18"/>
        <v>0</v>
      </c>
      <c r="AY42" s="313"/>
      <c r="AZ42" s="313"/>
      <c r="BA42" s="319"/>
      <c r="BB42" s="319"/>
      <c r="BC42" s="319"/>
      <c r="BD42" s="319"/>
      <c r="BE42" s="319"/>
    </row>
    <row r="43" spans="2:57" ht="19.5" thickBot="1">
      <c r="B43" s="248"/>
      <c r="C43" s="283"/>
      <c r="D43" s="283"/>
      <c r="E43" s="283"/>
      <c r="F43" s="283"/>
      <c r="G43" s="94" t="s">
        <v>37</v>
      </c>
      <c r="H43" s="196"/>
      <c r="I43" s="94" t="s">
        <v>39</v>
      </c>
      <c r="J43" s="199"/>
      <c r="K43" s="94" t="str">
        <f t="shared" si="49"/>
        <v/>
      </c>
      <c r="L43" s="23" t="str">
        <f t="shared" si="101"/>
        <v/>
      </c>
      <c r="M43" s="207"/>
      <c r="N43" s="303"/>
      <c r="O43" s="303"/>
      <c r="P43" s="304"/>
      <c r="Q43" s="295"/>
      <c r="R43" s="295"/>
      <c r="V43" s="7"/>
      <c r="W43" s="314"/>
      <c r="X43" s="314"/>
      <c r="Y43" s="273"/>
      <c r="Z43" s="273"/>
      <c r="AA43" s="273"/>
      <c r="AB43" s="273"/>
      <c r="AC43" s="273"/>
      <c r="AD43" s="273"/>
      <c r="AE43" s="99">
        <f t="shared" ca="1" si="4"/>
        <v>0</v>
      </c>
      <c r="AF43" s="93">
        <f t="shared" si="30"/>
        <v>0</v>
      </c>
      <c r="AG43" s="93" t="str">
        <f t="shared" si="6"/>
        <v>00000</v>
      </c>
      <c r="AH43" s="11" t="str">
        <f t="shared" si="31"/>
        <v>0秒0</v>
      </c>
      <c r="AI43" s="12">
        <f t="shared" si="32"/>
        <v>0</v>
      </c>
      <c r="AJ43" s="12" t="str">
        <f t="shared" si="33"/>
        <v>0</v>
      </c>
      <c r="AK43" s="12" t="str">
        <f t="shared" si="10"/>
        <v>0</v>
      </c>
      <c r="AL43" s="12" t="str">
        <f t="shared" si="34"/>
        <v>0m</v>
      </c>
      <c r="AM43" s="12" t="str">
        <f t="shared" si="35"/>
        <v>点</v>
      </c>
      <c r="AN43" s="108">
        <f t="shared" si="36"/>
        <v>0</v>
      </c>
      <c r="AO43" s="99" t="str">
        <f>IF(J43="","",VLOOKUP(H43,登録データ!$U$4:$V$27,2,FALSE))</f>
        <v/>
      </c>
      <c r="AP43" s="99" t="str">
        <f>IF(J43="","",VLOOKUP(H43,登録データ!$U$4:$W$27,3,FALSE))</f>
        <v/>
      </c>
      <c r="AQ43" s="99" t="str">
        <f t="shared" si="14"/>
        <v/>
      </c>
      <c r="AR43" s="99" t="str">
        <f>IF(H43="","",VLOOKUP(H43,登録データ!$U$4:$X$27,4,FALSE))</f>
        <v/>
      </c>
      <c r="AS43" s="99">
        <f>IF(AR43="",0,COUNTIF($AR$17:AR43,AR43))</f>
        <v>0</v>
      </c>
      <c r="AT43" s="99" t="str">
        <f t="shared" si="37"/>
        <v/>
      </c>
      <c r="AU43" s="99">
        <f>IF(AQ43="B",COUNTIF($AT$17:AT43,AT43),0)</f>
        <v>0</v>
      </c>
      <c r="AV43" s="99">
        <f t="shared" si="16"/>
        <v>0</v>
      </c>
      <c r="AW43" s="99">
        <f t="shared" si="17"/>
        <v>0</v>
      </c>
      <c r="AX43" s="99">
        <f t="shared" si="18"/>
        <v>0</v>
      </c>
      <c r="AY43" s="314"/>
      <c r="AZ43" s="314"/>
      <c r="BA43" s="320"/>
      <c r="BB43" s="320"/>
      <c r="BC43" s="320"/>
      <c r="BD43" s="320"/>
      <c r="BE43" s="320"/>
    </row>
    <row r="44" spans="2:57" ht="19.5" thickTop="1">
      <c r="B44" s="246">
        <v>10</v>
      </c>
      <c r="C44" s="296"/>
      <c r="D44" s="270" t="str">
        <f>IF(C44="","",VLOOKUP(C44,登録データ!$A$3:$G$3000,2,FALSE))</f>
        <v/>
      </c>
      <c r="E44" s="270" t="str">
        <f>IF(C44="","",VLOOKUP(C44,登録データ!$A$3:$G$3000,3,FALSE))</f>
        <v/>
      </c>
      <c r="F44" s="92" t="str">
        <f>IF(C44="","",VLOOKUP(C44,登録データ!$A$3:$G$3000,7,FALSE))</f>
        <v/>
      </c>
      <c r="G44" s="92" t="s">
        <v>33</v>
      </c>
      <c r="H44" s="195"/>
      <c r="I44" s="92" t="s">
        <v>34</v>
      </c>
      <c r="J44" s="197"/>
      <c r="K44" s="102" t="str">
        <f t="shared" si="49"/>
        <v/>
      </c>
      <c r="L44" s="101" t="str">
        <f t="shared" si="101"/>
        <v/>
      </c>
      <c r="M44" s="205"/>
      <c r="N44" s="298"/>
      <c r="O44" s="298"/>
      <c r="P44" s="299"/>
      <c r="Q44" s="293"/>
      <c r="R44" s="293"/>
      <c r="V44" s="7"/>
      <c r="W44" s="312">
        <f>IF(C44="",0,IF(VLOOKUP(C44,登録データ!$A$3:$O$3000,15,FALSE)=1,0,1))</f>
        <v>0</v>
      </c>
      <c r="X44" s="312">
        <f>COUNTIF($C$17:C44,C44)</f>
        <v>0</v>
      </c>
      <c r="Y44" s="325">
        <f t="shared" ref="Y44" si="112">IF(C44="",1,0)</f>
        <v>1</v>
      </c>
      <c r="Z44" s="325">
        <f t="shared" ref="Z44" si="113">IF(D44="",1,0)</f>
        <v>1</v>
      </c>
      <c r="AA44" s="325">
        <f t="shared" ref="AA44" si="114">IF(E44="",1,0)</f>
        <v>1</v>
      </c>
      <c r="AB44" s="325">
        <f t="shared" ref="AB44" si="115">IF(F44="",1,0)</f>
        <v>1</v>
      </c>
      <c r="AC44" s="325">
        <f t="shared" ref="AC44" si="116">IF(F45="",1,0)</f>
        <v>1</v>
      </c>
      <c r="AD44" s="325">
        <f t="shared" ref="AD44" si="117">IF(ISNA(OR(Y44:AC44)),1,SUM(Y44:AC44))</f>
        <v>5</v>
      </c>
      <c r="AE44" s="99">
        <f t="shared" ca="1" si="4"/>
        <v>0</v>
      </c>
      <c r="AF44" s="93">
        <f t="shared" si="30"/>
        <v>0</v>
      </c>
      <c r="AG44" s="93" t="str">
        <f t="shared" si="6"/>
        <v>00000</v>
      </c>
      <c r="AH44" s="11" t="str">
        <f t="shared" si="31"/>
        <v>0秒0</v>
      </c>
      <c r="AI44" s="12">
        <f t="shared" si="32"/>
        <v>0</v>
      </c>
      <c r="AJ44" s="12" t="str">
        <f t="shared" si="33"/>
        <v>0</v>
      </c>
      <c r="AK44" s="12" t="str">
        <f t="shared" si="10"/>
        <v>0</v>
      </c>
      <c r="AL44" s="12" t="str">
        <f t="shared" si="34"/>
        <v>0m</v>
      </c>
      <c r="AM44" s="12" t="str">
        <f t="shared" si="35"/>
        <v>点</v>
      </c>
      <c r="AN44" s="108">
        <f t="shared" si="36"/>
        <v>0</v>
      </c>
      <c r="AO44" s="99" t="str">
        <f>IF(J44="","",VLOOKUP(H44,登録データ!$U$4:$V$27,2,FALSE))</f>
        <v/>
      </c>
      <c r="AP44" s="99" t="str">
        <f>IF(J44="","",VLOOKUP(H44,登録データ!$U$4:$W$27,3,FALSE))</f>
        <v/>
      </c>
      <c r="AQ44" s="99" t="str">
        <f t="shared" si="14"/>
        <v/>
      </c>
      <c r="AR44" s="99" t="str">
        <f>IF(H44="","",VLOOKUP(H44,登録データ!$U$4:$X$27,4,FALSE))</f>
        <v/>
      </c>
      <c r="AS44" s="99">
        <f>IF(AR44="",0,COUNTIF($AR$17:AR44,AR44))</f>
        <v>0</v>
      </c>
      <c r="AT44" s="99" t="str">
        <f t="shared" si="37"/>
        <v/>
      </c>
      <c r="AU44" s="99">
        <f>IF(AQ44="B",COUNTIF($AT$17:AT44,AT44),0)</f>
        <v>0</v>
      </c>
      <c r="AV44" s="99">
        <f t="shared" si="16"/>
        <v>0</v>
      </c>
      <c r="AW44" s="99">
        <f t="shared" si="17"/>
        <v>0</v>
      </c>
      <c r="AX44" s="99">
        <f t="shared" si="18"/>
        <v>0</v>
      </c>
      <c r="AY44" s="312">
        <f>IF(Q44="",0,COUNTA($Q$17:Q44))</f>
        <v>0</v>
      </c>
      <c r="AZ44" s="312">
        <f>IF(R44="",0,COUNTA($R$17:R44))</f>
        <v>0</v>
      </c>
      <c r="BA44" s="318">
        <f>IF(OR($AR44="20100",$AR45="20100",$AR46="20100"),COUNTIF($AR$17:$AR46,"20100"),0)</f>
        <v>0</v>
      </c>
      <c r="BB44" s="318">
        <f t="shared" ref="BB44" si="118">IF($BA44=0,0,INDEX($H44:$H46,MATCH("20100",$AR44:$AR46,0),1))</f>
        <v>0</v>
      </c>
      <c r="BC44" s="318">
        <f t="shared" ref="BC44" si="119">IF($BA44=0,0,INDEX($J44:$J46,MATCH("20100",$AR44:$AR46,0),1))</f>
        <v>0</v>
      </c>
      <c r="BD44" s="318">
        <f t="shared" ref="BD44" si="120">IF($BA44=0,0,INDEX($L44:$L46,MATCH("20100",$AR44:$AR46,0),1))</f>
        <v>0</v>
      </c>
      <c r="BE44" s="318">
        <f t="shared" ref="BE44" si="121">IF(LEN($BB44)&lt;5,0,IF($F44=1,0,1))</f>
        <v>0</v>
      </c>
    </row>
    <row r="45" spans="2:57" ht="18.75">
      <c r="B45" s="247"/>
      <c r="C45" s="297"/>
      <c r="D45" s="271"/>
      <c r="E45" s="271"/>
      <c r="F45" s="93" t="str">
        <f>IF(C44="","",VLOOKUP(C44,登録データ!$A$3:$G$3000,4,FALSE))</f>
        <v/>
      </c>
      <c r="G45" s="93" t="s">
        <v>36</v>
      </c>
      <c r="H45" s="195"/>
      <c r="I45" s="93" t="s">
        <v>67</v>
      </c>
      <c r="J45" s="198"/>
      <c r="K45" s="102" t="str">
        <f t="shared" si="49"/>
        <v/>
      </c>
      <c r="L45" s="93" t="str">
        <f t="shared" si="101"/>
        <v/>
      </c>
      <c r="M45" s="206"/>
      <c r="N45" s="300"/>
      <c r="O45" s="301"/>
      <c r="P45" s="302"/>
      <c r="Q45" s="294"/>
      <c r="R45" s="294"/>
      <c r="V45" s="7"/>
      <c r="W45" s="313"/>
      <c r="X45" s="313"/>
      <c r="Y45" s="326"/>
      <c r="Z45" s="326"/>
      <c r="AA45" s="326"/>
      <c r="AB45" s="326"/>
      <c r="AC45" s="326"/>
      <c r="AD45" s="326"/>
      <c r="AE45" s="99">
        <f t="shared" ca="1" si="4"/>
        <v>0</v>
      </c>
      <c r="AF45" s="93">
        <f t="shared" si="30"/>
        <v>0</v>
      </c>
      <c r="AG45" s="93" t="str">
        <f t="shared" si="6"/>
        <v>00000</v>
      </c>
      <c r="AH45" s="11" t="str">
        <f t="shared" si="31"/>
        <v>0秒0</v>
      </c>
      <c r="AI45" s="12">
        <f t="shared" si="32"/>
        <v>0</v>
      </c>
      <c r="AJ45" s="12" t="str">
        <f t="shared" si="33"/>
        <v>0</v>
      </c>
      <c r="AK45" s="12" t="str">
        <f t="shared" si="10"/>
        <v>0</v>
      </c>
      <c r="AL45" s="12" t="str">
        <f t="shared" si="34"/>
        <v>0m</v>
      </c>
      <c r="AM45" s="12" t="str">
        <f t="shared" si="35"/>
        <v>点</v>
      </c>
      <c r="AN45" s="108">
        <f t="shared" si="36"/>
        <v>0</v>
      </c>
      <c r="AO45" s="99" t="str">
        <f>IF(J45="","",VLOOKUP(H45,登録データ!$U$4:$V$27,2,FALSE))</f>
        <v/>
      </c>
      <c r="AP45" s="99" t="str">
        <f>IF(J45="","",VLOOKUP(H45,登録データ!$U$4:$W$27,3,FALSE))</f>
        <v/>
      </c>
      <c r="AQ45" s="99" t="str">
        <f t="shared" si="14"/>
        <v/>
      </c>
      <c r="AR45" s="99" t="str">
        <f>IF(H45="","",VLOOKUP(H45,登録データ!$U$4:$X$27,4,FALSE))</f>
        <v/>
      </c>
      <c r="AS45" s="99">
        <f>IF(AR45="",0,COUNTIF($AR$17:AR45,AR45))</f>
        <v>0</v>
      </c>
      <c r="AT45" s="99" t="str">
        <f t="shared" si="37"/>
        <v/>
      </c>
      <c r="AU45" s="99">
        <f>IF(AQ45="B",COUNTIF($AT$17:AT45,AT45),0)</f>
        <v>0</v>
      </c>
      <c r="AV45" s="99">
        <f t="shared" si="16"/>
        <v>0</v>
      </c>
      <c r="AW45" s="99">
        <f t="shared" si="17"/>
        <v>0</v>
      </c>
      <c r="AX45" s="99">
        <f t="shared" si="18"/>
        <v>0</v>
      </c>
      <c r="AY45" s="313"/>
      <c r="AZ45" s="313"/>
      <c r="BA45" s="319"/>
      <c r="BB45" s="319"/>
      <c r="BC45" s="319"/>
      <c r="BD45" s="319"/>
      <c r="BE45" s="319"/>
    </row>
    <row r="46" spans="2:57" ht="19.5" thickBot="1">
      <c r="B46" s="248"/>
      <c r="C46" s="283"/>
      <c r="D46" s="283"/>
      <c r="E46" s="283"/>
      <c r="F46" s="283"/>
      <c r="G46" s="94" t="s">
        <v>37</v>
      </c>
      <c r="H46" s="196"/>
      <c r="I46" s="94" t="s">
        <v>39</v>
      </c>
      <c r="J46" s="199"/>
      <c r="K46" s="94" t="str">
        <f t="shared" si="49"/>
        <v/>
      </c>
      <c r="L46" s="23" t="str">
        <f t="shared" si="101"/>
        <v/>
      </c>
      <c r="M46" s="207"/>
      <c r="N46" s="303"/>
      <c r="O46" s="303"/>
      <c r="P46" s="304"/>
      <c r="Q46" s="295"/>
      <c r="R46" s="295"/>
      <c r="V46" s="7"/>
      <c r="W46" s="314"/>
      <c r="X46" s="314"/>
      <c r="Y46" s="273"/>
      <c r="Z46" s="273"/>
      <c r="AA46" s="273"/>
      <c r="AB46" s="273"/>
      <c r="AC46" s="273"/>
      <c r="AD46" s="273"/>
      <c r="AE46" s="99">
        <f t="shared" ca="1" si="4"/>
        <v>0</v>
      </c>
      <c r="AF46" s="93">
        <f t="shared" si="30"/>
        <v>0</v>
      </c>
      <c r="AG46" s="93" t="str">
        <f t="shared" si="6"/>
        <v>00000</v>
      </c>
      <c r="AH46" s="11" t="str">
        <f t="shared" si="31"/>
        <v>0秒0</v>
      </c>
      <c r="AI46" s="12">
        <f t="shared" si="32"/>
        <v>0</v>
      </c>
      <c r="AJ46" s="12" t="str">
        <f t="shared" si="33"/>
        <v>0</v>
      </c>
      <c r="AK46" s="12" t="str">
        <f t="shared" si="10"/>
        <v>0</v>
      </c>
      <c r="AL46" s="12" t="str">
        <f t="shared" si="34"/>
        <v>0m</v>
      </c>
      <c r="AM46" s="12" t="str">
        <f t="shared" si="35"/>
        <v>点</v>
      </c>
      <c r="AN46" s="108">
        <f t="shared" si="36"/>
        <v>0</v>
      </c>
      <c r="AO46" s="99" t="str">
        <f>IF(J46="","",VLOOKUP(H46,登録データ!$U$4:$V$27,2,FALSE))</f>
        <v/>
      </c>
      <c r="AP46" s="99" t="str">
        <f>IF(J46="","",VLOOKUP(H46,登録データ!$U$4:$W$27,3,FALSE))</f>
        <v/>
      </c>
      <c r="AQ46" s="99" t="str">
        <f t="shared" si="14"/>
        <v/>
      </c>
      <c r="AR46" s="99" t="str">
        <f>IF(H46="","",VLOOKUP(H46,登録データ!$U$4:$X$27,4,FALSE))</f>
        <v/>
      </c>
      <c r="AS46" s="99">
        <f>IF(AR46="",0,COUNTIF($AR$17:AR46,AR46))</f>
        <v>0</v>
      </c>
      <c r="AT46" s="99" t="str">
        <f t="shared" si="37"/>
        <v/>
      </c>
      <c r="AU46" s="99">
        <f>IF(AQ46="B",COUNTIF($AT$17:AT46,AT46),0)</f>
        <v>0</v>
      </c>
      <c r="AV46" s="99">
        <f t="shared" si="16"/>
        <v>0</v>
      </c>
      <c r="AW46" s="99">
        <f t="shared" si="17"/>
        <v>0</v>
      </c>
      <c r="AX46" s="99">
        <f t="shared" si="18"/>
        <v>0</v>
      </c>
      <c r="AY46" s="314"/>
      <c r="AZ46" s="314"/>
      <c r="BA46" s="320"/>
      <c r="BB46" s="320"/>
      <c r="BC46" s="320"/>
      <c r="BD46" s="320"/>
      <c r="BE46" s="320"/>
    </row>
    <row r="47" spans="2:57" ht="19.5" thickTop="1">
      <c r="B47" s="246">
        <v>11</v>
      </c>
      <c r="C47" s="296"/>
      <c r="D47" s="270" t="str">
        <f>IF(C47="","",VLOOKUP(C47,登録データ!$A$3:$G$3000,2,FALSE))</f>
        <v/>
      </c>
      <c r="E47" s="270" t="str">
        <f>IF(C47="","",VLOOKUP(C47,登録データ!$A$3:$G$3000,3,FALSE))</f>
        <v/>
      </c>
      <c r="F47" s="92" t="str">
        <f>IF(C47="","",VLOOKUP(C47,登録データ!$A$3:$G$3000,7,FALSE))</f>
        <v/>
      </c>
      <c r="G47" s="92" t="s">
        <v>33</v>
      </c>
      <c r="H47" s="195"/>
      <c r="I47" s="92" t="s">
        <v>34</v>
      </c>
      <c r="J47" s="197"/>
      <c r="K47" s="102" t="str">
        <f t="shared" si="49"/>
        <v/>
      </c>
      <c r="L47" s="101" t="str">
        <f t="shared" si="101"/>
        <v/>
      </c>
      <c r="M47" s="205"/>
      <c r="N47" s="298"/>
      <c r="O47" s="298"/>
      <c r="P47" s="299"/>
      <c r="Q47" s="293"/>
      <c r="R47" s="293"/>
      <c r="V47" s="7"/>
      <c r="W47" s="312">
        <f>IF(C47="",0,IF(VLOOKUP(C47,登録データ!$A$3:$O$3000,15,FALSE)=1,0,1))</f>
        <v>0</v>
      </c>
      <c r="X47" s="312">
        <f>COUNTIF($C$17:C47,C47)</f>
        <v>0</v>
      </c>
      <c r="Y47" s="325">
        <f t="shared" ref="Y47" si="122">IF(C47="",1,0)</f>
        <v>1</v>
      </c>
      <c r="Z47" s="325">
        <f t="shared" ref="Z47" si="123">IF(D47="",1,0)</f>
        <v>1</v>
      </c>
      <c r="AA47" s="325">
        <f t="shared" ref="AA47" si="124">IF(E47="",1,0)</f>
        <v>1</v>
      </c>
      <c r="AB47" s="325">
        <f t="shared" ref="AB47" si="125">IF(F47="",1,0)</f>
        <v>1</v>
      </c>
      <c r="AC47" s="325">
        <f t="shared" ref="AC47" si="126">IF(F48="",1,0)</f>
        <v>1</v>
      </c>
      <c r="AD47" s="325">
        <f t="shared" ref="AD47" si="127">IF(ISNA(OR(Y47:AC47)),1,SUM(Y47:AC47))</f>
        <v>5</v>
      </c>
      <c r="AE47" s="99">
        <f t="shared" ca="1" si="4"/>
        <v>0</v>
      </c>
      <c r="AF47" s="93">
        <f t="shared" si="30"/>
        <v>0</v>
      </c>
      <c r="AG47" s="93" t="str">
        <f t="shared" si="6"/>
        <v>00000</v>
      </c>
      <c r="AH47" s="11" t="str">
        <f t="shared" si="31"/>
        <v>0秒0</v>
      </c>
      <c r="AI47" s="12">
        <f t="shared" si="32"/>
        <v>0</v>
      </c>
      <c r="AJ47" s="12" t="str">
        <f t="shared" si="33"/>
        <v>0</v>
      </c>
      <c r="AK47" s="12" t="str">
        <f t="shared" si="10"/>
        <v>0</v>
      </c>
      <c r="AL47" s="12" t="str">
        <f t="shared" si="34"/>
        <v>0m</v>
      </c>
      <c r="AM47" s="12" t="str">
        <f t="shared" si="35"/>
        <v>点</v>
      </c>
      <c r="AN47" s="108">
        <f t="shared" si="36"/>
        <v>0</v>
      </c>
      <c r="AO47" s="99" t="str">
        <f>IF(J47="","",VLOOKUP(H47,登録データ!$U$4:$V$27,2,FALSE))</f>
        <v/>
      </c>
      <c r="AP47" s="99" t="str">
        <f>IF(J47="","",VLOOKUP(H47,登録データ!$U$4:$W$27,3,FALSE))</f>
        <v/>
      </c>
      <c r="AQ47" s="99" t="str">
        <f t="shared" si="14"/>
        <v/>
      </c>
      <c r="AR47" s="99" t="str">
        <f>IF(H47="","",VLOOKUP(H47,登録データ!$U$4:$X$27,4,FALSE))</f>
        <v/>
      </c>
      <c r="AS47" s="99">
        <f>IF(AR47="",0,COUNTIF($AR$17:AR47,AR47))</f>
        <v>0</v>
      </c>
      <c r="AT47" s="99" t="str">
        <f t="shared" si="37"/>
        <v/>
      </c>
      <c r="AU47" s="99">
        <f>IF(AQ47="B",COUNTIF($AT$17:AT47,AT47),0)</f>
        <v>0</v>
      </c>
      <c r="AV47" s="99">
        <f t="shared" si="16"/>
        <v>0</v>
      </c>
      <c r="AW47" s="99">
        <f t="shared" si="17"/>
        <v>0</v>
      </c>
      <c r="AX47" s="99">
        <f t="shared" si="18"/>
        <v>0</v>
      </c>
      <c r="AY47" s="312">
        <f>IF(Q47="",0,COUNTA($Q$17:Q47))</f>
        <v>0</v>
      </c>
      <c r="AZ47" s="312">
        <f>IF(R47="",0,COUNTA($R$17:R47))</f>
        <v>0</v>
      </c>
      <c r="BA47" s="318">
        <f>IF(OR($AR47="20100",$AR48="20100",$AR49="20100"),COUNTIF($AR$17:$AR49,"20100"),0)</f>
        <v>0</v>
      </c>
      <c r="BB47" s="318">
        <f t="shared" ref="BB47" si="128">IF($BA47=0,0,INDEX($H47:$H49,MATCH("20100",$AR47:$AR49,0),1))</f>
        <v>0</v>
      </c>
      <c r="BC47" s="318">
        <f t="shared" ref="BC47" si="129">IF($BA47=0,0,INDEX($J47:$J49,MATCH("20100",$AR47:$AR49,0),1))</f>
        <v>0</v>
      </c>
      <c r="BD47" s="318">
        <f t="shared" ref="BD47" si="130">IF($BA47=0,0,INDEX($L47:$L49,MATCH("20100",$AR47:$AR49,0),1))</f>
        <v>0</v>
      </c>
      <c r="BE47" s="318">
        <f t="shared" ref="BE47" si="131">IF(LEN($BB47)&lt;5,0,IF($F47=1,0,1))</f>
        <v>0</v>
      </c>
    </row>
    <row r="48" spans="2:57" ht="18.75">
      <c r="B48" s="247"/>
      <c r="C48" s="297"/>
      <c r="D48" s="271"/>
      <c r="E48" s="271"/>
      <c r="F48" s="93" t="str">
        <f>IF(C47="","",VLOOKUP(C47,登録データ!$A$3:$G$3000,4,FALSE))</f>
        <v/>
      </c>
      <c r="G48" s="93" t="s">
        <v>36</v>
      </c>
      <c r="H48" s="195"/>
      <c r="I48" s="93" t="s">
        <v>67</v>
      </c>
      <c r="J48" s="198"/>
      <c r="K48" s="102" t="str">
        <f t="shared" si="49"/>
        <v/>
      </c>
      <c r="L48" s="93" t="str">
        <f t="shared" si="101"/>
        <v/>
      </c>
      <c r="M48" s="206"/>
      <c r="N48" s="300"/>
      <c r="O48" s="301"/>
      <c r="P48" s="302"/>
      <c r="Q48" s="294"/>
      <c r="R48" s="294"/>
      <c r="V48" s="7"/>
      <c r="W48" s="313"/>
      <c r="X48" s="313"/>
      <c r="Y48" s="326"/>
      <c r="Z48" s="326"/>
      <c r="AA48" s="326"/>
      <c r="AB48" s="326"/>
      <c r="AC48" s="326"/>
      <c r="AD48" s="326"/>
      <c r="AE48" s="99">
        <f t="shared" ca="1" si="4"/>
        <v>0</v>
      </c>
      <c r="AF48" s="93">
        <f t="shared" si="30"/>
        <v>0</v>
      </c>
      <c r="AG48" s="93" t="str">
        <f t="shared" si="6"/>
        <v>00000</v>
      </c>
      <c r="AH48" s="11" t="str">
        <f t="shared" si="31"/>
        <v>0秒0</v>
      </c>
      <c r="AI48" s="12">
        <f t="shared" si="32"/>
        <v>0</v>
      </c>
      <c r="AJ48" s="12" t="str">
        <f t="shared" si="33"/>
        <v>0</v>
      </c>
      <c r="AK48" s="12" t="str">
        <f t="shared" si="10"/>
        <v>0</v>
      </c>
      <c r="AL48" s="12" t="str">
        <f t="shared" si="34"/>
        <v>0m</v>
      </c>
      <c r="AM48" s="12" t="str">
        <f t="shared" si="35"/>
        <v>点</v>
      </c>
      <c r="AN48" s="108">
        <f t="shared" si="36"/>
        <v>0</v>
      </c>
      <c r="AO48" s="99" t="str">
        <f>IF(J48="","",VLOOKUP(H48,登録データ!$U$4:$V$27,2,FALSE))</f>
        <v/>
      </c>
      <c r="AP48" s="99" t="str">
        <f>IF(J48="","",VLOOKUP(H48,登録データ!$U$4:$W$27,3,FALSE))</f>
        <v/>
      </c>
      <c r="AQ48" s="99" t="str">
        <f t="shared" si="14"/>
        <v/>
      </c>
      <c r="AR48" s="99" t="str">
        <f>IF(H48="","",VLOOKUP(H48,登録データ!$U$4:$X$27,4,FALSE))</f>
        <v/>
      </c>
      <c r="AS48" s="99">
        <f>IF(AR48="",0,COUNTIF($AR$17:AR48,AR48))</f>
        <v>0</v>
      </c>
      <c r="AT48" s="99" t="str">
        <f t="shared" si="37"/>
        <v/>
      </c>
      <c r="AU48" s="99">
        <f>IF(AQ48="B",COUNTIF($AT$17:AT48,AT48),0)</f>
        <v>0</v>
      </c>
      <c r="AV48" s="99">
        <f t="shared" si="16"/>
        <v>0</v>
      </c>
      <c r="AW48" s="99">
        <f t="shared" si="17"/>
        <v>0</v>
      </c>
      <c r="AX48" s="99">
        <f t="shared" si="18"/>
        <v>0</v>
      </c>
      <c r="AY48" s="313"/>
      <c r="AZ48" s="313"/>
      <c r="BA48" s="319"/>
      <c r="BB48" s="319"/>
      <c r="BC48" s="319"/>
      <c r="BD48" s="319"/>
      <c r="BE48" s="319"/>
    </row>
    <row r="49" spans="2:57" ht="19.5" thickBot="1">
      <c r="B49" s="248"/>
      <c r="C49" s="283"/>
      <c r="D49" s="283"/>
      <c r="E49" s="283"/>
      <c r="F49" s="283"/>
      <c r="G49" s="94" t="s">
        <v>37</v>
      </c>
      <c r="H49" s="196"/>
      <c r="I49" s="94" t="s">
        <v>39</v>
      </c>
      <c r="J49" s="199"/>
      <c r="K49" s="94" t="str">
        <f t="shared" si="49"/>
        <v/>
      </c>
      <c r="L49" s="23" t="str">
        <f t="shared" si="101"/>
        <v/>
      </c>
      <c r="M49" s="207"/>
      <c r="N49" s="303"/>
      <c r="O49" s="303"/>
      <c r="P49" s="304"/>
      <c r="Q49" s="295"/>
      <c r="R49" s="295"/>
      <c r="V49" s="7"/>
      <c r="W49" s="314"/>
      <c r="X49" s="314"/>
      <c r="Y49" s="273"/>
      <c r="Z49" s="273"/>
      <c r="AA49" s="273"/>
      <c r="AB49" s="273"/>
      <c r="AC49" s="273"/>
      <c r="AD49" s="273"/>
      <c r="AE49" s="99">
        <f t="shared" ca="1" si="4"/>
        <v>0</v>
      </c>
      <c r="AF49" s="93">
        <f t="shared" si="30"/>
        <v>0</v>
      </c>
      <c r="AG49" s="93" t="str">
        <f t="shared" si="6"/>
        <v>00000</v>
      </c>
      <c r="AH49" s="11" t="str">
        <f t="shared" si="31"/>
        <v>0秒0</v>
      </c>
      <c r="AI49" s="12">
        <f t="shared" si="32"/>
        <v>0</v>
      </c>
      <c r="AJ49" s="12" t="str">
        <f t="shared" si="33"/>
        <v>0</v>
      </c>
      <c r="AK49" s="12" t="str">
        <f t="shared" si="10"/>
        <v>0</v>
      </c>
      <c r="AL49" s="12" t="str">
        <f t="shared" si="34"/>
        <v>0m</v>
      </c>
      <c r="AM49" s="12" t="str">
        <f t="shared" si="35"/>
        <v>点</v>
      </c>
      <c r="AN49" s="108">
        <f t="shared" si="36"/>
        <v>0</v>
      </c>
      <c r="AO49" s="99" t="str">
        <f>IF(J49="","",VLOOKUP(H49,登録データ!$U$4:$V$27,2,FALSE))</f>
        <v/>
      </c>
      <c r="AP49" s="99" t="str">
        <f>IF(J49="","",VLOOKUP(H49,登録データ!$U$4:$W$27,3,FALSE))</f>
        <v/>
      </c>
      <c r="AQ49" s="99" t="str">
        <f t="shared" si="14"/>
        <v/>
      </c>
      <c r="AR49" s="99" t="str">
        <f>IF(H49="","",VLOOKUP(H49,登録データ!$U$4:$X$27,4,FALSE))</f>
        <v/>
      </c>
      <c r="AS49" s="99">
        <f>IF(AR49="",0,COUNTIF($AR$17:AR49,AR49))</f>
        <v>0</v>
      </c>
      <c r="AT49" s="99" t="str">
        <f t="shared" si="37"/>
        <v/>
      </c>
      <c r="AU49" s="99">
        <f>IF(AQ49="B",COUNTIF($AT$17:AT49,AT49),0)</f>
        <v>0</v>
      </c>
      <c r="AV49" s="99">
        <f t="shared" si="16"/>
        <v>0</v>
      </c>
      <c r="AW49" s="99">
        <f t="shared" si="17"/>
        <v>0</v>
      </c>
      <c r="AX49" s="99">
        <f t="shared" si="18"/>
        <v>0</v>
      </c>
      <c r="AY49" s="314"/>
      <c r="AZ49" s="314"/>
      <c r="BA49" s="320"/>
      <c r="BB49" s="320"/>
      <c r="BC49" s="320"/>
      <c r="BD49" s="320"/>
      <c r="BE49" s="320"/>
    </row>
    <row r="50" spans="2:57" ht="19.5" thickTop="1">
      <c r="B50" s="246">
        <v>12</v>
      </c>
      <c r="C50" s="296"/>
      <c r="D50" s="270" t="str">
        <f>IF(C50="","",VLOOKUP(C50,登録データ!$A$3:$G$3000,2,FALSE))</f>
        <v/>
      </c>
      <c r="E50" s="270" t="str">
        <f>IF(C50="","",VLOOKUP(C50,登録データ!$A$3:$G$3000,3,FALSE))</f>
        <v/>
      </c>
      <c r="F50" s="92" t="str">
        <f>IF(C50="","",VLOOKUP(C50,登録データ!$A$3:$G$3000,7,FALSE))</f>
        <v/>
      </c>
      <c r="G50" s="92" t="s">
        <v>33</v>
      </c>
      <c r="H50" s="195"/>
      <c r="I50" s="92" t="s">
        <v>34</v>
      </c>
      <c r="J50" s="197"/>
      <c r="K50" s="102" t="str">
        <f t="shared" si="49"/>
        <v/>
      </c>
      <c r="L50" s="101" t="str">
        <f t="shared" si="101"/>
        <v/>
      </c>
      <c r="M50" s="205"/>
      <c r="N50" s="298"/>
      <c r="O50" s="298"/>
      <c r="P50" s="299"/>
      <c r="Q50" s="293"/>
      <c r="R50" s="293"/>
      <c r="V50" s="7"/>
      <c r="W50" s="312">
        <f>IF(C50="",0,IF(VLOOKUP(C50,登録データ!$A$3:$O$3000,15,FALSE)=1,0,1))</f>
        <v>0</v>
      </c>
      <c r="X50" s="312">
        <f>COUNTIF($C$17:C50,C50)</f>
        <v>0</v>
      </c>
      <c r="Y50" s="325">
        <f t="shared" ref="Y50" si="132">IF(C50="",1,0)</f>
        <v>1</v>
      </c>
      <c r="Z50" s="325">
        <f t="shared" ref="Z50" si="133">IF(D50="",1,0)</f>
        <v>1</v>
      </c>
      <c r="AA50" s="325">
        <f t="shared" ref="AA50" si="134">IF(E50="",1,0)</f>
        <v>1</v>
      </c>
      <c r="AB50" s="325">
        <f t="shared" ref="AB50" si="135">IF(F50="",1,0)</f>
        <v>1</v>
      </c>
      <c r="AC50" s="325">
        <f t="shared" ref="AC50" si="136">IF(F51="",1,0)</f>
        <v>1</v>
      </c>
      <c r="AD50" s="325">
        <f t="shared" ref="AD50" si="137">IF(ISNA(OR(Y50:AC50)),1,SUM(Y50:AC50))</f>
        <v>5</v>
      </c>
      <c r="AE50" s="99">
        <f t="shared" ca="1" si="4"/>
        <v>0</v>
      </c>
      <c r="AF50" s="93">
        <f t="shared" si="30"/>
        <v>0</v>
      </c>
      <c r="AG50" s="93" t="str">
        <f t="shared" si="6"/>
        <v>00000</v>
      </c>
      <c r="AH50" s="11" t="str">
        <f t="shared" si="31"/>
        <v>0秒0</v>
      </c>
      <c r="AI50" s="12">
        <f t="shared" si="32"/>
        <v>0</v>
      </c>
      <c r="AJ50" s="12" t="str">
        <f t="shared" si="33"/>
        <v>0</v>
      </c>
      <c r="AK50" s="12" t="str">
        <f t="shared" si="10"/>
        <v>0</v>
      </c>
      <c r="AL50" s="12" t="str">
        <f t="shared" si="34"/>
        <v>0m</v>
      </c>
      <c r="AM50" s="12" t="str">
        <f t="shared" si="35"/>
        <v>点</v>
      </c>
      <c r="AN50" s="108">
        <f t="shared" si="36"/>
        <v>0</v>
      </c>
      <c r="AO50" s="99" t="str">
        <f>IF(J50="","",VLOOKUP(H50,登録データ!$U$4:$V$27,2,FALSE))</f>
        <v/>
      </c>
      <c r="AP50" s="99" t="str">
        <f>IF(J50="","",VLOOKUP(H50,登録データ!$U$4:$W$27,3,FALSE))</f>
        <v/>
      </c>
      <c r="AQ50" s="99" t="str">
        <f t="shared" si="14"/>
        <v/>
      </c>
      <c r="AR50" s="99" t="str">
        <f>IF(H50="","",VLOOKUP(H50,登録データ!$U$4:$X$27,4,FALSE))</f>
        <v/>
      </c>
      <c r="AS50" s="99">
        <f>IF(AR50="",0,COUNTIF($AR$17:AR50,AR50))</f>
        <v>0</v>
      </c>
      <c r="AT50" s="99" t="str">
        <f t="shared" si="37"/>
        <v/>
      </c>
      <c r="AU50" s="99">
        <f>IF(AQ50="B",COUNTIF($AT$17:AT50,AT50),0)</f>
        <v>0</v>
      </c>
      <c r="AV50" s="99">
        <f t="shared" si="16"/>
        <v>0</v>
      </c>
      <c r="AW50" s="99">
        <f t="shared" si="17"/>
        <v>0</v>
      </c>
      <c r="AX50" s="99">
        <f t="shared" si="18"/>
        <v>0</v>
      </c>
      <c r="AY50" s="312">
        <f>IF(Q50="",0,COUNTA($Q$17:Q50))</f>
        <v>0</v>
      </c>
      <c r="AZ50" s="312">
        <f>IF(R50="",0,COUNTA($R$17:R50))</f>
        <v>0</v>
      </c>
      <c r="BA50" s="318">
        <f>IF(OR($AR50="20100",$AR51="20100",$AR52="20100"),COUNTIF($AR$17:$AR52,"20100"),0)</f>
        <v>0</v>
      </c>
      <c r="BB50" s="318">
        <f t="shared" ref="BB50" si="138">IF($BA50=0,0,INDEX($H50:$H52,MATCH("20100",$AR50:$AR52,0),1))</f>
        <v>0</v>
      </c>
      <c r="BC50" s="318">
        <f t="shared" ref="BC50" si="139">IF($BA50=0,0,INDEX($J50:$J52,MATCH("20100",$AR50:$AR52,0),1))</f>
        <v>0</v>
      </c>
      <c r="BD50" s="318">
        <f t="shared" ref="BD50" si="140">IF($BA50=0,0,INDEX($L50:$L52,MATCH("20100",$AR50:$AR52,0),1))</f>
        <v>0</v>
      </c>
      <c r="BE50" s="318">
        <f t="shared" ref="BE50" si="141">IF(LEN($BB50)&lt;5,0,IF($F50=1,0,1))</f>
        <v>0</v>
      </c>
    </row>
    <row r="51" spans="2:57" ht="18.75">
      <c r="B51" s="247"/>
      <c r="C51" s="297"/>
      <c r="D51" s="271"/>
      <c r="E51" s="271"/>
      <c r="F51" s="93" t="str">
        <f>IF(C50="","",VLOOKUP(C50,登録データ!$A$3:$G$3000,4,FALSE))</f>
        <v/>
      </c>
      <c r="G51" s="93" t="s">
        <v>36</v>
      </c>
      <c r="H51" s="195"/>
      <c r="I51" s="93" t="s">
        <v>67</v>
      </c>
      <c r="J51" s="198"/>
      <c r="K51" s="102" t="str">
        <f t="shared" si="49"/>
        <v/>
      </c>
      <c r="L51" s="93" t="str">
        <f t="shared" si="101"/>
        <v/>
      </c>
      <c r="M51" s="206"/>
      <c r="N51" s="300"/>
      <c r="O51" s="301"/>
      <c r="P51" s="302"/>
      <c r="Q51" s="294"/>
      <c r="R51" s="294"/>
      <c r="V51" s="7"/>
      <c r="W51" s="313"/>
      <c r="X51" s="313"/>
      <c r="Y51" s="326"/>
      <c r="Z51" s="326"/>
      <c r="AA51" s="326"/>
      <c r="AB51" s="326"/>
      <c r="AC51" s="326"/>
      <c r="AD51" s="326"/>
      <c r="AE51" s="99">
        <f t="shared" ca="1" si="4"/>
        <v>0</v>
      </c>
      <c r="AF51" s="93">
        <f t="shared" si="30"/>
        <v>0</v>
      </c>
      <c r="AG51" s="93" t="str">
        <f t="shared" si="6"/>
        <v>00000</v>
      </c>
      <c r="AH51" s="11" t="str">
        <f t="shared" si="31"/>
        <v>0秒0</v>
      </c>
      <c r="AI51" s="12">
        <f t="shared" si="32"/>
        <v>0</v>
      </c>
      <c r="AJ51" s="12" t="str">
        <f t="shared" si="33"/>
        <v>0</v>
      </c>
      <c r="AK51" s="12" t="str">
        <f t="shared" si="10"/>
        <v>0</v>
      </c>
      <c r="AL51" s="12" t="str">
        <f t="shared" si="34"/>
        <v>0m</v>
      </c>
      <c r="AM51" s="12" t="str">
        <f t="shared" si="35"/>
        <v>点</v>
      </c>
      <c r="AN51" s="108">
        <f t="shared" si="36"/>
        <v>0</v>
      </c>
      <c r="AO51" s="99" t="str">
        <f>IF(J51="","",VLOOKUP(H51,登録データ!$U$4:$V$27,2,FALSE))</f>
        <v/>
      </c>
      <c r="AP51" s="99" t="str">
        <f>IF(J51="","",VLOOKUP(H51,登録データ!$U$4:$W$27,3,FALSE))</f>
        <v/>
      </c>
      <c r="AQ51" s="99" t="str">
        <f t="shared" si="14"/>
        <v/>
      </c>
      <c r="AR51" s="99" t="str">
        <f>IF(H51="","",VLOOKUP(H51,登録データ!$U$4:$X$27,4,FALSE))</f>
        <v/>
      </c>
      <c r="AS51" s="99">
        <f>IF(AR51="",0,COUNTIF($AR$17:AR51,AR51))</f>
        <v>0</v>
      </c>
      <c r="AT51" s="99" t="str">
        <f t="shared" si="37"/>
        <v/>
      </c>
      <c r="AU51" s="99">
        <f>IF(AQ51="B",COUNTIF($AT$17:AT51,AT51),0)</f>
        <v>0</v>
      </c>
      <c r="AV51" s="99">
        <f t="shared" si="16"/>
        <v>0</v>
      </c>
      <c r="AW51" s="99">
        <f t="shared" si="17"/>
        <v>0</v>
      </c>
      <c r="AX51" s="99">
        <f t="shared" si="18"/>
        <v>0</v>
      </c>
      <c r="AY51" s="313"/>
      <c r="AZ51" s="313"/>
      <c r="BA51" s="319"/>
      <c r="BB51" s="319"/>
      <c r="BC51" s="319"/>
      <c r="BD51" s="319"/>
      <c r="BE51" s="319"/>
    </row>
    <row r="52" spans="2:57" ht="19.5" thickBot="1">
      <c r="B52" s="248"/>
      <c r="C52" s="283"/>
      <c r="D52" s="283"/>
      <c r="E52" s="283"/>
      <c r="F52" s="283"/>
      <c r="G52" s="94" t="s">
        <v>37</v>
      </c>
      <c r="H52" s="196"/>
      <c r="I52" s="94" t="s">
        <v>39</v>
      </c>
      <c r="J52" s="199"/>
      <c r="K52" s="94" t="str">
        <f t="shared" si="49"/>
        <v/>
      </c>
      <c r="L52" s="23" t="str">
        <f t="shared" si="101"/>
        <v/>
      </c>
      <c r="M52" s="207"/>
      <c r="N52" s="303"/>
      <c r="O52" s="303"/>
      <c r="P52" s="304"/>
      <c r="Q52" s="295"/>
      <c r="R52" s="295"/>
      <c r="V52" s="7"/>
      <c r="W52" s="314"/>
      <c r="X52" s="314"/>
      <c r="Y52" s="273"/>
      <c r="Z52" s="273"/>
      <c r="AA52" s="273"/>
      <c r="AB52" s="273"/>
      <c r="AC52" s="273"/>
      <c r="AD52" s="273"/>
      <c r="AE52" s="99">
        <f t="shared" ca="1" si="4"/>
        <v>0</v>
      </c>
      <c r="AF52" s="93">
        <f t="shared" si="30"/>
        <v>0</v>
      </c>
      <c r="AG52" s="93" t="str">
        <f t="shared" si="6"/>
        <v>00000</v>
      </c>
      <c r="AH52" s="11" t="str">
        <f t="shared" si="31"/>
        <v>0秒0</v>
      </c>
      <c r="AI52" s="12">
        <f t="shared" si="32"/>
        <v>0</v>
      </c>
      <c r="AJ52" s="12" t="str">
        <f t="shared" si="33"/>
        <v>0</v>
      </c>
      <c r="AK52" s="12" t="str">
        <f t="shared" si="10"/>
        <v>0</v>
      </c>
      <c r="AL52" s="12" t="str">
        <f t="shared" si="34"/>
        <v>0m</v>
      </c>
      <c r="AM52" s="12" t="str">
        <f t="shared" si="35"/>
        <v>点</v>
      </c>
      <c r="AN52" s="108">
        <f t="shared" si="36"/>
        <v>0</v>
      </c>
      <c r="AO52" s="99" t="str">
        <f>IF(J52="","",VLOOKUP(H52,登録データ!$U$4:$V$27,2,FALSE))</f>
        <v/>
      </c>
      <c r="AP52" s="99" t="str">
        <f>IF(J52="","",VLOOKUP(H52,登録データ!$U$4:$W$27,3,FALSE))</f>
        <v/>
      </c>
      <c r="AQ52" s="99" t="str">
        <f t="shared" si="14"/>
        <v/>
      </c>
      <c r="AR52" s="99" t="str">
        <f>IF(H52="","",VLOOKUP(H52,登録データ!$U$4:$X$27,4,FALSE))</f>
        <v/>
      </c>
      <c r="AS52" s="99">
        <f>IF(AR52="",0,COUNTIF($AR$17:AR52,AR52))</f>
        <v>0</v>
      </c>
      <c r="AT52" s="99" t="str">
        <f t="shared" si="37"/>
        <v/>
      </c>
      <c r="AU52" s="99">
        <f>IF(AQ52="B",COUNTIF($AT$17:AT52,AT52),0)</f>
        <v>0</v>
      </c>
      <c r="AV52" s="99">
        <f t="shared" si="16"/>
        <v>0</v>
      </c>
      <c r="AW52" s="99">
        <f t="shared" si="17"/>
        <v>0</v>
      </c>
      <c r="AX52" s="99">
        <f t="shared" si="18"/>
        <v>0</v>
      </c>
      <c r="AY52" s="314"/>
      <c r="AZ52" s="314"/>
      <c r="BA52" s="320"/>
      <c r="BB52" s="320"/>
      <c r="BC52" s="320"/>
      <c r="BD52" s="320"/>
      <c r="BE52" s="320"/>
    </row>
    <row r="53" spans="2:57" ht="19.5" thickTop="1">
      <c r="B53" s="246">
        <v>13</v>
      </c>
      <c r="C53" s="296"/>
      <c r="D53" s="270" t="str">
        <f>IF(C53="","",VLOOKUP(C53,登録データ!$A$3:$G$3000,2,FALSE))</f>
        <v/>
      </c>
      <c r="E53" s="270" t="str">
        <f>IF(C53="","",VLOOKUP(C53,登録データ!$A$3:$G$3000,3,FALSE))</f>
        <v/>
      </c>
      <c r="F53" s="92" t="str">
        <f>IF(C53="","",VLOOKUP(C53,登録データ!$A$3:$G$3000,7,FALSE))</f>
        <v/>
      </c>
      <c r="G53" s="92" t="s">
        <v>33</v>
      </c>
      <c r="H53" s="195"/>
      <c r="I53" s="92" t="s">
        <v>34</v>
      </c>
      <c r="J53" s="197"/>
      <c r="K53" s="102" t="str">
        <f t="shared" si="49"/>
        <v/>
      </c>
      <c r="L53" s="101" t="str">
        <f t="shared" si="101"/>
        <v/>
      </c>
      <c r="M53" s="205"/>
      <c r="N53" s="298"/>
      <c r="O53" s="298"/>
      <c r="P53" s="299"/>
      <c r="Q53" s="293"/>
      <c r="R53" s="293"/>
      <c r="V53" s="7"/>
      <c r="W53" s="312">
        <f>IF(C53="",0,IF(VLOOKUP(C53,登録データ!$A$3:$O$3000,15,FALSE)=1,0,1))</f>
        <v>0</v>
      </c>
      <c r="X53" s="312">
        <f>COUNTIF($C$17:C53,C53)</f>
        <v>0</v>
      </c>
      <c r="Y53" s="325">
        <f t="shared" ref="Y53" si="142">IF(C53="",1,0)</f>
        <v>1</v>
      </c>
      <c r="Z53" s="325">
        <f t="shared" ref="Z53" si="143">IF(D53="",1,0)</f>
        <v>1</v>
      </c>
      <c r="AA53" s="325">
        <f t="shared" ref="AA53" si="144">IF(E53="",1,0)</f>
        <v>1</v>
      </c>
      <c r="AB53" s="325">
        <f t="shared" ref="AB53" si="145">IF(F53="",1,0)</f>
        <v>1</v>
      </c>
      <c r="AC53" s="325">
        <f t="shared" ref="AC53" si="146">IF(F54="",1,0)</f>
        <v>1</v>
      </c>
      <c r="AD53" s="325">
        <f t="shared" ref="AD53" si="147">IF(ISNA(OR(Y53:AC53)),1,SUM(Y53:AC53))</f>
        <v>5</v>
      </c>
      <c r="AE53" s="99">
        <f t="shared" ca="1" si="4"/>
        <v>0</v>
      </c>
      <c r="AF53" s="93">
        <f t="shared" si="30"/>
        <v>0</v>
      </c>
      <c r="AG53" s="93" t="str">
        <f t="shared" si="6"/>
        <v>00000</v>
      </c>
      <c r="AH53" s="11" t="str">
        <f t="shared" si="31"/>
        <v>0秒0</v>
      </c>
      <c r="AI53" s="12">
        <f t="shared" si="32"/>
        <v>0</v>
      </c>
      <c r="AJ53" s="12" t="str">
        <f t="shared" si="33"/>
        <v>0</v>
      </c>
      <c r="AK53" s="12" t="str">
        <f t="shared" si="10"/>
        <v>0</v>
      </c>
      <c r="AL53" s="12" t="str">
        <f t="shared" si="34"/>
        <v>0m</v>
      </c>
      <c r="AM53" s="12" t="str">
        <f t="shared" si="35"/>
        <v>点</v>
      </c>
      <c r="AN53" s="108">
        <f t="shared" si="36"/>
        <v>0</v>
      </c>
      <c r="AO53" s="99" t="str">
        <f>IF(J53="","",VLOOKUP(H53,登録データ!$U$4:$V$27,2,FALSE))</f>
        <v/>
      </c>
      <c r="AP53" s="99" t="str">
        <f>IF(J53="","",VLOOKUP(H53,登録データ!$U$4:$W$27,3,FALSE))</f>
        <v/>
      </c>
      <c r="AQ53" s="99" t="str">
        <f t="shared" si="14"/>
        <v/>
      </c>
      <c r="AR53" s="99" t="str">
        <f>IF(H53="","",VLOOKUP(H53,登録データ!$U$4:$X$27,4,FALSE))</f>
        <v/>
      </c>
      <c r="AS53" s="99">
        <f>IF(AR53="",0,COUNTIF($AR$17:AR53,AR53))</f>
        <v>0</v>
      </c>
      <c r="AT53" s="99" t="str">
        <f t="shared" si="37"/>
        <v/>
      </c>
      <c r="AU53" s="99">
        <f>IF(AQ53="B",COUNTIF($AT$17:AT53,AT53),0)</f>
        <v>0</v>
      </c>
      <c r="AV53" s="99">
        <f t="shared" si="16"/>
        <v>0</v>
      </c>
      <c r="AW53" s="99">
        <f t="shared" si="17"/>
        <v>0</v>
      </c>
      <c r="AX53" s="99">
        <f t="shared" si="18"/>
        <v>0</v>
      </c>
      <c r="AY53" s="312">
        <f>IF(Q53="",0,COUNTA($Q$17:Q53))</f>
        <v>0</v>
      </c>
      <c r="AZ53" s="312">
        <f>IF(R53="",0,COUNTA($R$17:R53))</f>
        <v>0</v>
      </c>
      <c r="BA53" s="318">
        <f>IF(OR($AR53="20100",$AR54="20100",$AR55="20100"),COUNTIF($AR$17:$AR55,"20100"),0)</f>
        <v>0</v>
      </c>
      <c r="BB53" s="318">
        <f t="shared" ref="BB53" si="148">IF($BA53=0,0,INDEX($H53:$H55,MATCH("20100",$AR53:$AR55,0),1))</f>
        <v>0</v>
      </c>
      <c r="BC53" s="318">
        <f t="shared" ref="BC53" si="149">IF($BA53=0,0,INDEX($J53:$J55,MATCH("20100",$AR53:$AR55,0),1))</f>
        <v>0</v>
      </c>
      <c r="BD53" s="318">
        <f t="shared" ref="BD53" si="150">IF($BA53=0,0,INDEX($L53:$L55,MATCH("20100",$AR53:$AR55,0),1))</f>
        <v>0</v>
      </c>
      <c r="BE53" s="318">
        <f t="shared" ref="BE53" si="151">IF(LEN($BB53)&lt;5,0,IF($F53=1,0,1))</f>
        <v>0</v>
      </c>
    </row>
    <row r="54" spans="2:57" ht="18.75">
      <c r="B54" s="247"/>
      <c r="C54" s="297"/>
      <c r="D54" s="271"/>
      <c r="E54" s="271"/>
      <c r="F54" s="93" t="str">
        <f>IF(C53="","",VLOOKUP(C53,登録データ!$A$3:$G$3000,4,FALSE))</f>
        <v/>
      </c>
      <c r="G54" s="93" t="s">
        <v>36</v>
      </c>
      <c r="H54" s="195"/>
      <c r="I54" s="93" t="s">
        <v>67</v>
      </c>
      <c r="J54" s="198"/>
      <c r="K54" s="102" t="str">
        <f t="shared" si="49"/>
        <v/>
      </c>
      <c r="L54" s="93" t="str">
        <f t="shared" si="101"/>
        <v/>
      </c>
      <c r="M54" s="206"/>
      <c r="N54" s="300"/>
      <c r="O54" s="301"/>
      <c r="P54" s="302"/>
      <c r="Q54" s="294"/>
      <c r="R54" s="294"/>
      <c r="V54" s="7"/>
      <c r="W54" s="313"/>
      <c r="X54" s="313"/>
      <c r="Y54" s="326"/>
      <c r="Z54" s="326"/>
      <c r="AA54" s="326"/>
      <c r="AB54" s="326"/>
      <c r="AC54" s="326"/>
      <c r="AD54" s="326"/>
      <c r="AE54" s="99">
        <f t="shared" ca="1" si="4"/>
        <v>0</v>
      </c>
      <c r="AF54" s="93">
        <f t="shared" si="30"/>
        <v>0</v>
      </c>
      <c r="AG54" s="93" t="str">
        <f t="shared" si="6"/>
        <v>00000</v>
      </c>
      <c r="AH54" s="11" t="str">
        <f t="shared" si="31"/>
        <v>0秒0</v>
      </c>
      <c r="AI54" s="12">
        <f t="shared" si="32"/>
        <v>0</v>
      </c>
      <c r="AJ54" s="12" t="str">
        <f t="shared" si="33"/>
        <v>0</v>
      </c>
      <c r="AK54" s="12" t="str">
        <f t="shared" si="10"/>
        <v>0</v>
      </c>
      <c r="AL54" s="12" t="str">
        <f t="shared" si="34"/>
        <v>0m</v>
      </c>
      <c r="AM54" s="12" t="str">
        <f t="shared" si="35"/>
        <v>点</v>
      </c>
      <c r="AN54" s="108">
        <f t="shared" si="36"/>
        <v>0</v>
      </c>
      <c r="AO54" s="99" t="str">
        <f>IF(J54="","",VLOOKUP(H54,登録データ!$U$4:$V$27,2,FALSE))</f>
        <v/>
      </c>
      <c r="AP54" s="99" t="str">
        <f>IF(J54="","",VLOOKUP(H54,登録データ!$U$4:$W$27,3,FALSE))</f>
        <v/>
      </c>
      <c r="AQ54" s="99" t="str">
        <f t="shared" si="14"/>
        <v/>
      </c>
      <c r="AR54" s="99" t="str">
        <f>IF(H54="","",VLOOKUP(H54,登録データ!$U$4:$X$27,4,FALSE))</f>
        <v/>
      </c>
      <c r="AS54" s="99">
        <f>IF(AR54="",0,COUNTIF($AR$17:AR54,AR54))</f>
        <v>0</v>
      </c>
      <c r="AT54" s="99" t="str">
        <f t="shared" si="37"/>
        <v/>
      </c>
      <c r="AU54" s="99">
        <f>IF(AQ54="B",COUNTIF($AT$17:AT54,AT54),0)</f>
        <v>0</v>
      </c>
      <c r="AV54" s="99">
        <f t="shared" si="16"/>
        <v>0</v>
      </c>
      <c r="AW54" s="99">
        <f t="shared" si="17"/>
        <v>0</v>
      </c>
      <c r="AX54" s="99">
        <f t="shared" si="18"/>
        <v>0</v>
      </c>
      <c r="AY54" s="313"/>
      <c r="AZ54" s="313"/>
      <c r="BA54" s="319"/>
      <c r="BB54" s="319"/>
      <c r="BC54" s="319"/>
      <c r="BD54" s="319"/>
      <c r="BE54" s="319"/>
    </row>
    <row r="55" spans="2:57" ht="19.5" thickBot="1">
      <c r="B55" s="248"/>
      <c r="C55" s="283"/>
      <c r="D55" s="283"/>
      <c r="E55" s="283"/>
      <c r="F55" s="283"/>
      <c r="G55" s="94" t="s">
        <v>37</v>
      </c>
      <c r="H55" s="196"/>
      <c r="I55" s="94" t="s">
        <v>39</v>
      </c>
      <c r="J55" s="199"/>
      <c r="K55" s="94" t="str">
        <f t="shared" si="49"/>
        <v/>
      </c>
      <c r="L55" s="23" t="str">
        <f t="shared" si="101"/>
        <v/>
      </c>
      <c r="M55" s="207"/>
      <c r="N55" s="303"/>
      <c r="O55" s="303"/>
      <c r="P55" s="304"/>
      <c r="Q55" s="295"/>
      <c r="R55" s="295"/>
      <c r="V55" s="7"/>
      <c r="W55" s="314"/>
      <c r="X55" s="314"/>
      <c r="Y55" s="273"/>
      <c r="Z55" s="273"/>
      <c r="AA55" s="273"/>
      <c r="AB55" s="273"/>
      <c r="AC55" s="273"/>
      <c r="AD55" s="273"/>
      <c r="AE55" s="99">
        <f t="shared" ca="1" si="4"/>
        <v>0</v>
      </c>
      <c r="AF55" s="93">
        <f t="shared" si="30"/>
        <v>0</v>
      </c>
      <c r="AG55" s="93" t="str">
        <f t="shared" si="6"/>
        <v>00000</v>
      </c>
      <c r="AH55" s="11" t="str">
        <f t="shared" si="31"/>
        <v>0秒0</v>
      </c>
      <c r="AI55" s="12">
        <f t="shared" si="32"/>
        <v>0</v>
      </c>
      <c r="AJ55" s="12" t="str">
        <f t="shared" si="33"/>
        <v>0</v>
      </c>
      <c r="AK55" s="12" t="str">
        <f t="shared" si="10"/>
        <v>0</v>
      </c>
      <c r="AL55" s="12" t="str">
        <f t="shared" si="34"/>
        <v>0m</v>
      </c>
      <c r="AM55" s="12" t="str">
        <f t="shared" si="35"/>
        <v>点</v>
      </c>
      <c r="AN55" s="108">
        <f t="shared" si="36"/>
        <v>0</v>
      </c>
      <c r="AO55" s="99" t="str">
        <f>IF(J55="","",VLOOKUP(H55,登録データ!$U$4:$V$27,2,FALSE))</f>
        <v/>
      </c>
      <c r="AP55" s="99" t="str">
        <f>IF(J55="","",VLOOKUP(H55,登録データ!$U$4:$W$27,3,FALSE))</f>
        <v/>
      </c>
      <c r="AQ55" s="99" t="str">
        <f t="shared" si="14"/>
        <v/>
      </c>
      <c r="AR55" s="99" t="str">
        <f>IF(H55="","",VLOOKUP(H55,登録データ!$U$4:$X$27,4,FALSE))</f>
        <v/>
      </c>
      <c r="AS55" s="99">
        <f>IF(AR55="",0,COUNTIF($AR$17:AR55,AR55))</f>
        <v>0</v>
      </c>
      <c r="AT55" s="99" t="str">
        <f t="shared" si="37"/>
        <v/>
      </c>
      <c r="AU55" s="99">
        <f>IF(AQ55="B",COUNTIF($AT$17:AT55,AT55),0)</f>
        <v>0</v>
      </c>
      <c r="AV55" s="99">
        <f t="shared" si="16"/>
        <v>0</v>
      </c>
      <c r="AW55" s="99">
        <f t="shared" si="17"/>
        <v>0</v>
      </c>
      <c r="AX55" s="99">
        <f t="shared" si="18"/>
        <v>0</v>
      </c>
      <c r="AY55" s="314"/>
      <c r="AZ55" s="314"/>
      <c r="BA55" s="320"/>
      <c r="BB55" s="320"/>
      <c r="BC55" s="320"/>
      <c r="BD55" s="320"/>
      <c r="BE55" s="320"/>
    </row>
    <row r="56" spans="2:57" ht="19.5" thickTop="1">
      <c r="B56" s="246">
        <v>14</v>
      </c>
      <c r="C56" s="296"/>
      <c r="D56" s="270" t="str">
        <f>IF(C56="","",VLOOKUP(C56,登録データ!$A$3:$G$3000,2,FALSE))</f>
        <v/>
      </c>
      <c r="E56" s="270" t="str">
        <f>IF(C56="","",VLOOKUP(C56,登録データ!$A$3:$G$3000,3,FALSE))</f>
        <v/>
      </c>
      <c r="F56" s="92" t="str">
        <f>IF(C56="","",VLOOKUP(C56,登録データ!$A$3:$G$3000,7,FALSE))</f>
        <v/>
      </c>
      <c r="G56" s="92" t="s">
        <v>33</v>
      </c>
      <c r="H56" s="195"/>
      <c r="I56" s="92" t="s">
        <v>34</v>
      </c>
      <c r="J56" s="197"/>
      <c r="K56" s="102" t="str">
        <f t="shared" si="49"/>
        <v/>
      </c>
      <c r="L56" s="101" t="str">
        <f t="shared" si="101"/>
        <v/>
      </c>
      <c r="M56" s="205"/>
      <c r="N56" s="298"/>
      <c r="O56" s="298"/>
      <c r="P56" s="299"/>
      <c r="Q56" s="293"/>
      <c r="R56" s="293"/>
      <c r="V56" s="7"/>
      <c r="W56" s="312">
        <f>IF(C56="",0,IF(VLOOKUP(C56,登録データ!$A$3:$O$3000,15,FALSE)=1,0,1))</f>
        <v>0</v>
      </c>
      <c r="X56" s="312">
        <f>COUNTIF($C$17:C56,C56)</f>
        <v>0</v>
      </c>
      <c r="Y56" s="325">
        <f t="shared" ref="Y56" si="152">IF(C56="",1,0)</f>
        <v>1</v>
      </c>
      <c r="Z56" s="325">
        <f t="shared" ref="Z56" si="153">IF(D56="",1,0)</f>
        <v>1</v>
      </c>
      <c r="AA56" s="325">
        <f t="shared" ref="AA56" si="154">IF(E56="",1,0)</f>
        <v>1</v>
      </c>
      <c r="AB56" s="325">
        <f t="shared" ref="AB56" si="155">IF(F56="",1,0)</f>
        <v>1</v>
      </c>
      <c r="AC56" s="325">
        <f t="shared" ref="AC56" si="156">IF(F57="",1,0)</f>
        <v>1</v>
      </c>
      <c r="AD56" s="325">
        <f t="shared" ref="AD56" si="157">IF(ISNA(OR(Y56:AC56)),1,SUM(Y56:AC56))</f>
        <v>5</v>
      </c>
      <c r="AE56" s="99">
        <f t="shared" ca="1" si="4"/>
        <v>0</v>
      </c>
      <c r="AF56" s="93">
        <f t="shared" si="30"/>
        <v>0</v>
      </c>
      <c r="AG56" s="93" t="str">
        <f t="shared" si="6"/>
        <v>00000</v>
      </c>
      <c r="AH56" s="11" t="str">
        <f t="shared" si="31"/>
        <v>0秒0</v>
      </c>
      <c r="AI56" s="12">
        <f t="shared" si="32"/>
        <v>0</v>
      </c>
      <c r="AJ56" s="12" t="str">
        <f t="shared" si="33"/>
        <v>0</v>
      </c>
      <c r="AK56" s="12" t="str">
        <f t="shared" si="10"/>
        <v>0</v>
      </c>
      <c r="AL56" s="12" t="str">
        <f t="shared" si="34"/>
        <v>0m</v>
      </c>
      <c r="AM56" s="12" t="str">
        <f t="shared" si="35"/>
        <v>点</v>
      </c>
      <c r="AN56" s="108">
        <f t="shared" si="36"/>
        <v>0</v>
      </c>
      <c r="AO56" s="99" t="str">
        <f>IF(J56="","",VLOOKUP(H56,登録データ!$U$4:$V$27,2,FALSE))</f>
        <v/>
      </c>
      <c r="AP56" s="99" t="str">
        <f>IF(J56="","",VLOOKUP(H56,登録データ!$U$4:$W$27,3,FALSE))</f>
        <v/>
      </c>
      <c r="AQ56" s="99" t="str">
        <f t="shared" si="14"/>
        <v/>
      </c>
      <c r="AR56" s="99" t="str">
        <f>IF(H56="","",VLOOKUP(H56,登録データ!$U$4:$X$27,4,FALSE))</f>
        <v/>
      </c>
      <c r="AS56" s="99">
        <f>IF(AR56="",0,COUNTIF($AR$17:AR56,AR56))</f>
        <v>0</v>
      </c>
      <c r="AT56" s="99" t="str">
        <f t="shared" si="37"/>
        <v/>
      </c>
      <c r="AU56" s="99">
        <f>IF(AQ56="B",COUNTIF($AT$17:AT56,AT56),0)</f>
        <v>0</v>
      </c>
      <c r="AV56" s="99">
        <f t="shared" si="16"/>
        <v>0</v>
      </c>
      <c r="AW56" s="99">
        <f t="shared" si="17"/>
        <v>0</v>
      </c>
      <c r="AX56" s="99">
        <f t="shared" si="18"/>
        <v>0</v>
      </c>
      <c r="AY56" s="312">
        <f>IF(Q56="",0,COUNTA($Q$17:Q56))</f>
        <v>0</v>
      </c>
      <c r="AZ56" s="312">
        <f>IF(R56="",0,COUNTA($R$17:R56))</f>
        <v>0</v>
      </c>
      <c r="BA56" s="318">
        <f>IF(OR($AR56="20100",$AR57="20100",$AR58="20100"),COUNTIF($AR$17:$AR58,"20100"),0)</f>
        <v>0</v>
      </c>
      <c r="BB56" s="318">
        <f t="shared" ref="BB56" si="158">IF($BA56=0,0,INDEX($H56:$H58,MATCH("20100",$AR56:$AR58,0),1))</f>
        <v>0</v>
      </c>
      <c r="BC56" s="318">
        <f t="shared" ref="BC56" si="159">IF($BA56=0,0,INDEX($J56:$J58,MATCH("20100",$AR56:$AR58,0),1))</f>
        <v>0</v>
      </c>
      <c r="BD56" s="318">
        <f t="shared" ref="BD56" si="160">IF($BA56=0,0,INDEX($L56:$L58,MATCH("20100",$AR56:$AR58,0),1))</f>
        <v>0</v>
      </c>
      <c r="BE56" s="318">
        <f t="shared" ref="BE56" si="161">IF(LEN($BB56)&lt;5,0,IF($F56=1,0,1))</f>
        <v>0</v>
      </c>
    </row>
    <row r="57" spans="2:57" ht="18.75">
      <c r="B57" s="247"/>
      <c r="C57" s="297"/>
      <c r="D57" s="271"/>
      <c r="E57" s="271"/>
      <c r="F57" s="93" t="str">
        <f>IF(C56="","",VLOOKUP(C56,登録データ!$A$3:$G$3000,4,FALSE))</f>
        <v/>
      </c>
      <c r="G57" s="93" t="s">
        <v>36</v>
      </c>
      <c r="H57" s="195"/>
      <c r="I57" s="93" t="s">
        <v>67</v>
      </c>
      <c r="J57" s="198"/>
      <c r="K57" s="102" t="str">
        <f t="shared" si="49"/>
        <v/>
      </c>
      <c r="L57" s="93" t="str">
        <f t="shared" si="101"/>
        <v/>
      </c>
      <c r="M57" s="206"/>
      <c r="N57" s="300"/>
      <c r="O57" s="301"/>
      <c r="P57" s="302"/>
      <c r="Q57" s="294"/>
      <c r="R57" s="294"/>
      <c r="V57" s="7"/>
      <c r="W57" s="313"/>
      <c r="X57" s="313"/>
      <c r="Y57" s="326"/>
      <c r="Z57" s="326"/>
      <c r="AA57" s="326"/>
      <c r="AB57" s="326"/>
      <c r="AC57" s="326"/>
      <c r="AD57" s="326"/>
      <c r="AE57" s="99">
        <f t="shared" ca="1" si="4"/>
        <v>0</v>
      </c>
      <c r="AF57" s="93">
        <f t="shared" si="30"/>
        <v>0</v>
      </c>
      <c r="AG57" s="93" t="str">
        <f t="shared" si="6"/>
        <v>00000</v>
      </c>
      <c r="AH57" s="11" t="str">
        <f t="shared" si="31"/>
        <v>0秒0</v>
      </c>
      <c r="AI57" s="12">
        <f t="shared" si="32"/>
        <v>0</v>
      </c>
      <c r="AJ57" s="12" t="str">
        <f t="shared" si="33"/>
        <v>0</v>
      </c>
      <c r="AK57" s="12" t="str">
        <f t="shared" si="10"/>
        <v>0</v>
      </c>
      <c r="AL57" s="12" t="str">
        <f t="shared" si="34"/>
        <v>0m</v>
      </c>
      <c r="AM57" s="12" t="str">
        <f t="shared" si="35"/>
        <v>点</v>
      </c>
      <c r="AN57" s="108">
        <f t="shared" si="36"/>
        <v>0</v>
      </c>
      <c r="AO57" s="99" t="str">
        <f>IF(J57="","",VLOOKUP(H57,登録データ!$U$4:$V$27,2,FALSE))</f>
        <v/>
      </c>
      <c r="AP57" s="99" t="str">
        <f>IF(J57="","",VLOOKUP(H57,登録データ!$U$4:$W$27,3,FALSE))</f>
        <v/>
      </c>
      <c r="AQ57" s="99" t="str">
        <f t="shared" si="14"/>
        <v/>
      </c>
      <c r="AR57" s="99" t="str">
        <f>IF(H57="","",VLOOKUP(H57,登録データ!$U$4:$X$27,4,FALSE))</f>
        <v/>
      </c>
      <c r="AS57" s="99">
        <f>IF(AR57="",0,COUNTIF($AR$17:AR57,AR57))</f>
        <v>0</v>
      </c>
      <c r="AT57" s="99" t="str">
        <f t="shared" si="37"/>
        <v/>
      </c>
      <c r="AU57" s="99">
        <f>IF(AQ57="B",COUNTIF($AT$17:AT57,AT57),0)</f>
        <v>0</v>
      </c>
      <c r="AV57" s="99">
        <f t="shared" si="16"/>
        <v>0</v>
      </c>
      <c r="AW57" s="99">
        <f t="shared" si="17"/>
        <v>0</v>
      </c>
      <c r="AX57" s="99">
        <f t="shared" si="18"/>
        <v>0</v>
      </c>
      <c r="AY57" s="313"/>
      <c r="AZ57" s="313"/>
      <c r="BA57" s="319"/>
      <c r="BB57" s="319"/>
      <c r="BC57" s="319"/>
      <c r="BD57" s="319"/>
      <c r="BE57" s="319"/>
    </row>
    <row r="58" spans="2:57" ht="19.5" thickBot="1">
      <c r="B58" s="248"/>
      <c r="C58" s="283"/>
      <c r="D58" s="283"/>
      <c r="E58" s="283"/>
      <c r="F58" s="283"/>
      <c r="G58" s="94" t="s">
        <v>37</v>
      </c>
      <c r="H58" s="196"/>
      <c r="I58" s="94" t="s">
        <v>39</v>
      </c>
      <c r="J58" s="199"/>
      <c r="K58" s="94" t="str">
        <f t="shared" si="49"/>
        <v/>
      </c>
      <c r="L58" s="23" t="str">
        <f t="shared" si="101"/>
        <v/>
      </c>
      <c r="M58" s="207"/>
      <c r="N58" s="303"/>
      <c r="O58" s="303"/>
      <c r="P58" s="304"/>
      <c r="Q58" s="295"/>
      <c r="R58" s="295"/>
      <c r="V58" s="7"/>
      <c r="W58" s="314"/>
      <c r="X58" s="314"/>
      <c r="Y58" s="273"/>
      <c r="Z58" s="273"/>
      <c r="AA58" s="273"/>
      <c r="AB58" s="273"/>
      <c r="AC58" s="273"/>
      <c r="AD58" s="273"/>
      <c r="AE58" s="99">
        <f t="shared" ca="1" si="4"/>
        <v>0</v>
      </c>
      <c r="AF58" s="93">
        <f t="shared" si="30"/>
        <v>0</v>
      </c>
      <c r="AG58" s="93" t="str">
        <f t="shared" si="6"/>
        <v>00000</v>
      </c>
      <c r="AH58" s="11" t="str">
        <f t="shared" si="31"/>
        <v>0秒0</v>
      </c>
      <c r="AI58" s="12">
        <f t="shared" si="32"/>
        <v>0</v>
      </c>
      <c r="AJ58" s="12" t="str">
        <f t="shared" si="33"/>
        <v>0</v>
      </c>
      <c r="AK58" s="12" t="str">
        <f t="shared" si="10"/>
        <v>0</v>
      </c>
      <c r="AL58" s="12" t="str">
        <f t="shared" si="34"/>
        <v>0m</v>
      </c>
      <c r="AM58" s="12" t="str">
        <f t="shared" si="35"/>
        <v>点</v>
      </c>
      <c r="AN58" s="108">
        <f t="shared" si="36"/>
        <v>0</v>
      </c>
      <c r="AO58" s="99" t="str">
        <f>IF(J58="","",VLOOKUP(H58,登録データ!$U$4:$V$27,2,FALSE))</f>
        <v/>
      </c>
      <c r="AP58" s="99" t="str">
        <f>IF(J58="","",VLOOKUP(H58,登録データ!$U$4:$W$27,3,FALSE))</f>
        <v/>
      </c>
      <c r="AQ58" s="99" t="str">
        <f t="shared" si="14"/>
        <v/>
      </c>
      <c r="AR58" s="99" t="str">
        <f>IF(H58="","",VLOOKUP(H58,登録データ!$U$4:$X$27,4,FALSE))</f>
        <v/>
      </c>
      <c r="AS58" s="99">
        <f>IF(AR58="",0,COUNTIF($AR$17:AR58,AR58))</f>
        <v>0</v>
      </c>
      <c r="AT58" s="99" t="str">
        <f t="shared" si="37"/>
        <v/>
      </c>
      <c r="AU58" s="99">
        <f>IF(AQ58="B",COUNTIF($AT$17:AT58,AT58),0)</f>
        <v>0</v>
      </c>
      <c r="AV58" s="99">
        <f t="shared" si="16"/>
        <v>0</v>
      </c>
      <c r="AW58" s="99">
        <f t="shared" si="17"/>
        <v>0</v>
      </c>
      <c r="AX58" s="99">
        <f t="shared" si="18"/>
        <v>0</v>
      </c>
      <c r="AY58" s="314"/>
      <c r="AZ58" s="314"/>
      <c r="BA58" s="320"/>
      <c r="BB58" s="320"/>
      <c r="BC58" s="320"/>
      <c r="BD58" s="320"/>
      <c r="BE58" s="320"/>
    </row>
    <row r="59" spans="2:57" ht="19.5" thickTop="1">
      <c r="B59" s="246">
        <v>15</v>
      </c>
      <c r="C59" s="296"/>
      <c r="D59" s="270" t="str">
        <f>IF(C59="","",VLOOKUP(C59,登録データ!$A$3:$G$3000,2,FALSE))</f>
        <v/>
      </c>
      <c r="E59" s="270" t="str">
        <f>IF(C59="","",VLOOKUP(C59,登録データ!$A$3:$G$3000,3,FALSE))</f>
        <v/>
      </c>
      <c r="F59" s="92" t="str">
        <f>IF(C59="","",VLOOKUP(C59,登録データ!$A$3:$G$3000,7,FALSE))</f>
        <v/>
      </c>
      <c r="G59" s="92" t="s">
        <v>33</v>
      </c>
      <c r="H59" s="195"/>
      <c r="I59" s="92" t="s">
        <v>34</v>
      </c>
      <c r="J59" s="197"/>
      <c r="K59" s="102" t="str">
        <f t="shared" si="49"/>
        <v/>
      </c>
      <c r="L59" s="101" t="str">
        <f t="shared" si="101"/>
        <v/>
      </c>
      <c r="M59" s="205"/>
      <c r="N59" s="298"/>
      <c r="O59" s="298"/>
      <c r="P59" s="299"/>
      <c r="Q59" s="293"/>
      <c r="R59" s="293"/>
      <c r="V59" s="7"/>
      <c r="W59" s="312">
        <f>IF(C59="",0,IF(VLOOKUP(C59,登録データ!$A$3:$O$3000,15,FALSE)=1,0,1))</f>
        <v>0</v>
      </c>
      <c r="X59" s="312">
        <f>COUNTIF($C$17:C59,C59)</f>
        <v>0</v>
      </c>
      <c r="Y59" s="325">
        <f t="shared" ref="Y59" si="162">IF(C59="",1,0)</f>
        <v>1</v>
      </c>
      <c r="Z59" s="325">
        <f t="shared" ref="Z59" si="163">IF(D59="",1,0)</f>
        <v>1</v>
      </c>
      <c r="AA59" s="325">
        <f t="shared" ref="AA59" si="164">IF(E59="",1,0)</f>
        <v>1</v>
      </c>
      <c r="AB59" s="325">
        <f t="shared" ref="AB59" si="165">IF(F59="",1,0)</f>
        <v>1</v>
      </c>
      <c r="AC59" s="325">
        <f t="shared" ref="AC59" si="166">IF(F60="",1,0)</f>
        <v>1</v>
      </c>
      <c r="AD59" s="325">
        <f t="shared" ref="AD59" si="167">IF(ISNA(OR(Y59:AC59)),1,SUM(Y59:AC59))</f>
        <v>5</v>
      </c>
      <c r="AE59" s="99">
        <f t="shared" ca="1" si="4"/>
        <v>0</v>
      </c>
      <c r="AF59" s="93">
        <f t="shared" si="30"/>
        <v>0</v>
      </c>
      <c r="AG59" s="93" t="str">
        <f t="shared" si="6"/>
        <v>00000</v>
      </c>
      <c r="AH59" s="11" t="str">
        <f t="shared" si="31"/>
        <v>0秒0</v>
      </c>
      <c r="AI59" s="12">
        <f t="shared" si="32"/>
        <v>0</v>
      </c>
      <c r="AJ59" s="12" t="str">
        <f t="shared" si="33"/>
        <v>0</v>
      </c>
      <c r="AK59" s="12" t="str">
        <f t="shared" si="10"/>
        <v>0</v>
      </c>
      <c r="AL59" s="12" t="str">
        <f t="shared" si="34"/>
        <v>0m</v>
      </c>
      <c r="AM59" s="12" t="str">
        <f t="shared" si="35"/>
        <v>点</v>
      </c>
      <c r="AN59" s="108">
        <f t="shared" si="36"/>
        <v>0</v>
      </c>
      <c r="AO59" s="99" t="str">
        <f>IF(J59="","",VLOOKUP(H59,登録データ!$U$4:$V$27,2,FALSE))</f>
        <v/>
      </c>
      <c r="AP59" s="99" t="str">
        <f>IF(J59="","",VLOOKUP(H59,登録データ!$U$4:$W$27,3,FALSE))</f>
        <v/>
      </c>
      <c r="AQ59" s="99" t="str">
        <f t="shared" si="14"/>
        <v/>
      </c>
      <c r="AR59" s="99" t="str">
        <f>IF(H59="","",VLOOKUP(H59,登録データ!$U$4:$X$27,4,FALSE))</f>
        <v/>
      </c>
      <c r="AS59" s="99">
        <f>IF(AR59="",0,COUNTIF($AR$17:AR59,AR59))</f>
        <v>0</v>
      </c>
      <c r="AT59" s="99" t="str">
        <f t="shared" si="37"/>
        <v/>
      </c>
      <c r="AU59" s="99">
        <f>IF(AQ59="B",COUNTIF($AT$17:AT59,AT59),0)</f>
        <v>0</v>
      </c>
      <c r="AV59" s="99">
        <f t="shared" si="16"/>
        <v>0</v>
      </c>
      <c r="AW59" s="99">
        <f t="shared" si="17"/>
        <v>0</v>
      </c>
      <c r="AX59" s="99">
        <f t="shared" si="18"/>
        <v>0</v>
      </c>
      <c r="AY59" s="312">
        <f>IF(Q59="",0,COUNTA($Q$17:Q59))</f>
        <v>0</v>
      </c>
      <c r="AZ59" s="312">
        <f>IF(R59="",0,COUNTA($R$17:R59))</f>
        <v>0</v>
      </c>
      <c r="BA59" s="318">
        <f>IF(OR($AR59="20100",$AR60="20100",$AR61="20100"),COUNTIF($AR$17:$AR61,"20100"),0)</f>
        <v>0</v>
      </c>
      <c r="BB59" s="318">
        <f t="shared" ref="BB59" si="168">IF($BA59=0,0,INDEX($H59:$H61,MATCH("20100",$AR59:$AR61,0),1))</f>
        <v>0</v>
      </c>
      <c r="BC59" s="318">
        <f t="shared" ref="BC59" si="169">IF($BA59=0,0,INDEX($J59:$J61,MATCH("20100",$AR59:$AR61,0),1))</f>
        <v>0</v>
      </c>
      <c r="BD59" s="318">
        <f t="shared" ref="BD59" si="170">IF($BA59=0,0,INDEX($L59:$L61,MATCH("20100",$AR59:$AR61,0),1))</f>
        <v>0</v>
      </c>
      <c r="BE59" s="318">
        <f t="shared" ref="BE59" si="171">IF(LEN($BB59)&lt;5,0,IF($F59=1,0,1))</f>
        <v>0</v>
      </c>
    </row>
    <row r="60" spans="2:57" ht="18.75">
      <c r="B60" s="247"/>
      <c r="C60" s="297"/>
      <c r="D60" s="271"/>
      <c r="E60" s="271"/>
      <c r="F60" s="93" t="str">
        <f>IF(C59="","",VLOOKUP(C59,登録データ!$A$3:$G$3000,4,FALSE))</f>
        <v/>
      </c>
      <c r="G60" s="93" t="s">
        <v>36</v>
      </c>
      <c r="H60" s="195"/>
      <c r="I60" s="93" t="s">
        <v>67</v>
      </c>
      <c r="J60" s="198"/>
      <c r="K60" s="102" t="str">
        <f t="shared" si="49"/>
        <v/>
      </c>
      <c r="L60" s="93" t="str">
        <f t="shared" si="101"/>
        <v/>
      </c>
      <c r="M60" s="206"/>
      <c r="N60" s="300"/>
      <c r="O60" s="301"/>
      <c r="P60" s="302"/>
      <c r="Q60" s="294"/>
      <c r="R60" s="294"/>
      <c r="V60" s="7"/>
      <c r="W60" s="313"/>
      <c r="X60" s="313"/>
      <c r="Y60" s="326"/>
      <c r="Z60" s="326"/>
      <c r="AA60" s="326"/>
      <c r="AB60" s="326"/>
      <c r="AC60" s="326"/>
      <c r="AD60" s="326"/>
      <c r="AE60" s="99">
        <f t="shared" ca="1" si="4"/>
        <v>0</v>
      </c>
      <c r="AF60" s="93">
        <f t="shared" si="30"/>
        <v>0</v>
      </c>
      <c r="AG60" s="93" t="str">
        <f t="shared" si="6"/>
        <v>00000</v>
      </c>
      <c r="AH60" s="11" t="str">
        <f t="shared" si="31"/>
        <v>0秒0</v>
      </c>
      <c r="AI60" s="12">
        <f t="shared" si="32"/>
        <v>0</v>
      </c>
      <c r="AJ60" s="12" t="str">
        <f t="shared" si="33"/>
        <v>0</v>
      </c>
      <c r="AK60" s="12" t="str">
        <f t="shared" si="10"/>
        <v>0</v>
      </c>
      <c r="AL60" s="12" t="str">
        <f t="shared" si="34"/>
        <v>0m</v>
      </c>
      <c r="AM60" s="12" t="str">
        <f t="shared" si="35"/>
        <v>点</v>
      </c>
      <c r="AN60" s="108">
        <f t="shared" si="36"/>
        <v>0</v>
      </c>
      <c r="AO60" s="99" t="str">
        <f>IF(J60="","",VLOOKUP(H60,登録データ!$U$4:$V$27,2,FALSE))</f>
        <v/>
      </c>
      <c r="AP60" s="99" t="str">
        <f>IF(J60="","",VLOOKUP(H60,登録データ!$U$4:$W$27,3,FALSE))</f>
        <v/>
      </c>
      <c r="AQ60" s="99" t="str">
        <f t="shared" si="14"/>
        <v/>
      </c>
      <c r="AR60" s="99" t="str">
        <f>IF(H60="","",VLOOKUP(H60,登録データ!$U$4:$X$27,4,FALSE))</f>
        <v/>
      </c>
      <c r="AS60" s="99">
        <f>IF(AR60="",0,COUNTIF($AR$17:AR60,AR60))</f>
        <v>0</v>
      </c>
      <c r="AT60" s="99" t="str">
        <f t="shared" si="37"/>
        <v/>
      </c>
      <c r="AU60" s="99">
        <f>IF(AQ60="B",COUNTIF($AT$17:AT60,AT60),0)</f>
        <v>0</v>
      </c>
      <c r="AV60" s="99">
        <f t="shared" si="16"/>
        <v>0</v>
      </c>
      <c r="AW60" s="99">
        <f t="shared" si="17"/>
        <v>0</v>
      </c>
      <c r="AX60" s="99">
        <f t="shared" si="18"/>
        <v>0</v>
      </c>
      <c r="AY60" s="313"/>
      <c r="AZ60" s="313"/>
      <c r="BA60" s="319"/>
      <c r="BB60" s="319"/>
      <c r="BC60" s="319"/>
      <c r="BD60" s="319"/>
      <c r="BE60" s="319"/>
    </row>
    <row r="61" spans="2:57" ht="19.5" thickBot="1">
      <c r="B61" s="248"/>
      <c r="C61" s="283"/>
      <c r="D61" s="283"/>
      <c r="E61" s="283"/>
      <c r="F61" s="283"/>
      <c r="G61" s="94" t="s">
        <v>37</v>
      </c>
      <c r="H61" s="196"/>
      <c r="I61" s="94" t="s">
        <v>39</v>
      </c>
      <c r="J61" s="199"/>
      <c r="K61" s="94" t="str">
        <f t="shared" si="49"/>
        <v/>
      </c>
      <c r="L61" s="23" t="str">
        <f t="shared" si="101"/>
        <v/>
      </c>
      <c r="M61" s="207"/>
      <c r="N61" s="303"/>
      <c r="O61" s="303"/>
      <c r="P61" s="304"/>
      <c r="Q61" s="295"/>
      <c r="R61" s="295"/>
      <c r="V61" s="7"/>
      <c r="W61" s="314"/>
      <c r="X61" s="314"/>
      <c r="Y61" s="273"/>
      <c r="Z61" s="273"/>
      <c r="AA61" s="273"/>
      <c r="AB61" s="273"/>
      <c r="AC61" s="273"/>
      <c r="AD61" s="273"/>
      <c r="AE61" s="99">
        <f t="shared" ca="1" si="4"/>
        <v>0</v>
      </c>
      <c r="AF61" s="93">
        <f t="shared" si="30"/>
        <v>0</v>
      </c>
      <c r="AG61" s="93" t="str">
        <f t="shared" si="6"/>
        <v>00000</v>
      </c>
      <c r="AH61" s="11" t="str">
        <f t="shared" si="31"/>
        <v>0秒0</v>
      </c>
      <c r="AI61" s="12">
        <f t="shared" si="32"/>
        <v>0</v>
      </c>
      <c r="AJ61" s="12" t="str">
        <f t="shared" si="33"/>
        <v>0</v>
      </c>
      <c r="AK61" s="12" t="str">
        <f t="shared" si="10"/>
        <v>0</v>
      </c>
      <c r="AL61" s="12" t="str">
        <f t="shared" si="34"/>
        <v>0m</v>
      </c>
      <c r="AM61" s="12" t="str">
        <f t="shared" si="35"/>
        <v>点</v>
      </c>
      <c r="AN61" s="108">
        <f t="shared" si="36"/>
        <v>0</v>
      </c>
      <c r="AO61" s="99" t="str">
        <f>IF(J61="","",VLOOKUP(H61,登録データ!$U$4:$V$27,2,FALSE))</f>
        <v/>
      </c>
      <c r="AP61" s="99" t="str">
        <f>IF(J61="","",VLOOKUP(H61,登録データ!$U$4:$W$27,3,FALSE))</f>
        <v/>
      </c>
      <c r="AQ61" s="99" t="str">
        <f t="shared" si="14"/>
        <v/>
      </c>
      <c r="AR61" s="99" t="str">
        <f>IF(H61="","",VLOOKUP(H61,登録データ!$U$4:$X$27,4,FALSE))</f>
        <v/>
      </c>
      <c r="AS61" s="99">
        <f>IF(AR61="",0,COUNTIF($AR$17:AR61,AR61))</f>
        <v>0</v>
      </c>
      <c r="AT61" s="99" t="str">
        <f t="shared" si="37"/>
        <v/>
      </c>
      <c r="AU61" s="99">
        <f>IF(AQ61="B",COUNTIF($AT$17:AT61,AT61),0)</f>
        <v>0</v>
      </c>
      <c r="AV61" s="99">
        <f t="shared" si="16"/>
        <v>0</v>
      </c>
      <c r="AW61" s="99">
        <f t="shared" si="17"/>
        <v>0</v>
      </c>
      <c r="AX61" s="99">
        <f t="shared" si="18"/>
        <v>0</v>
      </c>
      <c r="AY61" s="314"/>
      <c r="AZ61" s="314"/>
      <c r="BA61" s="320"/>
      <c r="BB61" s="320"/>
      <c r="BC61" s="320"/>
      <c r="BD61" s="320"/>
      <c r="BE61" s="320"/>
    </row>
    <row r="62" spans="2:57" ht="19.5" thickTop="1">
      <c r="B62" s="246">
        <v>16</v>
      </c>
      <c r="C62" s="296"/>
      <c r="D62" s="270" t="str">
        <f>IF(C62="","",VLOOKUP(C62,登録データ!$A$3:$G$3000,2,FALSE))</f>
        <v/>
      </c>
      <c r="E62" s="270" t="str">
        <f>IF(C62="","",VLOOKUP(C62,登録データ!$A$3:$G$3000,3,FALSE))</f>
        <v/>
      </c>
      <c r="F62" s="92" t="str">
        <f>IF(C62="","",VLOOKUP(C62,登録データ!$A$3:$G$3000,7,FALSE))</f>
        <v/>
      </c>
      <c r="G62" s="92" t="s">
        <v>33</v>
      </c>
      <c r="H62" s="195"/>
      <c r="I62" s="92" t="s">
        <v>34</v>
      </c>
      <c r="J62" s="197"/>
      <c r="K62" s="102" t="str">
        <f t="shared" si="49"/>
        <v/>
      </c>
      <c r="L62" s="101" t="str">
        <f t="shared" si="101"/>
        <v/>
      </c>
      <c r="M62" s="205"/>
      <c r="N62" s="298"/>
      <c r="O62" s="298"/>
      <c r="P62" s="299"/>
      <c r="Q62" s="293"/>
      <c r="R62" s="293"/>
      <c r="V62" s="7"/>
      <c r="W62" s="312">
        <f>IF(C62="",0,IF(VLOOKUP(C62,登録データ!$A$3:$O$3000,15,FALSE)=1,0,1))</f>
        <v>0</v>
      </c>
      <c r="X62" s="312">
        <f>COUNTIF($C$17:C62,C62)</f>
        <v>0</v>
      </c>
      <c r="Y62" s="325">
        <f t="shared" ref="Y62" si="172">IF(C62="",1,0)</f>
        <v>1</v>
      </c>
      <c r="Z62" s="325">
        <f t="shared" ref="Z62" si="173">IF(D62="",1,0)</f>
        <v>1</v>
      </c>
      <c r="AA62" s="325">
        <f t="shared" ref="AA62" si="174">IF(E62="",1,0)</f>
        <v>1</v>
      </c>
      <c r="AB62" s="325">
        <f t="shared" ref="AB62" si="175">IF(F62="",1,0)</f>
        <v>1</v>
      </c>
      <c r="AC62" s="325">
        <f t="shared" ref="AC62" si="176">IF(F63="",1,0)</f>
        <v>1</v>
      </c>
      <c r="AD62" s="325">
        <f t="shared" ref="AD62" si="177">IF(ISNA(OR(Y62:AC62)),1,SUM(Y62:AC62))</f>
        <v>5</v>
      </c>
      <c r="AE62" s="99">
        <f t="shared" ca="1" si="4"/>
        <v>0</v>
      </c>
      <c r="AF62" s="93">
        <f t="shared" si="30"/>
        <v>0</v>
      </c>
      <c r="AG62" s="93" t="str">
        <f t="shared" si="6"/>
        <v>00000</v>
      </c>
      <c r="AH62" s="11" t="str">
        <f t="shared" si="31"/>
        <v>0秒0</v>
      </c>
      <c r="AI62" s="12">
        <f t="shared" si="32"/>
        <v>0</v>
      </c>
      <c r="AJ62" s="12" t="str">
        <f t="shared" si="33"/>
        <v>0</v>
      </c>
      <c r="AK62" s="12" t="str">
        <f t="shared" si="10"/>
        <v>0</v>
      </c>
      <c r="AL62" s="12" t="str">
        <f t="shared" si="34"/>
        <v>0m</v>
      </c>
      <c r="AM62" s="12" t="str">
        <f t="shared" si="35"/>
        <v>点</v>
      </c>
      <c r="AN62" s="108">
        <f t="shared" si="36"/>
        <v>0</v>
      </c>
      <c r="AO62" s="99" t="str">
        <f>IF(J62="","",VLOOKUP(H62,登録データ!$U$4:$V$27,2,FALSE))</f>
        <v/>
      </c>
      <c r="AP62" s="99" t="str">
        <f>IF(J62="","",VLOOKUP(H62,登録データ!$U$4:$W$27,3,FALSE))</f>
        <v/>
      </c>
      <c r="AQ62" s="99" t="str">
        <f t="shared" si="14"/>
        <v/>
      </c>
      <c r="AR62" s="99" t="str">
        <f>IF(H62="","",VLOOKUP(H62,登録データ!$U$4:$X$27,4,FALSE))</f>
        <v/>
      </c>
      <c r="AS62" s="99">
        <f>IF(AR62="",0,COUNTIF($AR$17:AR62,AR62))</f>
        <v>0</v>
      </c>
      <c r="AT62" s="99" t="str">
        <f t="shared" si="37"/>
        <v/>
      </c>
      <c r="AU62" s="99">
        <f>IF(AQ62="B",COUNTIF($AT$17:AT62,AT62),0)</f>
        <v>0</v>
      </c>
      <c r="AV62" s="99">
        <f t="shared" si="16"/>
        <v>0</v>
      </c>
      <c r="AW62" s="99">
        <f t="shared" si="17"/>
        <v>0</v>
      </c>
      <c r="AX62" s="99">
        <f t="shared" si="18"/>
        <v>0</v>
      </c>
      <c r="AY62" s="312">
        <f>IF(Q62="",0,COUNTA($Q$17:Q62))</f>
        <v>0</v>
      </c>
      <c r="AZ62" s="312">
        <f>IF(R62="",0,COUNTA($R$17:R62))</f>
        <v>0</v>
      </c>
      <c r="BA62" s="318">
        <f>IF(OR($AR62="20100",$AR63="20100",$AR64="20100"),COUNTIF($AR$17:$AR64,"20100"),0)</f>
        <v>0</v>
      </c>
      <c r="BB62" s="318">
        <f t="shared" ref="BB62" si="178">IF($BA62=0,0,INDEX($H62:$H64,MATCH("20100",$AR62:$AR64,0),1))</f>
        <v>0</v>
      </c>
      <c r="BC62" s="318">
        <f t="shared" ref="BC62" si="179">IF($BA62=0,0,INDEX($J62:$J64,MATCH("20100",$AR62:$AR64,0),1))</f>
        <v>0</v>
      </c>
      <c r="BD62" s="318">
        <f t="shared" ref="BD62" si="180">IF($BA62=0,0,INDEX($L62:$L64,MATCH("20100",$AR62:$AR64,0),1))</f>
        <v>0</v>
      </c>
      <c r="BE62" s="318">
        <f t="shared" ref="BE62" si="181">IF(LEN($BB62)&lt;5,0,IF($F62=1,0,1))</f>
        <v>0</v>
      </c>
    </row>
    <row r="63" spans="2:57" ht="18.75">
      <c r="B63" s="247"/>
      <c r="C63" s="297"/>
      <c r="D63" s="271"/>
      <c r="E63" s="271"/>
      <c r="F63" s="93" t="str">
        <f>IF(C62="","",VLOOKUP(C62,登録データ!$A$3:$G$3000,4,FALSE))</f>
        <v/>
      </c>
      <c r="G63" s="93" t="s">
        <v>36</v>
      </c>
      <c r="H63" s="195"/>
      <c r="I63" s="93" t="s">
        <v>67</v>
      </c>
      <c r="J63" s="198"/>
      <c r="K63" s="102" t="str">
        <f t="shared" si="49"/>
        <v/>
      </c>
      <c r="L63" s="93" t="str">
        <f t="shared" si="101"/>
        <v/>
      </c>
      <c r="M63" s="206"/>
      <c r="N63" s="300"/>
      <c r="O63" s="301"/>
      <c r="P63" s="302"/>
      <c r="Q63" s="294"/>
      <c r="R63" s="294"/>
      <c r="V63" s="7"/>
      <c r="W63" s="313"/>
      <c r="X63" s="313"/>
      <c r="Y63" s="326"/>
      <c r="Z63" s="326"/>
      <c r="AA63" s="326"/>
      <c r="AB63" s="326"/>
      <c r="AC63" s="326"/>
      <c r="AD63" s="326"/>
      <c r="AE63" s="99">
        <f t="shared" ca="1" si="4"/>
        <v>0</v>
      </c>
      <c r="AF63" s="93">
        <f t="shared" si="30"/>
        <v>0</v>
      </c>
      <c r="AG63" s="93" t="str">
        <f t="shared" si="6"/>
        <v>00000</v>
      </c>
      <c r="AH63" s="11" t="str">
        <f t="shared" si="31"/>
        <v>0秒0</v>
      </c>
      <c r="AI63" s="12">
        <f t="shared" si="32"/>
        <v>0</v>
      </c>
      <c r="AJ63" s="12" t="str">
        <f t="shared" si="33"/>
        <v>0</v>
      </c>
      <c r="AK63" s="12" t="str">
        <f t="shared" si="10"/>
        <v>0</v>
      </c>
      <c r="AL63" s="12" t="str">
        <f t="shared" si="34"/>
        <v>0m</v>
      </c>
      <c r="AM63" s="12" t="str">
        <f t="shared" si="35"/>
        <v>点</v>
      </c>
      <c r="AN63" s="108">
        <f t="shared" si="36"/>
        <v>0</v>
      </c>
      <c r="AO63" s="99" t="str">
        <f>IF(J63="","",VLOOKUP(H63,登録データ!$U$4:$V$27,2,FALSE))</f>
        <v/>
      </c>
      <c r="AP63" s="99" t="str">
        <f>IF(J63="","",VLOOKUP(H63,登録データ!$U$4:$W$27,3,FALSE))</f>
        <v/>
      </c>
      <c r="AQ63" s="99" t="str">
        <f t="shared" si="14"/>
        <v/>
      </c>
      <c r="AR63" s="99" t="str">
        <f>IF(H63="","",VLOOKUP(H63,登録データ!$U$4:$X$27,4,FALSE))</f>
        <v/>
      </c>
      <c r="AS63" s="99">
        <f>IF(AR63="",0,COUNTIF($AR$17:AR63,AR63))</f>
        <v>0</v>
      </c>
      <c r="AT63" s="99" t="str">
        <f t="shared" si="37"/>
        <v/>
      </c>
      <c r="AU63" s="99">
        <f>IF(AQ63="B",COUNTIF($AT$17:AT63,AT63),0)</f>
        <v>0</v>
      </c>
      <c r="AV63" s="99">
        <f t="shared" si="16"/>
        <v>0</v>
      </c>
      <c r="AW63" s="99">
        <f t="shared" si="17"/>
        <v>0</v>
      </c>
      <c r="AX63" s="99">
        <f t="shared" si="18"/>
        <v>0</v>
      </c>
      <c r="AY63" s="313"/>
      <c r="AZ63" s="313"/>
      <c r="BA63" s="319"/>
      <c r="BB63" s="319"/>
      <c r="BC63" s="319"/>
      <c r="BD63" s="319"/>
      <c r="BE63" s="319"/>
    </row>
    <row r="64" spans="2:57" ht="19.5" thickBot="1">
      <c r="B64" s="248"/>
      <c r="C64" s="283"/>
      <c r="D64" s="283"/>
      <c r="E64" s="283"/>
      <c r="F64" s="283"/>
      <c r="G64" s="94" t="s">
        <v>37</v>
      </c>
      <c r="H64" s="196"/>
      <c r="I64" s="94" t="s">
        <v>39</v>
      </c>
      <c r="J64" s="199"/>
      <c r="K64" s="94" t="str">
        <f t="shared" si="49"/>
        <v/>
      </c>
      <c r="L64" s="23" t="str">
        <f t="shared" si="101"/>
        <v/>
      </c>
      <c r="M64" s="207"/>
      <c r="N64" s="303"/>
      <c r="O64" s="303"/>
      <c r="P64" s="304"/>
      <c r="Q64" s="295"/>
      <c r="R64" s="295"/>
      <c r="V64" s="7"/>
      <c r="W64" s="314"/>
      <c r="X64" s="314"/>
      <c r="Y64" s="273"/>
      <c r="Z64" s="273"/>
      <c r="AA64" s="273"/>
      <c r="AB64" s="273"/>
      <c r="AC64" s="273"/>
      <c r="AD64" s="273"/>
      <c r="AE64" s="99">
        <f t="shared" ca="1" si="4"/>
        <v>0</v>
      </c>
      <c r="AF64" s="93">
        <f t="shared" si="30"/>
        <v>0</v>
      </c>
      <c r="AG64" s="93" t="str">
        <f t="shared" si="6"/>
        <v>00000</v>
      </c>
      <c r="AH64" s="11" t="str">
        <f t="shared" si="31"/>
        <v>0秒0</v>
      </c>
      <c r="AI64" s="12">
        <f t="shared" si="32"/>
        <v>0</v>
      </c>
      <c r="AJ64" s="12" t="str">
        <f t="shared" si="33"/>
        <v>0</v>
      </c>
      <c r="AK64" s="12" t="str">
        <f t="shared" si="10"/>
        <v>0</v>
      </c>
      <c r="AL64" s="12" t="str">
        <f t="shared" si="34"/>
        <v>0m</v>
      </c>
      <c r="AM64" s="12" t="str">
        <f t="shared" si="35"/>
        <v>点</v>
      </c>
      <c r="AN64" s="108">
        <f t="shared" si="36"/>
        <v>0</v>
      </c>
      <c r="AO64" s="99" t="str">
        <f>IF(J64="","",VLOOKUP(H64,登録データ!$U$4:$V$27,2,FALSE))</f>
        <v/>
      </c>
      <c r="AP64" s="99" t="str">
        <f>IF(J64="","",VLOOKUP(H64,登録データ!$U$4:$W$27,3,FALSE))</f>
        <v/>
      </c>
      <c r="AQ64" s="99" t="str">
        <f t="shared" si="14"/>
        <v/>
      </c>
      <c r="AR64" s="99" t="str">
        <f>IF(H64="","",VLOOKUP(H64,登録データ!$U$4:$X$27,4,FALSE))</f>
        <v/>
      </c>
      <c r="AS64" s="99">
        <f>IF(AR64="",0,COUNTIF($AR$17:AR64,AR64))</f>
        <v>0</v>
      </c>
      <c r="AT64" s="99" t="str">
        <f t="shared" si="37"/>
        <v/>
      </c>
      <c r="AU64" s="99">
        <f>IF(AQ64="B",COUNTIF($AT$17:AT64,AT64),0)</f>
        <v>0</v>
      </c>
      <c r="AV64" s="99">
        <f t="shared" si="16"/>
        <v>0</v>
      </c>
      <c r="AW64" s="99">
        <f t="shared" si="17"/>
        <v>0</v>
      </c>
      <c r="AX64" s="99">
        <f t="shared" si="18"/>
        <v>0</v>
      </c>
      <c r="AY64" s="314"/>
      <c r="AZ64" s="314"/>
      <c r="BA64" s="320"/>
      <c r="BB64" s="320"/>
      <c r="BC64" s="320"/>
      <c r="BD64" s="320"/>
      <c r="BE64" s="320"/>
    </row>
    <row r="65" spans="2:57" ht="19.5" thickTop="1">
      <c r="B65" s="246">
        <v>17</v>
      </c>
      <c r="C65" s="296"/>
      <c r="D65" s="270" t="str">
        <f>IF(C65="","",VLOOKUP(C65,登録データ!$A$3:$G$3000,2,FALSE))</f>
        <v/>
      </c>
      <c r="E65" s="270" t="str">
        <f>IF(C65="","",VLOOKUP(C65,登録データ!$A$3:$G$3000,3,FALSE))</f>
        <v/>
      </c>
      <c r="F65" s="92" t="str">
        <f>IF(C65="","",VLOOKUP(C65,登録データ!$A$3:$G$3000,7,FALSE))</f>
        <v/>
      </c>
      <c r="G65" s="92" t="s">
        <v>33</v>
      </c>
      <c r="H65" s="195"/>
      <c r="I65" s="92" t="s">
        <v>34</v>
      </c>
      <c r="J65" s="197"/>
      <c r="K65" s="102" t="str">
        <f t="shared" si="49"/>
        <v/>
      </c>
      <c r="L65" s="101" t="str">
        <f t="shared" si="101"/>
        <v/>
      </c>
      <c r="M65" s="205"/>
      <c r="N65" s="298"/>
      <c r="O65" s="298"/>
      <c r="P65" s="299"/>
      <c r="Q65" s="293"/>
      <c r="R65" s="293"/>
      <c r="V65" s="7"/>
      <c r="W65" s="312">
        <f>IF(C65="",0,IF(VLOOKUP(C65,登録データ!$A$3:$O$3000,15,FALSE)=1,0,1))</f>
        <v>0</v>
      </c>
      <c r="X65" s="312">
        <f>COUNTIF($C$17:C65,C65)</f>
        <v>0</v>
      </c>
      <c r="Y65" s="325">
        <f t="shared" ref="Y65" si="182">IF(C65="",1,0)</f>
        <v>1</v>
      </c>
      <c r="Z65" s="325">
        <f t="shared" ref="Z65" si="183">IF(D65="",1,0)</f>
        <v>1</v>
      </c>
      <c r="AA65" s="325">
        <f t="shared" ref="AA65" si="184">IF(E65="",1,0)</f>
        <v>1</v>
      </c>
      <c r="AB65" s="325">
        <f t="shared" ref="AB65" si="185">IF(F65="",1,0)</f>
        <v>1</v>
      </c>
      <c r="AC65" s="325">
        <f t="shared" ref="AC65" si="186">IF(F66="",1,0)</f>
        <v>1</v>
      </c>
      <c r="AD65" s="325">
        <f t="shared" ref="AD65" si="187">IF(ISNA(OR(Y65:AC65)),1,SUM(Y65:AC65))</f>
        <v>5</v>
      </c>
      <c r="AE65" s="99">
        <f t="shared" ca="1" si="4"/>
        <v>0</v>
      </c>
      <c r="AF65" s="93">
        <f t="shared" si="30"/>
        <v>0</v>
      </c>
      <c r="AG65" s="93" t="str">
        <f t="shared" si="6"/>
        <v>00000</v>
      </c>
      <c r="AH65" s="11" t="str">
        <f t="shared" si="31"/>
        <v>0秒0</v>
      </c>
      <c r="AI65" s="12">
        <f t="shared" si="32"/>
        <v>0</v>
      </c>
      <c r="AJ65" s="12" t="str">
        <f t="shared" si="33"/>
        <v>0</v>
      </c>
      <c r="AK65" s="12" t="str">
        <f t="shared" si="10"/>
        <v>0</v>
      </c>
      <c r="AL65" s="12" t="str">
        <f t="shared" si="34"/>
        <v>0m</v>
      </c>
      <c r="AM65" s="12" t="str">
        <f t="shared" si="35"/>
        <v>点</v>
      </c>
      <c r="AN65" s="108">
        <f t="shared" si="36"/>
        <v>0</v>
      </c>
      <c r="AO65" s="99" t="str">
        <f>IF(J65="","",VLOOKUP(H65,登録データ!$U$4:$V$27,2,FALSE))</f>
        <v/>
      </c>
      <c r="AP65" s="99" t="str">
        <f>IF(J65="","",VLOOKUP(H65,登録データ!$U$4:$W$27,3,FALSE))</f>
        <v/>
      </c>
      <c r="AQ65" s="99" t="str">
        <f t="shared" si="14"/>
        <v/>
      </c>
      <c r="AR65" s="99" t="str">
        <f>IF(H65="","",VLOOKUP(H65,登録データ!$U$4:$X$27,4,FALSE))</f>
        <v/>
      </c>
      <c r="AS65" s="99">
        <f>IF(AR65="",0,COUNTIF($AR$17:AR65,AR65))</f>
        <v>0</v>
      </c>
      <c r="AT65" s="99" t="str">
        <f t="shared" si="37"/>
        <v/>
      </c>
      <c r="AU65" s="99">
        <f>IF(AQ65="B",COUNTIF($AT$17:AT65,AT65),0)</f>
        <v>0</v>
      </c>
      <c r="AV65" s="99">
        <f t="shared" si="16"/>
        <v>0</v>
      </c>
      <c r="AW65" s="99">
        <f t="shared" si="17"/>
        <v>0</v>
      </c>
      <c r="AX65" s="99">
        <f t="shared" si="18"/>
        <v>0</v>
      </c>
      <c r="AY65" s="312">
        <f>IF(Q65="",0,COUNTA($Q$17:Q65))</f>
        <v>0</v>
      </c>
      <c r="AZ65" s="312">
        <f>IF(R65="",0,COUNTA($R$17:R65))</f>
        <v>0</v>
      </c>
      <c r="BA65" s="318">
        <f>IF(OR($AR65="20100",$AR66="20100",$AR67="20100"),COUNTIF($AR$17:$AR67,"20100"),0)</f>
        <v>0</v>
      </c>
      <c r="BB65" s="318">
        <f t="shared" ref="BB65" si="188">IF($BA65=0,0,INDEX($H65:$H67,MATCH("20100",$AR65:$AR67,0),1))</f>
        <v>0</v>
      </c>
      <c r="BC65" s="318">
        <f t="shared" ref="BC65" si="189">IF($BA65=0,0,INDEX($J65:$J67,MATCH("20100",$AR65:$AR67,0),1))</f>
        <v>0</v>
      </c>
      <c r="BD65" s="318">
        <f t="shared" ref="BD65" si="190">IF($BA65=0,0,INDEX($L65:$L67,MATCH("20100",$AR65:$AR67,0),1))</f>
        <v>0</v>
      </c>
      <c r="BE65" s="318">
        <f t="shared" ref="BE65" si="191">IF(LEN($BB65)&lt;5,0,IF($F65=1,0,1))</f>
        <v>0</v>
      </c>
    </row>
    <row r="66" spans="2:57" ht="18.75">
      <c r="B66" s="247"/>
      <c r="C66" s="297"/>
      <c r="D66" s="271"/>
      <c r="E66" s="271"/>
      <c r="F66" s="93" t="str">
        <f>IF(C65="","",VLOOKUP(C65,登録データ!$A$3:$G$3000,4,FALSE))</f>
        <v/>
      </c>
      <c r="G66" s="93" t="s">
        <v>36</v>
      </c>
      <c r="H66" s="195"/>
      <c r="I66" s="93" t="s">
        <v>67</v>
      </c>
      <c r="J66" s="198"/>
      <c r="K66" s="102" t="str">
        <f t="shared" si="49"/>
        <v/>
      </c>
      <c r="L66" s="93" t="str">
        <f t="shared" si="101"/>
        <v/>
      </c>
      <c r="M66" s="206"/>
      <c r="N66" s="300"/>
      <c r="O66" s="301"/>
      <c r="P66" s="302"/>
      <c r="Q66" s="294"/>
      <c r="R66" s="294"/>
      <c r="V66" s="7"/>
      <c r="W66" s="313"/>
      <c r="X66" s="313"/>
      <c r="Y66" s="326"/>
      <c r="Z66" s="326"/>
      <c r="AA66" s="326"/>
      <c r="AB66" s="326"/>
      <c r="AC66" s="326"/>
      <c r="AD66" s="326"/>
      <c r="AE66" s="99">
        <f t="shared" ca="1" si="4"/>
        <v>0</v>
      </c>
      <c r="AF66" s="93">
        <f t="shared" si="30"/>
        <v>0</v>
      </c>
      <c r="AG66" s="93" t="str">
        <f t="shared" si="6"/>
        <v>00000</v>
      </c>
      <c r="AH66" s="11" t="str">
        <f t="shared" si="31"/>
        <v>0秒0</v>
      </c>
      <c r="AI66" s="12">
        <f t="shared" si="32"/>
        <v>0</v>
      </c>
      <c r="AJ66" s="12" t="str">
        <f t="shared" si="33"/>
        <v>0</v>
      </c>
      <c r="AK66" s="12" t="str">
        <f t="shared" si="10"/>
        <v>0</v>
      </c>
      <c r="AL66" s="12" t="str">
        <f t="shared" si="34"/>
        <v>0m</v>
      </c>
      <c r="AM66" s="12" t="str">
        <f t="shared" si="35"/>
        <v>点</v>
      </c>
      <c r="AN66" s="108">
        <f t="shared" si="36"/>
        <v>0</v>
      </c>
      <c r="AO66" s="99" t="str">
        <f>IF(J66="","",VLOOKUP(H66,登録データ!$U$4:$V$27,2,FALSE))</f>
        <v/>
      </c>
      <c r="AP66" s="99" t="str">
        <f>IF(J66="","",VLOOKUP(H66,登録データ!$U$4:$W$27,3,FALSE))</f>
        <v/>
      </c>
      <c r="AQ66" s="99" t="str">
        <f t="shared" si="14"/>
        <v/>
      </c>
      <c r="AR66" s="99" t="str">
        <f>IF(H66="","",VLOOKUP(H66,登録データ!$U$4:$X$27,4,FALSE))</f>
        <v/>
      </c>
      <c r="AS66" s="99">
        <f>IF(AR66="",0,COUNTIF($AR$17:AR66,AR66))</f>
        <v>0</v>
      </c>
      <c r="AT66" s="99" t="str">
        <f t="shared" si="37"/>
        <v/>
      </c>
      <c r="AU66" s="99">
        <f>IF(AQ66="B",COUNTIF($AT$17:AT66,AT66),0)</f>
        <v>0</v>
      </c>
      <c r="AV66" s="99">
        <f t="shared" si="16"/>
        <v>0</v>
      </c>
      <c r="AW66" s="99">
        <f t="shared" si="17"/>
        <v>0</v>
      </c>
      <c r="AX66" s="99">
        <f t="shared" si="18"/>
        <v>0</v>
      </c>
      <c r="AY66" s="313"/>
      <c r="AZ66" s="313"/>
      <c r="BA66" s="319"/>
      <c r="BB66" s="319"/>
      <c r="BC66" s="319"/>
      <c r="BD66" s="319"/>
      <c r="BE66" s="319"/>
    </row>
    <row r="67" spans="2:57" ht="19.5" thickBot="1">
      <c r="B67" s="248"/>
      <c r="C67" s="283"/>
      <c r="D67" s="283"/>
      <c r="E67" s="283"/>
      <c r="F67" s="283"/>
      <c r="G67" s="94" t="s">
        <v>37</v>
      </c>
      <c r="H67" s="196"/>
      <c r="I67" s="94" t="s">
        <v>39</v>
      </c>
      <c r="J67" s="199"/>
      <c r="K67" s="94" t="str">
        <f t="shared" si="49"/>
        <v/>
      </c>
      <c r="L67" s="23" t="str">
        <f t="shared" si="101"/>
        <v/>
      </c>
      <c r="M67" s="207"/>
      <c r="N67" s="303"/>
      <c r="O67" s="303"/>
      <c r="P67" s="304"/>
      <c r="Q67" s="295"/>
      <c r="R67" s="295"/>
      <c r="V67" s="7"/>
      <c r="W67" s="314"/>
      <c r="X67" s="314"/>
      <c r="Y67" s="273"/>
      <c r="Z67" s="273"/>
      <c r="AA67" s="273"/>
      <c r="AB67" s="273"/>
      <c r="AC67" s="273"/>
      <c r="AD67" s="273"/>
      <c r="AE67" s="99">
        <f t="shared" ca="1" si="4"/>
        <v>0</v>
      </c>
      <c r="AF67" s="93">
        <f t="shared" si="30"/>
        <v>0</v>
      </c>
      <c r="AG67" s="93" t="str">
        <f t="shared" si="6"/>
        <v>00000</v>
      </c>
      <c r="AH67" s="11" t="str">
        <f t="shared" si="31"/>
        <v>0秒0</v>
      </c>
      <c r="AI67" s="12">
        <f t="shared" si="32"/>
        <v>0</v>
      </c>
      <c r="AJ67" s="12" t="str">
        <f t="shared" si="33"/>
        <v>0</v>
      </c>
      <c r="AK67" s="12" t="str">
        <f t="shared" si="10"/>
        <v>0</v>
      </c>
      <c r="AL67" s="12" t="str">
        <f t="shared" si="34"/>
        <v>0m</v>
      </c>
      <c r="AM67" s="12" t="str">
        <f t="shared" si="35"/>
        <v>点</v>
      </c>
      <c r="AN67" s="108">
        <f t="shared" si="36"/>
        <v>0</v>
      </c>
      <c r="AO67" s="99" t="str">
        <f>IF(J67="","",VLOOKUP(H67,登録データ!$U$4:$V$27,2,FALSE))</f>
        <v/>
      </c>
      <c r="AP67" s="99" t="str">
        <f>IF(J67="","",VLOOKUP(H67,登録データ!$U$4:$W$27,3,FALSE))</f>
        <v/>
      </c>
      <c r="AQ67" s="99" t="str">
        <f t="shared" si="14"/>
        <v/>
      </c>
      <c r="AR67" s="99" t="str">
        <f>IF(H67="","",VLOOKUP(H67,登録データ!$U$4:$X$27,4,FALSE))</f>
        <v/>
      </c>
      <c r="AS67" s="99">
        <f>IF(AR67="",0,COUNTIF($AR$17:AR67,AR67))</f>
        <v>0</v>
      </c>
      <c r="AT67" s="99" t="str">
        <f t="shared" si="37"/>
        <v/>
      </c>
      <c r="AU67" s="99">
        <f>IF(AQ67="B",COUNTIF($AT$17:AT67,AT67),0)</f>
        <v>0</v>
      </c>
      <c r="AV67" s="99">
        <f t="shared" si="16"/>
        <v>0</v>
      </c>
      <c r="AW67" s="99">
        <f t="shared" si="17"/>
        <v>0</v>
      </c>
      <c r="AX67" s="99">
        <f t="shared" si="18"/>
        <v>0</v>
      </c>
      <c r="AY67" s="314"/>
      <c r="AZ67" s="314"/>
      <c r="BA67" s="320"/>
      <c r="BB67" s="320"/>
      <c r="BC67" s="320"/>
      <c r="BD67" s="320"/>
      <c r="BE67" s="320"/>
    </row>
    <row r="68" spans="2:57" ht="19.5" thickTop="1">
      <c r="B68" s="246">
        <v>18</v>
      </c>
      <c r="C68" s="296"/>
      <c r="D68" s="270" t="str">
        <f>IF(C68="","",VLOOKUP(C68,登録データ!$A$3:$G$3000,2,FALSE))</f>
        <v/>
      </c>
      <c r="E68" s="270" t="str">
        <f>IF(C68="","",VLOOKUP(C68,登録データ!$A$3:$G$3000,3,FALSE))</f>
        <v/>
      </c>
      <c r="F68" s="92" t="str">
        <f>IF(C68="","",VLOOKUP(C68,登録データ!$A$3:$G$3000,7,FALSE))</f>
        <v/>
      </c>
      <c r="G68" s="92" t="s">
        <v>33</v>
      </c>
      <c r="H68" s="195"/>
      <c r="I68" s="92" t="s">
        <v>34</v>
      </c>
      <c r="J68" s="197"/>
      <c r="K68" s="102" t="str">
        <f t="shared" si="49"/>
        <v/>
      </c>
      <c r="L68" s="101" t="str">
        <f t="shared" si="101"/>
        <v/>
      </c>
      <c r="M68" s="205"/>
      <c r="N68" s="298"/>
      <c r="O68" s="298"/>
      <c r="P68" s="299"/>
      <c r="Q68" s="293"/>
      <c r="R68" s="293"/>
      <c r="V68" s="7"/>
      <c r="W68" s="312">
        <f>IF(C68="",0,IF(VLOOKUP(C68,登録データ!$A$3:$O$3000,15,FALSE)=1,0,1))</f>
        <v>0</v>
      </c>
      <c r="X68" s="312">
        <f>COUNTIF($C$17:C68,C68)</f>
        <v>0</v>
      </c>
      <c r="Y68" s="325">
        <f t="shared" ref="Y68" si="192">IF(C68="",1,0)</f>
        <v>1</v>
      </c>
      <c r="Z68" s="325">
        <f t="shared" ref="Z68" si="193">IF(D68="",1,0)</f>
        <v>1</v>
      </c>
      <c r="AA68" s="325">
        <f t="shared" ref="AA68" si="194">IF(E68="",1,0)</f>
        <v>1</v>
      </c>
      <c r="AB68" s="325">
        <f t="shared" ref="AB68" si="195">IF(F68="",1,0)</f>
        <v>1</v>
      </c>
      <c r="AC68" s="325">
        <f t="shared" ref="AC68" si="196">IF(F69="",1,0)</f>
        <v>1</v>
      </c>
      <c r="AD68" s="325">
        <f t="shared" ref="AD68" si="197">IF(ISNA(OR(Y68:AC68)),1,SUM(Y68:AC68))</f>
        <v>5</v>
      </c>
      <c r="AE68" s="99">
        <f t="shared" ca="1" si="4"/>
        <v>0</v>
      </c>
      <c r="AF68" s="93">
        <f t="shared" si="30"/>
        <v>0</v>
      </c>
      <c r="AG68" s="93" t="str">
        <f t="shared" si="6"/>
        <v>00000</v>
      </c>
      <c r="AH68" s="11" t="str">
        <f t="shared" si="31"/>
        <v>0秒0</v>
      </c>
      <c r="AI68" s="12">
        <f t="shared" si="32"/>
        <v>0</v>
      </c>
      <c r="AJ68" s="12" t="str">
        <f t="shared" si="33"/>
        <v>0</v>
      </c>
      <c r="AK68" s="12" t="str">
        <f t="shared" si="10"/>
        <v>0</v>
      </c>
      <c r="AL68" s="12" t="str">
        <f t="shared" si="34"/>
        <v>0m</v>
      </c>
      <c r="AM68" s="12" t="str">
        <f t="shared" si="35"/>
        <v>点</v>
      </c>
      <c r="AN68" s="108">
        <f t="shared" si="36"/>
        <v>0</v>
      </c>
      <c r="AO68" s="99" t="str">
        <f>IF(J68="","",VLOOKUP(H68,登録データ!$U$4:$V$27,2,FALSE))</f>
        <v/>
      </c>
      <c r="AP68" s="99" t="str">
        <f>IF(J68="","",VLOOKUP(H68,登録データ!$U$4:$W$27,3,FALSE))</f>
        <v/>
      </c>
      <c r="AQ68" s="99" t="str">
        <f t="shared" si="14"/>
        <v/>
      </c>
      <c r="AR68" s="99" t="str">
        <f>IF(H68="","",VLOOKUP(H68,登録データ!$U$4:$X$27,4,FALSE))</f>
        <v/>
      </c>
      <c r="AS68" s="99">
        <f>IF(AR68="",0,COUNTIF($AR$17:AR68,AR68))</f>
        <v>0</v>
      </c>
      <c r="AT68" s="99" t="str">
        <f t="shared" si="37"/>
        <v/>
      </c>
      <c r="AU68" s="99">
        <f>IF(AQ68="B",COUNTIF($AT$17:AT68,AT68),0)</f>
        <v>0</v>
      </c>
      <c r="AV68" s="99">
        <f t="shared" si="16"/>
        <v>0</v>
      </c>
      <c r="AW68" s="99">
        <f t="shared" si="17"/>
        <v>0</v>
      </c>
      <c r="AX68" s="99">
        <f t="shared" si="18"/>
        <v>0</v>
      </c>
      <c r="AY68" s="312">
        <f>IF(Q68="",0,COUNTA($Q$17:Q68))</f>
        <v>0</v>
      </c>
      <c r="AZ68" s="312">
        <f>IF(R68="",0,COUNTA($R$17:R68))</f>
        <v>0</v>
      </c>
      <c r="BA68" s="318">
        <f>IF(OR($AR68="20100",$AR69="20100",$AR70="20100"),COUNTIF($AR$17:$AR70,"20100"),0)</f>
        <v>0</v>
      </c>
      <c r="BB68" s="318">
        <f t="shared" ref="BB68" si="198">IF($BA68=0,0,INDEX($H68:$H70,MATCH("20100",$AR68:$AR70,0),1))</f>
        <v>0</v>
      </c>
      <c r="BC68" s="318">
        <f t="shared" ref="BC68" si="199">IF($BA68=0,0,INDEX($J68:$J70,MATCH("20100",$AR68:$AR70,0),1))</f>
        <v>0</v>
      </c>
      <c r="BD68" s="318">
        <f t="shared" ref="BD68" si="200">IF($BA68=0,0,INDEX($L68:$L70,MATCH("20100",$AR68:$AR70,0),1))</f>
        <v>0</v>
      </c>
      <c r="BE68" s="318">
        <f t="shared" ref="BE68" si="201">IF(LEN($BB68)&lt;5,0,IF($F68=1,0,1))</f>
        <v>0</v>
      </c>
    </row>
    <row r="69" spans="2:57" ht="18.75">
      <c r="B69" s="247"/>
      <c r="C69" s="297"/>
      <c r="D69" s="271"/>
      <c r="E69" s="271"/>
      <c r="F69" s="93" t="str">
        <f>IF(C68="","",VLOOKUP(C68,登録データ!$A$3:$G$3000,4,FALSE))</f>
        <v/>
      </c>
      <c r="G69" s="93" t="s">
        <v>36</v>
      </c>
      <c r="H69" s="195"/>
      <c r="I69" s="93" t="s">
        <v>67</v>
      </c>
      <c r="J69" s="198"/>
      <c r="K69" s="102" t="str">
        <f t="shared" si="49"/>
        <v/>
      </c>
      <c r="L69" s="93" t="str">
        <f t="shared" si="101"/>
        <v/>
      </c>
      <c r="M69" s="206"/>
      <c r="N69" s="300"/>
      <c r="O69" s="301"/>
      <c r="P69" s="302"/>
      <c r="Q69" s="294"/>
      <c r="R69" s="294"/>
      <c r="V69" s="7"/>
      <c r="W69" s="313"/>
      <c r="X69" s="313"/>
      <c r="Y69" s="326"/>
      <c r="Z69" s="326"/>
      <c r="AA69" s="326"/>
      <c r="AB69" s="326"/>
      <c r="AC69" s="326"/>
      <c r="AD69" s="326"/>
      <c r="AE69" s="99">
        <f t="shared" ca="1" si="4"/>
        <v>0</v>
      </c>
      <c r="AF69" s="93">
        <f t="shared" si="30"/>
        <v>0</v>
      </c>
      <c r="AG69" s="93" t="str">
        <f t="shared" si="6"/>
        <v>00000</v>
      </c>
      <c r="AH69" s="11" t="str">
        <f t="shared" si="31"/>
        <v>0秒0</v>
      </c>
      <c r="AI69" s="12">
        <f t="shared" si="32"/>
        <v>0</v>
      </c>
      <c r="AJ69" s="12" t="str">
        <f t="shared" si="33"/>
        <v>0</v>
      </c>
      <c r="AK69" s="12" t="str">
        <f t="shared" si="10"/>
        <v>0</v>
      </c>
      <c r="AL69" s="12" t="str">
        <f t="shared" si="34"/>
        <v>0m</v>
      </c>
      <c r="AM69" s="12" t="str">
        <f t="shared" si="35"/>
        <v>点</v>
      </c>
      <c r="AN69" s="108">
        <f t="shared" si="36"/>
        <v>0</v>
      </c>
      <c r="AO69" s="99" t="str">
        <f>IF(J69="","",VLOOKUP(H69,登録データ!$U$4:$V$27,2,FALSE))</f>
        <v/>
      </c>
      <c r="AP69" s="99" t="str">
        <f>IF(J69="","",VLOOKUP(H69,登録データ!$U$4:$W$27,3,FALSE))</f>
        <v/>
      </c>
      <c r="AQ69" s="99" t="str">
        <f t="shared" si="14"/>
        <v/>
      </c>
      <c r="AR69" s="99" t="str">
        <f>IF(H69="","",VLOOKUP(H69,登録データ!$U$4:$X$27,4,FALSE))</f>
        <v/>
      </c>
      <c r="AS69" s="99">
        <f>IF(AR69="",0,COUNTIF($AR$17:AR69,AR69))</f>
        <v>0</v>
      </c>
      <c r="AT69" s="99" t="str">
        <f t="shared" si="37"/>
        <v/>
      </c>
      <c r="AU69" s="99">
        <f>IF(AQ69="B",COUNTIF($AT$17:AT69,AT69),0)</f>
        <v>0</v>
      </c>
      <c r="AV69" s="99">
        <f t="shared" si="16"/>
        <v>0</v>
      </c>
      <c r="AW69" s="99">
        <f t="shared" si="17"/>
        <v>0</v>
      </c>
      <c r="AX69" s="99">
        <f t="shared" si="18"/>
        <v>0</v>
      </c>
      <c r="AY69" s="313"/>
      <c r="AZ69" s="313"/>
      <c r="BA69" s="319"/>
      <c r="BB69" s="319"/>
      <c r="BC69" s="319"/>
      <c r="BD69" s="319"/>
      <c r="BE69" s="319"/>
    </row>
    <row r="70" spans="2:57" ht="19.5" thickBot="1">
      <c r="B70" s="248"/>
      <c r="C70" s="283"/>
      <c r="D70" s="283"/>
      <c r="E70" s="283"/>
      <c r="F70" s="283"/>
      <c r="G70" s="94" t="s">
        <v>37</v>
      </c>
      <c r="H70" s="196"/>
      <c r="I70" s="94" t="s">
        <v>39</v>
      </c>
      <c r="J70" s="199"/>
      <c r="K70" s="94" t="str">
        <f t="shared" si="49"/>
        <v/>
      </c>
      <c r="L70" s="23" t="str">
        <f t="shared" si="101"/>
        <v/>
      </c>
      <c r="M70" s="207"/>
      <c r="N70" s="303"/>
      <c r="O70" s="303"/>
      <c r="P70" s="304"/>
      <c r="Q70" s="295"/>
      <c r="R70" s="295"/>
      <c r="V70" s="7"/>
      <c r="W70" s="314"/>
      <c r="X70" s="314"/>
      <c r="Y70" s="273"/>
      <c r="Z70" s="273"/>
      <c r="AA70" s="273"/>
      <c r="AB70" s="273"/>
      <c r="AC70" s="273"/>
      <c r="AD70" s="273"/>
      <c r="AE70" s="99">
        <f t="shared" ca="1" si="4"/>
        <v>0</v>
      </c>
      <c r="AF70" s="93">
        <f t="shared" si="30"/>
        <v>0</v>
      </c>
      <c r="AG70" s="93" t="str">
        <f t="shared" si="6"/>
        <v>00000</v>
      </c>
      <c r="AH70" s="11" t="str">
        <f t="shared" si="31"/>
        <v>0秒0</v>
      </c>
      <c r="AI70" s="12">
        <f t="shared" si="32"/>
        <v>0</v>
      </c>
      <c r="AJ70" s="12" t="str">
        <f t="shared" si="33"/>
        <v>0</v>
      </c>
      <c r="AK70" s="12" t="str">
        <f t="shared" si="10"/>
        <v>0</v>
      </c>
      <c r="AL70" s="12" t="str">
        <f t="shared" si="34"/>
        <v>0m</v>
      </c>
      <c r="AM70" s="12" t="str">
        <f t="shared" si="35"/>
        <v>点</v>
      </c>
      <c r="AN70" s="108">
        <f t="shared" si="36"/>
        <v>0</v>
      </c>
      <c r="AO70" s="99" t="str">
        <f>IF(J70="","",VLOOKUP(H70,登録データ!$U$4:$V$27,2,FALSE))</f>
        <v/>
      </c>
      <c r="AP70" s="99" t="str">
        <f>IF(J70="","",VLOOKUP(H70,登録データ!$U$4:$W$27,3,FALSE))</f>
        <v/>
      </c>
      <c r="AQ70" s="99" t="str">
        <f t="shared" si="14"/>
        <v/>
      </c>
      <c r="AR70" s="99" t="str">
        <f>IF(H70="","",VLOOKUP(H70,登録データ!$U$4:$X$27,4,FALSE))</f>
        <v/>
      </c>
      <c r="AS70" s="99">
        <f>IF(AR70="",0,COUNTIF($AR$17:AR70,AR70))</f>
        <v>0</v>
      </c>
      <c r="AT70" s="99" t="str">
        <f t="shared" si="37"/>
        <v/>
      </c>
      <c r="AU70" s="99">
        <f>IF(AQ70="B",COUNTIF($AT$17:AT70,AT70),0)</f>
        <v>0</v>
      </c>
      <c r="AV70" s="99">
        <f t="shared" si="16"/>
        <v>0</v>
      </c>
      <c r="AW70" s="99">
        <f t="shared" si="17"/>
        <v>0</v>
      </c>
      <c r="AX70" s="99">
        <f t="shared" si="18"/>
        <v>0</v>
      </c>
      <c r="AY70" s="314"/>
      <c r="AZ70" s="314"/>
      <c r="BA70" s="320"/>
      <c r="BB70" s="320"/>
      <c r="BC70" s="320"/>
      <c r="BD70" s="320"/>
      <c r="BE70" s="320"/>
    </row>
    <row r="71" spans="2:57" ht="19.5" thickTop="1">
      <c r="B71" s="246">
        <v>19</v>
      </c>
      <c r="C71" s="296"/>
      <c r="D71" s="270" t="str">
        <f>IF(C71="","",VLOOKUP(C71,登録データ!$A$3:$G$3000,2,FALSE))</f>
        <v/>
      </c>
      <c r="E71" s="270" t="str">
        <f>IF(C71="","",VLOOKUP(C71,登録データ!$A$3:$G$3000,3,FALSE))</f>
        <v/>
      </c>
      <c r="F71" s="92" t="str">
        <f>IF(C71="","",VLOOKUP(C71,登録データ!$A$3:$G$3000,7,FALSE))</f>
        <v/>
      </c>
      <c r="G71" s="92" t="s">
        <v>33</v>
      </c>
      <c r="H71" s="195"/>
      <c r="I71" s="92" t="s">
        <v>34</v>
      </c>
      <c r="J71" s="197"/>
      <c r="K71" s="102" t="str">
        <f t="shared" si="49"/>
        <v/>
      </c>
      <c r="L71" s="101" t="str">
        <f t="shared" si="101"/>
        <v/>
      </c>
      <c r="M71" s="205"/>
      <c r="N71" s="298"/>
      <c r="O71" s="298"/>
      <c r="P71" s="299"/>
      <c r="Q71" s="293"/>
      <c r="R71" s="293"/>
      <c r="V71" s="7"/>
      <c r="W71" s="312">
        <f>IF(C71="",0,IF(VLOOKUP(C71,登録データ!$A$3:$O$3000,15,FALSE)=1,0,1))</f>
        <v>0</v>
      </c>
      <c r="X71" s="312">
        <f>COUNTIF($C$17:C71,C71)</f>
        <v>0</v>
      </c>
      <c r="Y71" s="325">
        <f t="shared" ref="Y71" si="202">IF(C71="",1,0)</f>
        <v>1</v>
      </c>
      <c r="Z71" s="325">
        <f t="shared" ref="Z71" si="203">IF(D71="",1,0)</f>
        <v>1</v>
      </c>
      <c r="AA71" s="325">
        <f t="shared" ref="AA71" si="204">IF(E71="",1,0)</f>
        <v>1</v>
      </c>
      <c r="AB71" s="325">
        <f t="shared" ref="AB71" si="205">IF(F71="",1,0)</f>
        <v>1</v>
      </c>
      <c r="AC71" s="325">
        <f t="shared" ref="AC71" si="206">IF(F72="",1,0)</f>
        <v>1</v>
      </c>
      <c r="AD71" s="325">
        <f t="shared" ref="AD71" si="207">IF(ISNA(OR(Y71:AC71)),1,SUM(Y71:AC71))</f>
        <v>5</v>
      </c>
      <c r="AE71" s="99">
        <f t="shared" ca="1" si="4"/>
        <v>0</v>
      </c>
      <c r="AF71" s="93">
        <f t="shared" si="30"/>
        <v>0</v>
      </c>
      <c r="AG71" s="93" t="str">
        <f t="shared" si="6"/>
        <v>00000</v>
      </c>
      <c r="AH71" s="11" t="str">
        <f t="shared" si="31"/>
        <v>0秒0</v>
      </c>
      <c r="AI71" s="12">
        <f t="shared" si="32"/>
        <v>0</v>
      </c>
      <c r="AJ71" s="12" t="str">
        <f t="shared" si="33"/>
        <v>0</v>
      </c>
      <c r="AK71" s="12" t="str">
        <f t="shared" si="10"/>
        <v>0</v>
      </c>
      <c r="AL71" s="12" t="str">
        <f t="shared" si="34"/>
        <v>0m</v>
      </c>
      <c r="AM71" s="12" t="str">
        <f t="shared" si="35"/>
        <v>点</v>
      </c>
      <c r="AN71" s="108">
        <f t="shared" si="36"/>
        <v>0</v>
      </c>
      <c r="AO71" s="99" t="str">
        <f>IF(J71="","",VLOOKUP(H71,登録データ!$U$4:$V$27,2,FALSE))</f>
        <v/>
      </c>
      <c r="AP71" s="99" t="str">
        <f>IF(J71="","",VLOOKUP(H71,登録データ!$U$4:$W$27,3,FALSE))</f>
        <v/>
      </c>
      <c r="AQ71" s="99" t="str">
        <f t="shared" si="14"/>
        <v/>
      </c>
      <c r="AR71" s="99" t="str">
        <f>IF(H71="","",VLOOKUP(H71,登録データ!$U$4:$X$27,4,FALSE))</f>
        <v/>
      </c>
      <c r="AS71" s="99">
        <f>IF(AR71="",0,COUNTIF($AR$17:AR71,AR71))</f>
        <v>0</v>
      </c>
      <c r="AT71" s="99" t="str">
        <f t="shared" si="37"/>
        <v/>
      </c>
      <c r="AU71" s="99">
        <f>IF(AQ71="B",COUNTIF($AT$17:AT71,AT71),0)</f>
        <v>0</v>
      </c>
      <c r="AV71" s="99">
        <f t="shared" si="16"/>
        <v>0</v>
      </c>
      <c r="AW71" s="99">
        <f t="shared" si="17"/>
        <v>0</v>
      </c>
      <c r="AX71" s="99">
        <f t="shared" si="18"/>
        <v>0</v>
      </c>
      <c r="AY71" s="312">
        <f>IF(Q71="",0,COUNTA($Q$17:Q71))</f>
        <v>0</v>
      </c>
      <c r="AZ71" s="312">
        <f>IF(R71="",0,COUNTA($R$17:R71))</f>
        <v>0</v>
      </c>
      <c r="BA71" s="318">
        <f>IF(OR($AR71="20100",$AR72="20100",$AR73="20100"),COUNTIF($AR$17:$AR73,"20100"),0)</f>
        <v>0</v>
      </c>
      <c r="BB71" s="318">
        <f t="shared" ref="BB71" si="208">IF($BA71=0,0,INDEX($H71:$H73,MATCH("20100",$AR71:$AR73,0),1))</f>
        <v>0</v>
      </c>
      <c r="BC71" s="318">
        <f t="shared" ref="BC71" si="209">IF($BA71=0,0,INDEX($J71:$J73,MATCH("20100",$AR71:$AR73,0),1))</f>
        <v>0</v>
      </c>
      <c r="BD71" s="318">
        <f t="shared" ref="BD71" si="210">IF($BA71=0,0,INDEX($L71:$L73,MATCH("20100",$AR71:$AR73,0),1))</f>
        <v>0</v>
      </c>
      <c r="BE71" s="318">
        <f t="shared" ref="BE71" si="211">IF(LEN($BB71)&lt;5,0,IF($F71=1,0,1))</f>
        <v>0</v>
      </c>
    </row>
    <row r="72" spans="2:57" ht="18.75">
      <c r="B72" s="247"/>
      <c r="C72" s="297"/>
      <c r="D72" s="271"/>
      <c r="E72" s="271"/>
      <c r="F72" s="93" t="str">
        <f>IF(C71="","",VLOOKUP(C71,登録データ!$A$3:$G$3000,4,FALSE))</f>
        <v/>
      </c>
      <c r="G72" s="93" t="s">
        <v>36</v>
      </c>
      <c r="H72" s="195"/>
      <c r="I72" s="93" t="s">
        <v>67</v>
      </c>
      <c r="J72" s="198"/>
      <c r="K72" s="102" t="str">
        <f t="shared" si="49"/>
        <v/>
      </c>
      <c r="L72" s="93" t="str">
        <f t="shared" si="101"/>
        <v/>
      </c>
      <c r="M72" s="206"/>
      <c r="N72" s="300"/>
      <c r="O72" s="301"/>
      <c r="P72" s="302"/>
      <c r="Q72" s="294"/>
      <c r="R72" s="294"/>
      <c r="V72" s="7"/>
      <c r="W72" s="313"/>
      <c r="X72" s="313"/>
      <c r="Y72" s="326"/>
      <c r="Z72" s="326"/>
      <c r="AA72" s="326"/>
      <c r="AB72" s="326"/>
      <c r="AC72" s="326"/>
      <c r="AD72" s="326"/>
      <c r="AE72" s="99">
        <f t="shared" ca="1" si="4"/>
        <v>0</v>
      </c>
      <c r="AF72" s="93">
        <f t="shared" si="30"/>
        <v>0</v>
      </c>
      <c r="AG72" s="93" t="str">
        <f t="shared" si="6"/>
        <v>00000</v>
      </c>
      <c r="AH72" s="11" t="str">
        <f t="shared" si="31"/>
        <v>0秒0</v>
      </c>
      <c r="AI72" s="12">
        <f t="shared" si="32"/>
        <v>0</v>
      </c>
      <c r="AJ72" s="12" t="str">
        <f t="shared" si="33"/>
        <v>0</v>
      </c>
      <c r="AK72" s="12" t="str">
        <f t="shared" si="10"/>
        <v>0</v>
      </c>
      <c r="AL72" s="12" t="str">
        <f t="shared" si="34"/>
        <v>0m</v>
      </c>
      <c r="AM72" s="12" t="str">
        <f t="shared" si="35"/>
        <v>点</v>
      </c>
      <c r="AN72" s="108">
        <f t="shared" si="36"/>
        <v>0</v>
      </c>
      <c r="AO72" s="99" t="str">
        <f>IF(J72="","",VLOOKUP(H72,登録データ!$U$4:$V$27,2,FALSE))</f>
        <v/>
      </c>
      <c r="AP72" s="99" t="str">
        <f>IF(J72="","",VLOOKUP(H72,登録データ!$U$4:$W$27,3,FALSE))</f>
        <v/>
      </c>
      <c r="AQ72" s="99" t="str">
        <f t="shared" si="14"/>
        <v/>
      </c>
      <c r="AR72" s="99" t="str">
        <f>IF(H72="","",VLOOKUP(H72,登録データ!$U$4:$X$27,4,FALSE))</f>
        <v/>
      </c>
      <c r="AS72" s="99">
        <f>IF(AR72="",0,COUNTIF($AR$17:AR72,AR72))</f>
        <v>0</v>
      </c>
      <c r="AT72" s="99" t="str">
        <f t="shared" si="37"/>
        <v/>
      </c>
      <c r="AU72" s="99">
        <f>IF(AQ72="B",COUNTIF($AT$17:AT72,AT72),0)</f>
        <v>0</v>
      </c>
      <c r="AV72" s="99">
        <f t="shared" si="16"/>
        <v>0</v>
      </c>
      <c r="AW72" s="99">
        <f t="shared" si="17"/>
        <v>0</v>
      </c>
      <c r="AX72" s="99">
        <f t="shared" si="18"/>
        <v>0</v>
      </c>
      <c r="AY72" s="313"/>
      <c r="AZ72" s="313"/>
      <c r="BA72" s="319"/>
      <c r="BB72" s="319"/>
      <c r="BC72" s="319"/>
      <c r="BD72" s="319"/>
      <c r="BE72" s="319"/>
    </row>
    <row r="73" spans="2:57" ht="19.5" thickBot="1">
      <c r="B73" s="248"/>
      <c r="C73" s="283"/>
      <c r="D73" s="283"/>
      <c r="E73" s="283"/>
      <c r="F73" s="283"/>
      <c r="G73" s="94" t="s">
        <v>37</v>
      </c>
      <c r="H73" s="196"/>
      <c r="I73" s="94" t="s">
        <v>39</v>
      </c>
      <c r="J73" s="199"/>
      <c r="K73" s="94" t="str">
        <f t="shared" si="49"/>
        <v/>
      </c>
      <c r="L73" s="23" t="str">
        <f t="shared" si="101"/>
        <v/>
      </c>
      <c r="M73" s="207"/>
      <c r="N73" s="303"/>
      <c r="O73" s="303"/>
      <c r="P73" s="304"/>
      <c r="Q73" s="295"/>
      <c r="R73" s="295"/>
      <c r="V73" s="7"/>
      <c r="W73" s="314"/>
      <c r="X73" s="314"/>
      <c r="Y73" s="273"/>
      <c r="Z73" s="273"/>
      <c r="AA73" s="273"/>
      <c r="AB73" s="273"/>
      <c r="AC73" s="273"/>
      <c r="AD73" s="273"/>
      <c r="AE73" s="99">
        <f t="shared" ca="1" si="4"/>
        <v>0</v>
      </c>
      <c r="AF73" s="93">
        <f t="shared" si="30"/>
        <v>0</v>
      </c>
      <c r="AG73" s="93" t="str">
        <f t="shared" si="6"/>
        <v>00000</v>
      </c>
      <c r="AH73" s="11" t="str">
        <f t="shared" si="31"/>
        <v>0秒0</v>
      </c>
      <c r="AI73" s="12">
        <f t="shared" si="32"/>
        <v>0</v>
      </c>
      <c r="AJ73" s="12" t="str">
        <f t="shared" si="33"/>
        <v>0</v>
      </c>
      <c r="AK73" s="12" t="str">
        <f t="shared" si="10"/>
        <v>0</v>
      </c>
      <c r="AL73" s="12" t="str">
        <f t="shared" si="34"/>
        <v>0m</v>
      </c>
      <c r="AM73" s="12" t="str">
        <f t="shared" si="35"/>
        <v>点</v>
      </c>
      <c r="AN73" s="108">
        <f t="shared" si="36"/>
        <v>0</v>
      </c>
      <c r="AO73" s="99" t="str">
        <f>IF(J73="","",VLOOKUP(H73,登録データ!$U$4:$V$27,2,FALSE))</f>
        <v/>
      </c>
      <c r="AP73" s="99" t="str">
        <f>IF(J73="","",VLOOKUP(H73,登録データ!$U$4:$W$27,3,FALSE))</f>
        <v/>
      </c>
      <c r="AQ73" s="99" t="str">
        <f t="shared" si="14"/>
        <v/>
      </c>
      <c r="AR73" s="99" t="str">
        <f>IF(H73="","",VLOOKUP(H73,登録データ!$U$4:$X$27,4,FALSE))</f>
        <v/>
      </c>
      <c r="AS73" s="99">
        <f>IF(AR73="",0,COUNTIF($AR$17:AR73,AR73))</f>
        <v>0</v>
      </c>
      <c r="AT73" s="99" t="str">
        <f t="shared" si="37"/>
        <v/>
      </c>
      <c r="AU73" s="99">
        <f>IF(AQ73="B",COUNTIF($AT$17:AT73,AT73),0)</f>
        <v>0</v>
      </c>
      <c r="AV73" s="99">
        <f t="shared" si="16"/>
        <v>0</v>
      </c>
      <c r="AW73" s="99">
        <f t="shared" si="17"/>
        <v>0</v>
      </c>
      <c r="AX73" s="99">
        <f t="shared" si="18"/>
        <v>0</v>
      </c>
      <c r="AY73" s="314"/>
      <c r="AZ73" s="314"/>
      <c r="BA73" s="320"/>
      <c r="BB73" s="320"/>
      <c r="BC73" s="320"/>
      <c r="BD73" s="320"/>
      <c r="BE73" s="320"/>
    </row>
    <row r="74" spans="2:57" ht="19.5" thickTop="1">
      <c r="B74" s="246">
        <v>20</v>
      </c>
      <c r="C74" s="296"/>
      <c r="D74" s="270" t="str">
        <f>IF(C74="","",VLOOKUP(C74,登録データ!$A$3:$G$3000,2,FALSE))</f>
        <v/>
      </c>
      <c r="E74" s="270" t="str">
        <f>IF(C74="","",VLOOKUP(C74,登録データ!$A$3:$G$3000,3,FALSE))</f>
        <v/>
      </c>
      <c r="F74" s="92" t="str">
        <f>IF(C74="","",VLOOKUP(C74,登録データ!$A$3:$G$3000,7,FALSE))</f>
        <v/>
      </c>
      <c r="G74" s="92" t="s">
        <v>33</v>
      </c>
      <c r="H74" s="195"/>
      <c r="I74" s="92" t="s">
        <v>34</v>
      </c>
      <c r="J74" s="197"/>
      <c r="K74" s="102" t="str">
        <f t="shared" si="49"/>
        <v/>
      </c>
      <c r="L74" s="101" t="str">
        <f t="shared" si="101"/>
        <v/>
      </c>
      <c r="M74" s="205"/>
      <c r="N74" s="298"/>
      <c r="O74" s="298"/>
      <c r="P74" s="299"/>
      <c r="Q74" s="293"/>
      <c r="R74" s="293"/>
      <c r="V74" s="7"/>
      <c r="W74" s="312">
        <f>IF(C74="",0,IF(VLOOKUP(C74,登録データ!$A$3:$O$3000,15,FALSE)=1,0,1))</f>
        <v>0</v>
      </c>
      <c r="X74" s="312">
        <f>COUNTIF($C$17:C74,C74)</f>
        <v>0</v>
      </c>
      <c r="Y74" s="325">
        <f t="shared" ref="Y74" si="212">IF(C74="",1,0)</f>
        <v>1</v>
      </c>
      <c r="Z74" s="325">
        <f t="shared" ref="Z74" si="213">IF(D74="",1,0)</f>
        <v>1</v>
      </c>
      <c r="AA74" s="325">
        <f t="shared" ref="AA74" si="214">IF(E74="",1,0)</f>
        <v>1</v>
      </c>
      <c r="AB74" s="325">
        <f t="shared" ref="AB74" si="215">IF(F74="",1,0)</f>
        <v>1</v>
      </c>
      <c r="AC74" s="325">
        <f t="shared" ref="AC74" si="216">IF(F75="",1,0)</f>
        <v>1</v>
      </c>
      <c r="AD74" s="325">
        <f t="shared" ref="AD74" si="217">IF(ISNA(OR(Y74:AC74)),1,SUM(Y74:AC74))</f>
        <v>5</v>
      </c>
      <c r="AE74" s="99">
        <f t="shared" ca="1" si="4"/>
        <v>0</v>
      </c>
      <c r="AF74" s="93">
        <f t="shared" si="30"/>
        <v>0</v>
      </c>
      <c r="AG74" s="93" t="str">
        <f t="shared" si="6"/>
        <v>00000</v>
      </c>
      <c r="AH74" s="11" t="str">
        <f t="shared" si="31"/>
        <v>0秒0</v>
      </c>
      <c r="AI74" s="12">
        <f t="shared" si="32"/>
        <v>0</v>
      </c>
      <c r="AJ74" s="12" t="str">
        <f t="shared" si="33"/>
        <v>0</v>
      </c>
      <c r="AK74" s="12" t="str">
        <f t="shared" si="10"/>
        <v>0</v>
      </c>
      <c r="AL74" s="12" t="str">
        <f t="shared" si="34"/>
        <v>0m</v>
      </c>
      <c r="AM74" s="12" t="str">
        <f t="shared" si="35"/>
        <v>点</v>
      </c>
      <c r="AN74" s="108">
        <f t="shared" si="36"/>
        <v>0</v>
      </c>
      <c r="AO74" s="99" t="str">
        <f>IF(J74="","",VLOOKUP(H74,登録データ!$U$4:$V$27,2,FALSE))</f>
        <v/>
      </c>
      <c r="AP74" s="99" t="str">
        <f>IF(J74="","",VLOOKUP(H74,登録データ!$U$4:$W$27,3,FALSE))</f>
        <v/>
      </c>
      <c r="AQ74" s="99" t="str">
        <f t="shared" si="14"/>
        <v/>
      </c>
      <c r="AR74" s="99" t="str">
        <f>IF(H74="","",VLOOKUP(H74,登録データ!$U$4:$X$27,4,FALSE))</f>
        <v/>
      </c>
      <c r="AS74" s="99">
        <f>IF(AR74="",0,COUNTIF($AR$17:AR74,AR74))</f>
        <v>0</v>
      </c>
      <c r="AT74" s="99" t="str">
        <f t="shared" si="37"/>
        <v/>
      </c>
      <c r="AU74" s="99">
        <f>IF(AQ74="B",COUNTIF($AT$17:AT74,AT74),0)</f>
        <v>0</v>
      </c>
      <c r="AV74" s="99">
        <f t="shared" si="16"/>
        <v>0</v>
      </c>
      <c r="AW74" s="99">
        <f t="shared" si="17"/>
        <v>0</v>
      </c>
      <c r="AX74" s="99">
        <f t="shared" si="18"/>
        <v>0</v>
      </c>
      <c r="AY74" s="312">
        <f>IF(Q74="",0,COUNTA($Q$17:Q74))</f>
        <v>0</v>
      </c>
      <c r="AZ74" s="312">
        <f>IF(R74="",0,COUNTA($R$17:R74))</f>
        <v>0</v>
      </c>
      <c r="BA74" s="318">
        <f>IF(OR($AR74="20100",$AR75="20100",$AR76="20100"),COUNTIF($AR$17:$AR76,"20100"),0)</f>
        <v>0</v>
      </c>
      <c r="BB74" s="318">
        <f t="shared" ref="BB74" si="218">IF($BA74=0,0,INDEX($H74:$H76,MATCH("20100",$AR74:$AR76,0),1))</f>
        <v>0</v>
      </c>
      <c r="BC74" s="318">
        <f t="shared" ref="BC74" si="219">IF($BA74=0,0,INDEX($J74:$J76,MATCH("20100",$AR74:$AR76,0),1))</f>
        <v>0</v>
      </c>
      <c r="BD74" s="318">
        <f t="shared" ref="BD74" si="220">IF($BA74=0,0,INDEX($L74:$L76,MATCH("20100",$AR74:$AR76,0),1))</f>
        <v>0</v>
      </c>
      <c r="BE74" s="318">
        <f t="shared" ref="BE74" si="221">IF(LEN($BB74)&lt;5,0,IF($F74=1,0,1))</f>
        <v>0</v>
      </c>
    </row>
    <row r="75" spans="2:57" ht="18.75">
      <c r="B75" s="247"/>
      <c r="C75" s="297"/>
      <c r="D75" s="271"/>
      <c r="E75" s="271"/>
      <c r="F75" s="93" t="str">
        <f>IF(C74="","",VLOOKUP(C74,登録データ!$A$3:$G$3000,4,FALSE))</f>
        <v/>
      </c>
      <c r="G75" s="93" t="s">
        <v>36</v>
      </c>
      <c r="H75" s="195"/>
      <c r="I75" s="93" t="s">
        <v>67</v>
      </c>
      <c r="J75" s="198"/>
      <c r="K75" s="102" t="str">
        <f t="shared" si="49"/>
        <v/>
      </c>
      <c r="L75" s="93" t="str">
        <f t="shared" si="101"/>
        <v/>
      </c>
      <c r="M75" s="206"/>
      <c r="N75" s="300"/>
      <c r="O75" s="301"/>
      <c r="P75" s="302"/>
      <c r="Q75" s="294"/>
      <c r="R75" s="294"/>
      <c r="V75" s="7"/>
      <c r="W75" s="313"/>
      <c r="X75" s="313"/>
      <c r="Y75" s="326"/>
      <c r="Z75" s="326"/>
      <c r="AA75" s="326"/>
      <c r="AB75" s="326"/>
      <c r="AC75" s="326"/>
      <c r="AD75" s="326"/>
      <c r="AE75" s="99">
        <f t="shared" ca="1" si="4"/>
        <v>0</v>
      </c>
      <c r="AF75" s="93">
        <f t="shared" si="30"/>
        <v>0</v>
      </c>
      <c r="AG75" s="93" t="str">
        <f t="shared" si="6"/>
        <v>00000</v>
      </c>
      <c r="AH75" s="11" t="str">
        <f t="shared" si="31"/>
        <v>0秒0</v>
      </c>
      <c r="AI75" s="12">
        <f t="shared" si="32"/>
        <v>0</v>
      </c>
      <c r="AJ75" s="12" t="str">
        <f t="shared" si="33"/>
        <v>0</v>
      </c>
      <c r="AK75" s="12" t="str">
        <f t="shared" si="10"/>
        <v>0</v>
      </c>
      <c r="AL75" s="12" t="str">
        <f t="shared" si="34"/>
        <v>0m</v>
      </c>
      <c r="AM75" s="12" t="str">
        <f t="shared" si="35"/>
        <v>点</v>
      </c>
      <c r="AN75" s="108">
        <f t="shared" si="36"/>
        <v>0</v>
      </c>
      <c r="AO75" s="99" t="str">
        <f>IF(J75="","",VLOOKUP(H75,登録データ!$U$4:$V$27,2,FALSE))</f>
        <v/>
      </c>
      <c r="AP75" s="99" t="str">
        <f>IF(J75="","",VLOOKUP(H75,登録データ!$U$4:$W$27,3,FALSE))</f>
        <v/>
      </c>
      <c r="AQ75" s="99" t="str">
        <f t="shared" si="14"/>
        <v/>
      </c>
      <c r="AR75" s="99" t="str">
        <f>IF(H75="","",VLOOKUP(H75,登録データ!$U$4:$X$27,4,FALSE))</f>
        <v/>
      </c>
      <c r="AS75" s="99">
        <f>IF(AR75="",0,COUNTIF($AR$17:AR75,AR75))</f>
        <v>0</v>
      </c>
      <c r="AT75" s="99" t="str">
        <f t="shared" si="37"/>
        <v/>
      </c>
      <c r="AU75" s="99">
        <f>IF(AQ75="B",COUNTIF($AT$17:AT75,AT75),0)</f>
        <v>0</v>
      </c>
      <c r="AV75" s="99">
        <f t="shared" si="16"/>
        <v>0</v>
      </c>
      <c r="AW75" s="99">
        <f t="shared" si="17"/>
        <v>0</v>
      </c>
      <c r="AX75" s="99">
        <f t="shared" si="18"/>
        <v>0</v>
      </c>
      <c r="AY75" s="313"/>
      <c r="AZ75" s="313"/>
      <c r="BA75" s="319"/>
      <c r="BB75" s="319"/>
      <c r="BC75" s="319"/>
      <c r="BD75" s="319"/>
      <c r="BE75" s="319"/>
    </row>
    <row r="76" spans="2:57" ht="19.5" thickBot="1">
      <c r="B76" s="248"/>
      <c r="C76" s="283"/>
      <c r="D76" s="283"/>
      <c r="E76" s="283"/>
      <c r="F76" s="283"/>
      <c r="G76" s="94" t="s">
        <v>37</v>
      </c>
      <c r="H76" s="196"/>
      <c r="I76" s="94" t="s">
        <v>39</v>
      </c>
      <c r="J76" s="199"/>
      <c r="K76" s="94" t="str">
        <f t="shared" si="49"/>
        <v/>
      </c>
      <c r="L76" s="23" t="str">
        <f t="shared" si="101"/>
        <v/>
      </c>
      <c r="M76" s="207"/>
      <c r="N76" s="303"/>
      <c r="O76" s="303"/>
      <c r="P76" s="304"/>
      <c r="Q76" s="295"/>
      <c r="R76" s="295"/>
      <c r="V76" s="7"/>
      <c r="W76" s="314"/>
      <c r="X76" s="314"/>
      <c r="Y76" s="273"/>
      <c r="Z76" s="273"/>
      <c r="AA76" s="273"/>
      <c r="AB76" s="273"/>
      <c r="AC76" s="273"/>
      <c r="AD76" s="273"/>
      <c r="AE76" s="99">
        <f t="shared" ca="1" si="4"/>
        <v>0</v>
      </c>
      <c r="AF76" s="93">
        <f t="shared" si="30"/>
        <v>0</v>
      </c>
      <c r="AG76" s="93" t="str">
        <f t="shared" si="6"/>
        <v>00000</v>
      </c>
      <c r="AH76" s="11" t="str">
        <f t="shared" si="31"/>
        <v>0秒0</v>
      </c>
      <c r="AI76" s="12">
        <f t="shared" si="32"/>
        <v>0</v>
      </c>
      <c r="AJ76" s="12" t="str">
        <f t="shared" si="33"/>
        <v>0</v>
      </c>
      <c r="AK76" s="12" t="str">
        <f t="shared" si="10"/>
        <v>0</v>
      </c>
      <c r="AL76" s="12" t="str">
        <f t="shared" si="34"/>
        <v>0m</v>
      </c>
      <c r="AM76" s="12" t="str">
        <f t="shared" si="35"/>
        <v>点</v>
      </c>
      <c r="AN76" s="108">
        <f t="shared" si="36"/>
        <v>0</v>
      </c>
      <c r="AO76" s="99" t="str">
        <f>IF(J76="","",VLOOKUP(H76,登録データ!$U$4:$V$27,2,FALSE))</f>
        <v/>
      </c>
      <c r="AP76" s="99" t="str">
        <f>IF(J76="","",VLOOKUP(H76,登録データ!$U$4:$W$27,3,FALSE))</f>
        <v/>
      </c>
      <c r="AQ76" s="99" t="str">
        <f t="shared" si="14"/>
        <v/>
      </c>
      <c r="AR76" s="99" t="str">
        <f>IF(H76="","",VLOOKUP(H76,登録データ!$U$4:$X$27,4,FALSE))</f>
        <v/>
      </c>
      <c r="AS76" s="99">
        <f>IF(AR76="",0,COUNTIF($AR$17:AR76,AR76))</f>
        <v>0</v>
      </c>
      <c r="AT76" s="99" t="str">
        <f t="shared" si="37"/>
        <v/>
      </c>
      <c r="AU76" s="99">
        <f>IF(AQ76="B",COUNTIF($AT$17:AT76,AT76),0)</f>
        <v>0</v>
      </c>
      <c r="AV76" s="99">
        <f t="shared" si="16"/>
        <v>0</v>
      </c>
      <c r="AW76" s="99">
        <f t="shared" si="17"/>
        <v>0</v>
      </c>
      <c r="AX76" s="99">
        <f t="shared" si="18"/>
        <v>0</v>
      </c>
      <c r="AY76" s="314"/>
      <c r="AZ76" s="314"/>
      <c r="BA76" s="320"/>
      <c r="BB76" s="320"/>
      <c r="BC76" s="320"/>
      <c r="BD76" s="320"/>
      <c r="BE76" s="320"/>
    </row>
    <row r="77" spans="2:57" ht="19.5" thickTop="1">
      <c r="B77" s="246">
        <v>21</v>
      </c>
      <c r="C77" s="296"/>
      <c r="D77" s="270" t="str">
        <f>IF(C77="","",VLOOKUP(C77,登録データ!$A$3:$G$3000,2,FALSE))</f>
        <v/>
      </c>
      <c r="E77" s="270" t="str">
        <f>IF(C77="","",VLOOKUP(C77,登録データ!$A$3:$G$3000,3,FALSE))</f>
        <v/>
      </c>
      <c r="F77" s="92" t="str">
        <f>IF(C77="","",VLOOKUP(C77,登録データ!$A$3:$G$3000,7,FALSE))</f>
        <v/>
      </c>
      <c r="G77" s="92" t="s">
        <v>33</v>
      </c>
      <c r="H77" s="195"/>
      <c r="I77" s="92" t="s">
        <v>34</v>
      </c>
      <c r="J77" s="197"/>
      <c r="K77" s="102" t="str">
        <f t="shared" si="49"/>
        <v/>
      </c>
      <c r="L77" s="101" t="str">
        <f t="shared" si="101"/>
        <v/>
      </c>
      <c r="M77" s="205"/>
      <c r="N77" s="298"/>
      <c r="O77" s="298"/>
      <c r="P77" s="299"/>
      <c r="Q77" s="293"/>
      <c r="R77" s="293"/>
      <c r="V77" s="7"/>
      <c r="W77" s="312">
        <f>IF(C77="",0,IF(VLOOKUP(C77,登録データ!$A$3:$O$3000,15,FALSE)=1,0,1))</f>
        <v>0</v>
      </c>
      <c r="X77" s="312">
        <f>COUNTIF($C$17:C77,C77)</f>
        <v>0</v>
      </c>
      <c r="Y77" s="325">
        <f t="shared" ref="Y77" si="222">IF(C77="",1,0)</f>
        <v>1</v>
      </c>
      <c r="Z77" s="325">
        <f t="shared" ref="Z77" si="223">IF(D77="",1,0)</f>
        <v>1</v>
      </c>
      <c r="AA77" s="325">
        <f t="shared" ref="AA77" si="224">IF(E77="",1,0)</f>
        <v>1</v>
      </c>
      <c r="AB77" s="325">
        <f t="shared" ref="AB77" si="225">IF(F77="",1,0)</f>
        <v>1</v>
      </c>
      <c r="AC77" s="325">
        <f t="shared" ref="AC77" si="226">IF(F78="",1,0)</f>
        <v>1</v>
      </c>
      <c r="AD77" s="325">
        <f t="shared" ref="AD77" si="227">IF(ISNA(OR(Y77:AC77)),1,SUM(Y77:AC77))</f>
        <v>5</v>
      </c>
      <c r="AE77" s="99">
        <f t="shared" ca="1" si="4"/>
        <v>0</v>
      </c>
      <c r="AF77" s="93">
        <f t="shared" si="30"/>
        <v>0</v>
      </c>
      <c r="AG77" s="93" t="str">
        <f t="shared" si="6"/>
        <v>00000</v>
      </c>
      <c r="AH77" s="11" t="str">
        <f t="shared" si="31"/>
        <v>0秒0</v>
      </c>
      <c r="AI77" s="12">
        <f t="shared" si="32"/>
        <v>0</v>
      </c>
      <c r="AJ77" s="12" t="str">
        <f t="shared" si="33"/>
        <v>0</v>
      </c>
      <c r="AK77" s="12" t="str">
        <f t="shared" si="10"/>
        <v>0</v>
      </c>
      <c r="AL77" s="12" t="str">
        <f t="shared" si="34"/>
        <v>0m</v>
      </c>
      <c r="AM77" s="12" t="str">
        <f t="shared" si="35"/>
        <v>点</v>
      </c>
      <c r="AN77" s="108">
        <f t="shared" si="36"/>
        <v>0</v>
      </c>
      <c r="AO77" s="99" t="str">
        <f>IF(J77="","",VLOOKUP(H77,登録データ!$U$4:$V$27,2,FALSE))</f>
        <v/>
      </c>
      <c r="AP77" s="99" t="str">
        <f>IF(J77="","",VLOOKUP(H77,登録データ!$U$4:$W$27,3,FALSE))</f>
        <v/>
      </c>
      <c r="AQ77" s="99" t="str">
        <f t="shared" si="14"/>
        <v/>
      </c>
      <c r="AR77" s="99" t="str">
        <f>IF(H77="","",VLOOKUP(H77,登録データ!$U$4:$X$27,4,FALSE))</f>
        <v/>
      </c>
      <c r="AS77" s="99">
        <f>IF(AR77="",0,COUNTIF($AR$17:AR77,AR77))</f>
        <v>0</v>
      </c>
      <c r="AT77" s="99" t="str">
        <f t="shared" si="37"/>
        <v/>
      </c>
      <c r="AU77" s="99">
        <f>IF(AQ77="B",COUNTIF($AT$17:AT77,AT77),0)</f>
        <v>0</v>
      </c>
      <c r="AV77" s="99">
        <f t="shared" si="16"/>
        <v>0</v>
      </c>
      <c r="AW77" s="99">
        <f t="shared" si="17"/>
        <v>0</v>
      </c>
      <c r="AX77" s="99">
        <f t="shared" si="18"/>
        <v>0</v>
      </c>
      <c r="AY77" s="312">
        <f>IF(Q77="",0,COUNTA($Q$17:Q77))</f>
        <v>0</v>
      </c>
      <c r="AZ77" s="312">
        <f>IF(R77="",0,COUNTA($R$17:R77))</f>
        <v>0</v>
      </c>
      <c r="BA77" s="318">
        <f>IF(OR($AR77="20100",$AR78="20100",$AR79="20100"),COUNTIF($AR$17:$AR79,"20100"),0)</f>
        <v>0</v>
      </c>
      <c r="BB77" s="318">
        <f t="shared" ref="BB77" si="228">IF($BA77=0,0,INDEX($H77:$H79,MATCH("20100",$AR77:$AR79,0),1))</f>
        <v>0</v>
      </c>
      <c r="BC77" s="318">
        <f t="shared" ref="BC77" si="229">IF($BA77=0,0,INDEX($J77:$J79,MATCH("20100",$AR77:$AR79,0),1))</f>
        <v>0</v>
      </c>
      <c r="BD77" s="318">
        <f t="shared" ref="BD77" si="230">IF($BA77=0,0,INDEX($L77:$L79,MATCH("20100",$AR77:$AR79,0),1))</f>
        <v>0</v>
      </c>
      <c r="BE77" s="318">
        <f t="shared" ref="BE77" si="231">IF(LEN($BB77)&lt;5,0,IF($F77=1,0,1))</f>
        <v>0</v>
      </c>
    </row>
    <row r="78" spans="2:57" ht="18.75">
      <c r="B78" s="247"/>
      <c r="C78" s="297"/>
      <c r="D78" s="271"/>
      <c r="E78" s="271"/>
      <c r="F78" s="93" t="str">
        <f>IF(C77="","",VLOOKUP(C77,登録データ!$A$3:$G$3000,4,FALSE))</f>
        <v/>
      </c>
      <c r="G78" s="93" t="s">
        <v>36</v>
      </c>
      <c r="H78" s="195"/>
      <c r="I78" s="93" t="s">
        <v>67</v>
      </c>
      <c r="J78" s="198"/>
      <c r="K78" s="102" t="str">
        <f t="shared" si="49"/>
        <v/>
      </c>
      <c r="L78" s="93" t="str">
        <f t="shared" si="101"/>
        <v/>
      </c>
      <c r="M78" s="206"/>
      <c r="N78" s="300"/>
      <c r="O78" s="301"/>
      <c r="P78" s="302"/>
      <c r="Q78" s="294"/>
      <c r="R78" s="294"/>
      <c r="V78" s="7"/>
      <c r="W78" s="313"/>
      <c r="X78" s="313"/>
      <c r="Y78" s="326"/>
      <c r="Z78" s="326"/>
      <c r="AA78" s="326"/>
      <c r="AB78" s="326"/>
      <c r="AC78" s="326"/>
      <c r="AD78" s="326"/>
      <c r="AE78" s="99">
        <f t="shared" ca="1" si="4"/>
        <v>0</v>
      </c>
      <c r="AF78" s="93">
        <f t="shared" si="30"/>
        <v>0</v>
      </c>
      <c r="AG78" s="93" t="str">
        <f t="shared" si="6"/>
        <v>00000</v>
      </c>
      <c r="AH78" s="11" t="str">
        <f t="shared" si="31"/>
        <v>0秒0</v>
      </c>
      <c r="AI78" s="12">
        <f t="shared" si="32"/>
        <v>0</v>
      </c>
      <c r="AJ78" s="12" t="str">
        <f t="shared" si="33"/>
        <v>0</v>
      </c>
      <c r="AK78" s="12" t="str">
        <f t="shared" si="10"/>
        <v>0</v>
      </c>
      <c r="AL78" s="12" t="str">
        <f t="shared" si="34"/>
        <v>0m</v>
      </c>
      <c r="AM78" s="12" t="str">
        <f t="shared" si="35"/>
        <v>点</v>
      </c>
      <c r="AN78" s="108">
        <f t="shared" si="36"/>
        <v>0</v>
      </c>
      <c r="AO78" s="99" t="str">
        <f>IF(J78="","",VLOOKUP(H78,登録データ!$U$4:$V$27,2,FALSE))</f>
        <v/>
      </c>
      <c r="AP78" s="99" t="str">
        <f>IF(J78="","",VLOOKUP(H78,登録データ!$U$4:$W$27,3,FALSE))</f>
        <v/>
      </c>
      <c r="AQ78" s="99" t="str">
        <f t="shared" si="14"/>
        <v/>
      </c>
      <c r="AR78" s="99" t="str">
        <f>IF(H78="","",VLOOKUP(H78,登録データ!$U$4:$X$27,4,FALSE))</f>
        <v/>
      </c>
      <c r="AS78" s="99">
        <f>IF(AR78="",0,COUNTIF($AR$17:AR78,AR78))</f>
        <v>0</v>
      </c>
      <c r="AT78" s="99" t="str">
        <f t="shared" si="37"/>
        <v/>
      </c>
      <c r="AU78" s="99">
        <f>IF(AQ78="B",COUNTIF($AT$17:AT78,AT78),0)</f>
        <v>0</v>
      </c>
      <c r="AV78" s="99">
        <f t="shared" si="16"/>
        <v>0</v>
      </c>
      <c r="AW78" s="99">
        <f t="shared" si="17"/>
        <v>0</v>
      </c>
      <c r="AX78" s="99">
        <f t="shared" si="18"/>
        <v>0</v>
      </c>
      <c r="AY78" s="313"/>
      <c r="AZ78" s="313"/>
      <c r="BA78" s="319"/>
      <c r="BB78" s="319"/>
      <c r="BC78" s="319"/>
      <c r="BD78" s="319"/>
      <c r="BE78" s="319"/>
    </row>
    <row r="79" spans="2:57" ht="19.5" thickBot="1">
      <c r="B79" s="248"/>
      <c r="C79" s="283"/>
      <c r="D79" s="283"/>
      <c r="E79" s="283"/>
      <c r="F79" s="283"/>
      <c r="G79" s="94" t="s">
        <v>37</v>
      </c>
      <c r="H79" s="196"/>
      <c r="I79" s="94" t="s">
        <v>39</v>
      </c>
      <c r="J79" s="199"/>
      <c r="K79" s="94" t="str">
        <f t="shared" si="49"/>
        <v/>
      </c>
      <c r="L79" s="23" t="str">
        <f t="shared" si="101"/>
        <v/>
      </c>
      <c r="M79" s="207"/>
      <c r="N79" s="303"/>
      <c r="O79" s="303"/>
      <c r="P79" s="304"/>
      <c r="Q79" s="295"/>
      <c r="R79" s="295"/>
      <c r="V79" s="7"/>
      <c r="W79" s="314"/>
      <c r="X79" s="314"/>
      <c r="Y79" s="273"/>
      <c r="Z79" s="273"/>
      <c r="AA79" s="273"/>
      <c r="AB79" s="273"/>
      <c r="AC79" s="273"/>
      <c r="AD79" s="273"/>
      <c r="AE79" s="99">
        <f t="shared" ca="1" si="4"/>
        <v>0</v>
      </c>
      <c r="AF79" s="93">
        <f t="shared" si="30"/>
        <v>0</v>
      </c>
      <c r="AG79" s="93" t="str">
        <f t="shared" si="6"/>
        <v>00000</v>
      </c>
      <c r="AH79" s="11" t="str">
        <f t="shared" si="31"/>
        <v>0秒0</v>
      </c>
      <c r="AI79" s="12">
        <f t="shared" si="32"/>
        <v>0</v>
      </c>
      <c r="AJ79" s="12" t="str">
        <f t="shared" si="33"/>
        <v>0</v>
      </c>
      <c r="AK79" s="12" t="str">
        <f t="shared" si="10"/>
        <v>0</v>
      </c>
      <c r="AL79" s="12" t="str">
        <f t="shared" si="34"/>
        <v>0m</v>
      </c>
      <c r="AM79" s="12" t="str">
        <f t="shared" si="35"/>
        <v>点</v>
      </c>
      <c r="AN79" s="108">
        <f t="shared" si="36"/>
        <v>0</v>
      </c>
      <c r="AO79" s="99" t="str">
        <f>IF(J79="","",VLOOKUP(H79,登録データ!$U$4:$V$27,2,FALSE))</f>
        <v/>
      </c>
      <c r="AP79" s="99" t="str">
        <f>IF(J79="","",VLOOKUP(H79,登録データ!$U$4:$W$27,3,FALSE))</f>
        <v/>
      </c>
      <c r="AQ79" s="99" t="str">
        <f t="shared" si="14"/>
        <v/>
      </c>
      <c r="AR79" s="99" t="str">
        <f>IF(H79="","",VLOOKUP(H79,登録データ!$U$4:$X$27,4,FALSE))</f>
        <v/>
      </c>
      <c r="AS79" s="99">
        <f>IF(AR79="",0,COUNTIF($AR$17:AR79,AR79))</f>
        <v>0</v>
      </c>
      <c r="AT79" s="99" t="str">
        <f t="shared" si="37"/>
        <v/>
      </c>
      <c r="AU79" s="99">
        <f>IF(AQ79="B",COUNTIF($AT$17:AT79,AT79),0)</f>
        <v>0</v>
      </c>
      <c r="AV79" s="99">
        <f t="shared" si="16"/>
        <v>0</v>
      </c>
      <c r="AW79" s="99">
        <f t="shared" si="17"/>
        <v>0</v>
      </c>
      <c r="AX79" s="99">
        <f t="shared" si="18"/>
        <v>0</v>
      </c>
      <c r="AY79" s="314"/>
      <c r="AZ79" s="314"/>
      <c r="BA79" s="320"/>
      <c r="BB79" s="320"/>
      <c r="BC79" s="320"/>
      <c r="BD79" s="320"/>
      <c r="BE79" s="320"/>
    </row>
    <row r="80" spans="2:57" ht="19.5" thickTop="1">
      <c r="B80" s="246">
        <v>22</v>
      </c>
      <c r="C80" s="296"/>
      <c r="D80" s="270" t="str">
        <f>IF(C80="","",VLOOKUP(C80,登録データ!$A$3:$G$3000,2,FALSE))</f>
        <v/>
      </c>
      <c r="E80" s="270" t="str">
        <f>IF(C80="","",VLOOKUP(C80,登録データ!$A$3:$G$3000,3,FALSE))</f>
        <v/>
      </c>
      <c r="F80" s="92" t="str">
        <f>IF(C80="","",VLOOKUP(C80,登録データ!$A$3:$G$3000,7,FALSE))</f>
        <v/>
      </c>
      <c r="G80" s="92" t="s">
        <v>33</v>
      </c>
      <c r="H80" s="195"/>
      <c r="I80" s="92" t="s">
        <v>34</v>
      </c>
      <c r="J80" s="197"/>
      <c r="K80" s="102" t="str">
        <f t="shared" si="49"/>
        <v/>
      </c>
      <c r="L80" s="101" t="str">
        <f t="shared" si="101"/>
        <v/>
      </c>
      <c r="M80" s="205"/>
      <c r="N80" s="298"/>
      <c r="O80" s="298"/>
      <c r="P80" s="299"/>
      <c r="Q80" s="293"/>
      <c r="R80" s="293"/>
      <c r="V80" s="7"/>
      <c r="W80" s="312">
        <f>IF(C80="",0,IF(VLOOKUP(C80,登録データ!$A$3:$O$3000,15,FALSE)=1,0,1))</f>
        <v>0</v>
      </c>
      <c r="X80" s="312">
        <f>COUNTIF($C$17:C80,C80)</f>
        <v>0</v>
      </c>
      <c r="Y80" s="325">
        <f t="shared" ref="Y80" si="232">IF(C80="",1,0)</f>
        <v>1</v>
      </c>
      <c r="Z80" s="325">
        <f t="shared" ref="Z80" si="233">IF(D80="",1,0)</f>
        <v>1</v>
      </c>
      <c r="AA80" s="325">
        <f t="shared" ref="AA80" si="234">IF(E80="",1,0)</f>
        <v>1</v>
      </c>
      <c r="AB80" s="325">
        <f t="shared" ref="AB80" si="235">IF(F80="",1,0)</f>
        <v>1</v>
      </c>
      <c r="AC80" s="325">
        <f t="shared" ref="AC80" si="236">IF(F81="",1,0)</f>
        <v>1</v>
      </c>
      <c r="AD80" s="325">
        <f t="shared" ref="AD80" si="237">IF(ISNA(OR(Y80:AC80)),1,SUM(Y80:AC80))</f>
        <v>5</v>
      </c>
      <c r="AE80" s="99">
        <f t="shared" ca="1" si="4"/>
        <v>0</v>
      </c>
      <c r="AF80" s="93">
        <f t="shared" si="30"/>
        <v>0</v>
      </c>
      <c r="AG80" s="93" t="str">
        <f t="shared" si="6"/>
        <v>00000</v>
      </c>
      <c r="AH80" s="11" t="str">
        <f t="shared" si="31"/>
        <v>0秒0</v>
      </c>
      <c r="AI80" s="12">
        <f t="shared" si="32"/>
        <v>0</v>
      </c>
      <c r="AJ80" s="12" t="str">
        <f t="shared" si="33"/>
        <v>0</v>
      </c>
      <c r="AK80" s="12" t="str">
        <f t="shared" si="10"/>
        <v>0</v>
      </c>
      <c r="AL80" s="12" t="str">
        <f t="shared" si="34"/>
        <v>0m</v>
      </c>
      <c r="AM80" s="12" t="str">
        <f t="shared" si="35"/>
        <v>点</v>
      </c>
      <c r="AN80" s="108">
        <f t="shared" si="36"/>
        <v>0</v>
      </c>
      <c r="AO80" s="99" t="str">
        <f>IF(J80="","",VLOOKUP(H80,登録データ!$U$4:$V$27,2,FALSE))</f>
        <v/>
      </c>
      <c r="AP80" s="99" t="str">
        <f>IF(J80="","",VLOOKUP(H80,登録データ!$U$4:$W$27,3,FALSE))</f>
        <v/>
      </c>
      <c r="AQ80" s="99" t="str">
        <f t="shared" si="14"/>
        <v/>
      </c>
      <c r="AR80" s="99" t="str">
        <f>IF(H80="","",VLOOKUP(H80,登録データ!$U$4:$X$27,4,FALSE))</f>
        <v/>
      </c>
      <c r="AS80" s="99">
        <f>IF(AR80="",0,COUNTIF($AR$17:AR80,AR80))</f>
        <v>0</v>
      </c>
      <c r="AT80" s="99" t="str">
        <f t="shared" si="37"/>
        <v/>
      </c>
      <c r="AU80" s="99">
        <f>IF(AQ80="B",COUNTIF($AT$17:AT80,AT80),0)</f>
        <v>0</v>
      </c>
      <c r="AV80" s="99">
        <f t="shared" si="16"/>
        <v>0</v>
      </c>
      <c r="AW80" s="99">
        <f t="shared" si="17"/>
        <v>0</v>
      </c>
      <c r="AX80" s="99">
        <f t="shared" si="18"/>
        <v>0</v>
      </c>
      <c r="AY80" s="312">
        <f>IF(Q80="",0,COUNTA($Q$17:Q80))</f>
        <v>0</v>
      </c>
      <c r="AZ80" s="312">
        <f>IF(R80="",0,COUNTA($R$17:R80))</f>
        <v>0</v>
      </c>
      <c r="BA80" s="318">
        <f>IF(OR($AR80="20100",$AR81="20100",$AR82="20100"),COUNTIF($AR$17:$AR82,"20100"),0)</f>
        <v>0</v>
      </c>
      <c r="BB80" s="318">
        <f t="shared" ref="BB80" si="238">IF($BA80=0,0,INDEX($H80:$H82,MATCH("20100",$AR80:$AR82,0),1))</f>
        <v>0</v>
      </c>
      <c r="BC80" s="318">
        <f t="shared" ref="BC80" si="239">IF($BA80=0,0,INDEX($J80:$J82,MATCH("20100",$AR80:$AR82,0),1))</f>
        <v>0</v>
      </c>
      <c r="BD80" s="318">
        <f t="shared" ref="BD80" si="240">IF($BA80=0,0,INDEX($L80:$L82,MATCH("20100",$AR80:$AR82,0),1))</f>
        <v>0</v>
      </c>
      <c r="BE80" s="318">
        <f t="shared" ref="BE80" si="241">IF(LEN($BB80)&lt;5,0,IF($F80=1,0,1))</f>
        <v>0</v>
      </c>
    </row>
    <row r="81" spans="2:57" ht="18.75">
      <c r="B81" s="247"/>
      <c r="C81" s="297"/>
      <c r="D81" s="271"/>
      <c r="E81" s="271"/>
      <c r="F81" s="93" t="str">
        <f>IF(C80="","",VLOOKUP(C80,登録データ!$A$3:$G$3000,4,FALSE))</f>
        <v/>
      </c>
      <c r="G81" s="93" t="s">
        <v>36</v>
      </c>
      <c r="H81" s="195"/>
      <c r="I81" s="93" t="s">
        <v>67</v>
      </c>
      <c r="J81" s="198"/>
      <c r="K81" s="102" t="str">
        <f t="shared" si="49"/>
        <v/>
      </c>
      <c r="L81" s="93" t="str">
        <f t="shared" si="101"/>
        <v/>
      </c>
      <c r="M81" s="206"/>
      <c r="N81" s="300"/>
      <c r="O81" s="301"/>
      <c r="P81" s="302"/>
      <c r="Q81" s="294"/>
      <c r="R81" s="294"/>
      <c r="V81" s="7"/>
      <c r="W81" s="313"/>
      <c r="X81" s="313"/>
      <c r="Y81" s="326"/>
      <c r="Z81" s="326"/>
      <c r="AA81" s="326"/>
      <c r="AB81" s="326"/>
      <c r="AC81" s="326"/>
      <c r="AD81" s="326"/>
      <c r="AE81" s="99">
        <f t="shared" ca="1" si="4"/>
        <v>0</v>
      </c>
      <c r="AF81" s="93">
        <f t="shared" si="30"/>
        <v>0</v>
      </c>
      <c r="AG81" s="93" t="str">
        <f t="shared" si="6"/>
        <v>00000</v>
      </c>
      <c r="AH81" s="11" t="str">
        <f t="shared" si="31"/>
        <v>0秒0</v>
      </c>
      <c r="AI81" s="12">
        <f t="shared" si="32"/>
        <v>0</v>
      </c>
      <c r="AJ81" s="12" t="str">
        <f t="shared" si="33"/>
        <v>0</v>
      </c>
      <c r="AK81" s="12" t="str">
        <f t="shared" si="10"/>
        <v>0</v>
      </c>
      <c r="AL81" s="12" t="str">
        <f t="shared" si="34"/>
        <v>0m</v>
      </c>
      <c r="AM81" s="12" t="str">
        <f t="shared" si="35"/>
        <v>点</v>
      </c>
      <c r="AN81" s="108">
        <f t="shared" si="36"/>
        <v>0</v>
      </c>
      <c r="AO81" s="99" t="str">
        <f>IF(J81="","",VLOOKUP(H81,登録データ!$U$4:$V$27,2,FALSE))</f>
        <v/>
      </c>
      <c r="AP81" s="99" t="str">
        <f>IF(J81="","",VLOOKUP(H81,登録データ!$U$4:$W$27,3,FALSE))</f>
        <v/>
      </c>
      <c r="AQ81" s="99" t="str">
        <f t="shared" si="14"/>
        <v/>
      </c>
      <c r="AR81" s="99" t="str">
        <f>IF(H81="","",VLOOKUP(H81,登録データ!$U$4:$X$27,4,FALSE))</f>
        <v/>
      </c>
      <c r="AS81" s="99">
        <f>IF(AR81="",0,COUNTIF($AR$17:AR81,AR81))</f>
        <v>0</v>
      </c>
      <c r="AT81" s="99" t="str">
        <f t="shared" si="37"/>
        <v/>
      </c>
      <c r="AU81" s="99">
        <f>IF(AQ81="B",COUNTIF($AT$17:AT81,AT81),0)</f>
        <v>0</v>
      </c>
      <c r="AV81" s="99">
        <f t="shared" si="16"/>
        <v>0</v>
      </c>
      <c r="AW81" s="99">
        <f t="shared" si="17"/>
        <v>0</v>
      </c>
      <c r="AX81" s="99">
        <f t="shared" si="18"/>
        <v>0</v>
      </c>
      <c r="AY81" s="313"/>
      <c r="AZ81" s="313"/>
      <c r="BA81" s="319"/>
      <c r="BB81" s="319"/>
      <c r="BC81" s="319"/>
      <c r="BD81" s="319"/>
      <c r="BE81" s="319"/>
    </row>
    <row r="82" spans="2:57" ht="19.5" thickBot="1">
      <c r="B82" s="248"/>
      <c r="C82" s="283"/>
      <c r="D82" s="283"/>
      <c r="E82" s="283"/>
      <c r="F82" s="283"/>
      <c r="G82" s="94" t="s">
        <v>37</v>
      </c>
      <c r="H82" s="196"/>
      <c r="I82" s="94" t="s">
        <v>39</v>
      </c>
      <c r="J82" s="199"/>
      <c r="K82" s="94" t="str">
        <f t="shared" si="49"/>
        <v/>
      </c>
      <c r="L82" s="23" t="str">
        <f t="shared" si="101"/>
        <v/>
      </c>
      <c r="M82" s="207"/>
      <c r="N82" s="303"/>
      <c r="O82" s="303"/>
      <c r="P82" s="304"/>
      <c r="Q82" s="295"/>
      <c r="R82" s="295"/>
      <c r="V82" s="7"/>
      <c r="W82" s="314"/>
      <c r="X82" s="314"/>
      <c r="Y82" s="273"/>
      <c r="Z82" s="273"/>
      <c r="AA82" s="273"/>
      <c r="AB82" s="273"/>
      <c r="AC82" s="273"/>
      <c r="AD82" s="273"/>
      <c r="AE82" s="99">
        <f t="shared" ref="AE82:AE145" ca="1" si="242">IF(AR82="",0,COUNTIF(OFFSET(AR82,-MOD(ROW(AR82)+1,3),0,3,1),AR82))</f>
        <v>0</v>
      </c>
      <c r="AF82" s="93">
        <f t="shared" si="30"/>
        <v>0</v>
      </c>
      <c r="AG82" s="93" t="str">
        <f t="shared" ref="AG82:AG145" si="243">IF(COUNTIF(H82,"*m*")&gt;0,RIGHT(10000000+AN82,7),RIGHT(100000+AN82,5))</f>
        <v>00000</v>
      </c>
      <c r="AH82" s="11" t="str">
        <f t="shared" si="31"/>
        <v>0秒0</v>
      </c>
      <c r="AI82" s="12">
        <f t="shared" si="32"/>
        <v>0</v>
      </c>
      <c r="AJ82" s="12" t="str">
        <f t="shared" si="33"/>
        <v>0</v>
      </c>
      <c r="AK82" s="12" t="str">
        <f t="shared" ref="AK82:AK145" si="244">RIGHT(INT(J82/1),2)</f>
        <v>0</v>
      </c>
      <c r="AL82" s="12" t="str">
        <f t="shared" si="34"/>
        <v>0m</v>
      </c>
      <c r="AM82" s="12" t="str">
        <f t="shared" si="35"/>
        <v>点</v>
      </c>
      <c r="AN82" s="108">
        <f t="shared" si="36"/>
        <v>0</v>
      </c>
      <c r="AO82" s="99" t="str">
        <f>IF(J82="","",VLOOKUP(H82,登録データ!$U$4:$V$27,2,FALSE))</f>
        <v/>
      </c>
      <c r="AP82" s="99" t="str">
        <f>IF(J82="","",VLOOKUP(H82,登録データ!$U$4:$W$27,3,FALSE))</f>
        <v/>
      </c>
      <c r="AQ82" s="99" t="str">
        <f t="shared" ref="AQ82:AQ145" si="245">IF(OR(H82="",J82=""),"",IF(COUNTIF(H82,"*m*")&gt;0,IF(AND(AO82&lt;AN82,AN82&lt;=AP82),"B",IF(AN82&lt;=AO82,"A","×")),IF(AND(AO82&gt;AN82,AN82&gt;=AP82),"B",IF(AN82&gt;=AO82,"A","×"))))</f>
        <v/>
      </c>
      <c r="AR82" s="99" t="str">
        <f>IF(H82="","",VLOOKUP(H82,登録データ!$U$4:$X$27,4,FALSE))</f>
        <v/>
      </c>
      <c r="AS82" s="99">
        <f>IF(AR82="",0,COUNTIF($AR$17:AR82,AR82))</f>
        <v>0</v>
      </c>
      <c r="AT82" s="99" t="str">
        <f t="shared" si="37"/>
        <v/>
      </c>
      <c r="AU82" s="99">
        <f>IF(AQ82="B",COUNTIF($AT$17:AT82,AT82),0)</f>
        <v>0</v>
      </c>
      <c r="AV82" s="99">
        <f t="shared" ref="AV82:AV145" si="246">IF(M82="",0,IF(OR(M82&lt;$AV$10,M82&gt;$AV$11),1,0))</f>
        <v>0</v>
      </c>
      <c r="AW82" s="99">
        <f t="shared" ref="AW82:AW145" si="247">IF($H82="",0,IF($M82="",1,0))</f>
        <v>0</v>
      </c>
      <c r="AX82" s="99">
        <f t="shared" ref="AX82:AX145" si="248">IF($H82="",0,IF($N82="",1,0))</f>
        <v>0</v>
      </c>
      <c r="AY82" s="314"/>
      <c r="AZ82" s="314"/>
      <c r="BA82" s="320"/>
      <c r="BB82" s="320"/>
      <c r="BC82" s="320"/>
      <c r="BD82" s="320"/>
      <c r="BE82" s="320"/>
    </row>
    <row r="83" spans="2:57" ht="19.5" thickTop="1">
      <c r="B83" s="246">
        <v>23</v>
      </c>
      <c r="C83" s="296"/>
      <c r="D83" s="270" t="str">
        <f>IF(C83="","",VLOOKUP(C83,登録データ!$A$3:$G$3000,2,FALSE))</f>
        <v/>
      </c>
      <c r="E83" s="270" t="str">
        <f>IF(C83="","",VLOOKUP(C83,登録データ!$A$3:$G$3000,3,FALSE))</f>
        <v/>
      </c>
      <c r="F83" s="92" t="str">
        <f>IF(C83="","",VLOOKUP(C83,登録データ!$A$3:$G$3000,7,FALSE))</f>
        <v/>
      </c>
      <c r="G83" s="92" t="s">
        <v>33</v>
      </c>
      <c r="H83" s="195"/>
      <c r="I83" s="92" t="s">
        <v>34</v>
      </c>
      <c r="J83" s="197"/>
      <c r="K83" s="102" t="str">
        <f t="shared" si="49"/>
        <v/>
      </c>
      <c r="L83" s="101" t="str">
        <f t="shared" si="101"/>
        <v/>
      </c>
      <c r="M83" s="205"/>
      <c r="N83" s="298"/>
      <c r="O83" s="298"/>
      <c r="P83" s="299"/>
      <c r="Q83" s="293"/>
      <c r="R83" s="293"/>
      <c r="V83" s="7"/>
      <c r="W83" s="312">
        <f>IF(C83="",0,IF(VLOOKUP(C83,登録データ!$A$3:$O$3000,15,FALSE)=1,0,1))</f>
        <v>0</v>
      </c>
      <c r="X83" s="312">
        <f>COUNTIF($C$17:C83,C83)</f>
        <v>0</v>
      </c>
      <c r="Y83" s="325">
        <f t="shared" ref="Y83" si="249">IF(C83="",1,0)</f>
        <v>1</v>
      </c>
      <c r="Z83" s="325">
        <f t="shared" ref="Z83" si="250">IF(D83="",1,0)</f>
        <v>1</v>
      </c>
      <c r="AA83" s="325">
        <f t="shared" ref="AA83" si="251">IF(E83="",1,0)</f>
        <v>1</v>
      </c>
      <c r="AB83" s="325">
        <f t="shared" ref="AB83" si="252">IF(F83="",1,0)</f>
        <v>1</v>
      </c>
      <c r="AC83" s="325">
        <f t="shared" ref="AC83" si="253">IF(F84="",1,0)</f>
        <v>1</v>
      </c>
      <c r="AD83" s="325">
        <f t="shared" ref="AD83" si="254">IF(ISNA(OR(Y83:AC83)),1,SUM(Y83:AC83))</f>
        <v>5</v>
      </c>
      <c r="AE83" s="99">
        <f t="shared" ca="1" si="242"/>
        <v>0</v>
      </c>
      <c r="AF83" s="93">
        <f t="shared" si="30"/>
        <v>0</v>
      </c>
      <c r="AG83" s="93" t="str">
        <f t="shared" si="243"/>
        <v>00000</v>
      </c>
      <c r="AH83" s="11" t="str">
        <f t="shared" si="31"/>
        <v>0秒0</v>
      </c>
      <c r="AI83" s="12">
        <f t="shared" si="32"/>
        <v>0</v>
      </c>
      <c r="AJ83" s="12" t="str">
        <f t="shared" si="33"/>
        <v>0</v>
      </c>
      <c r="AK83" s="12" t="str">
        <f t="shared" si="244"/>
        <v>0</v>
      </c>
      <c r="AL83" s="12" t="str">
        <f t="shared" si="34"/>
        <v>0m</v>
      </c>
      <c r="AM83" s="12" t="str">
        <f t="shared" si="35"/>
        <v>点</v>
      </c>
      <c r="AN83" s="108">
        <f t="shared" si="36"/>
        <v>0</v>
      </c>
      <c r="AO83" s="99" t="str">
        <f>IF(J83="","",VLOOKUP(H83,登録データ!$U$4:$V$27,2,FALSE))</f>
        <v/>
      </c>
      <c r="AP83" s="99" t="str">
        <f>IF(J83="","",VLOOKUP(H83,登録データ!$U$4:$W$27,3,FALSE))</f>
        <v/>
      </c>
      <c r="AQ83" s="99" t="str">
        <f t="shared" si="245"/>
        <v/>
      </c>
      <c r="AR83" s="99" t="str">
        <f>IF(H83="","",VLOOKUP(H83,登録データ!$U$4:$X$27,4,FALSE))</f>
        <v/>
      </c>
      <c r="AS83" s="99">
        <f>IF(AR83="",0,COUNTIF($AR$17:AR83,AR83))</f>
        <v>0</v>
      </c>
      <c r="AT83" s="99" t="str">
        <f t="shared" si="37"/>
        <v/>
      </c>
      <c r="AU83" s="99">
        <f>IF(AQ83="B",COUNTIF($AT$17:AT83,AT83),0)</f>
        <v>0</v>
      </c>
      <c r="AV83" s="99">
        <f t="shared" si="246"/>
        <v>0</v>
      </c>
      <c r="AW83" s="99">
        <f t="shared" si="247"/>
        <v>0</v>
      </c>
      <c r="AX83" s="99">
        <f t="shared" si="248"/>
        <v>0</v>
      </c>
      <c r="AY83" s="312">
        <f>IF(Q83="",0,COUNTA($Q$17:Q83))</f>
        <v>0</v>
      </c>
      <c r="AZ83" s="312">
        <f>IF(R83="",0,COUNTA($R$17:R83))</f>
        <v>0</v>
      </c>
      <c r="BA83" s="318">
        <f>IF(OR($AR83="20100",$AR84="20100",$AR85="20100"),COUNTIF($AR$17:$AR85,"20100"),0)</f>
        <v>0</v>
      </c>
      <c r="BB83" s="318">
        <f t="shared" ref="BB83" si="255">IF($BA83=0,0,INDEX($H83:$H85,MATCH("20100",$AR83:$AR85,0),1))</f>
        <v>0</v>
      </c>
      <c r="BC83" s="318">
        <f t="shared" ref="BC83" si="256">IF($BA83=0,0,INDEX($J83:$J85,MATCH("20100",$AR83:$AR85,0),1))</f>
        <v>0</v>
      </c>
      <c r="BD83" s="318">
        <f t="shared" ref="BD83" si="257">IF($BA83=0,0,INDEX($L83:$L85,MATCH("20100",$AR83:$AR85,0),1))</f>
        <v>0</v>
      </c>
      <c r="BE83" s="318">
        <f t="shared" ref="BE83" si="258">IF(LEN($BB83)&lt;5,0,IF($F83=1,0,1))</f>
        <v>0</v>
      </c>
    </row>
    <row r="84" spans="2:57" ht="18.75">
      <c r="B84" s="247"/>
      <c r="C84" s="297"/>
      <c r="D84" s="271"/>
      <c r="E84" s="271"/>
      <c r="F84" s="93" t="str">
        <f>IF(C83="","",VLOOKUP(C83,登録データ!$A$3:$G$3000,4,FALSE))</f>
        <v/>
      </c>
      <c r="G84" s="93" t="s">
        <v>36</v>
      </c>
      <c r="H84" s="195"/>
      <c r="I84" s="93" t="s">
        <v>67</v>
      </c>
      <c r="J84" s="198"/>
      <c r="K84" s="102" t="str">
        <f t="shared" si="49"/>
        <v/>
      </c>
      <c r="L84" s="93" t="str">
        <f t="shared" si="101"/>
        <v/>
      </c>
      <c r="M84" s="206"/>
      <c r="N84" s="300"/>
      <c r="O84" s="301"/>
      <c r="P84" s="302"/>
      <c r="Q84" s="294"/>
      <c r="R84" s="294"/>
      <c r="V84" s="7"/>
      <c r="W84" s="313"/>
      <c r="X84" s="313"/>
      <c r="Y84" s="326"/>
      <c r="Z84" s="326"/>
      <c r="AA84" s="326"/>
      <c r="AB84" s="326"/>
      <c r="AC84" s="326"/>
      <c r="AD84" s="326"/>
      <c r="AE84" s="99">
        <f t="shared" ca="1" si="242"/>
        <v>0</v>
      </c>
      <c r="AF84" s="93">
        <f t="shared" si="30"/>
        <v>0</v>
      </c>
      <c r="AG84" s="93" t="str">
        <f t="shared" si="243"/>
        <v>00000</v>
      </c>
      <c r="AH84" s="11" t="str">
        <f t="shared" si="31"/>
        <v>0秒0</v>
      </c>
      <c r="AI84" s="12">
        <f t="shared" si="32"/>
        <v>0</v>
      </c>
      <c r="AJ84" s="12" t="str">
        <f t="shared" si="33"/>
        <v>0</v>
      </c>
      <c r="AK84" s="12" t="str">
        <f t="shared" si="244"/>
        <v>0</v>
      </c>
      <c r="AL84" s="12" t="str">
        <f t="shared" si="34"/>
        <v>0m</v>
      </c>
      <c r="AM84" s="12" t="str">
        <f t="shared" si="35"/>
        <v>点</v>
      </c>
      <c r="AN84" s="108">
        <f t="shared" si="36"/>
        <v>0</v>
      </c>
      <c r="AO84" s="99" t="str">
        <f>IF(J84="","",VLOOKUP(H84,登録データ!$U$4:$V$27,2,FALSE))</f>
        <v/>
      </c>
      <c r="AP84" s="99" t="str">
        <f>IF(J84="","",VLOOKUP(H84,登録データ!$U$4:$W$27,3,FALSE))</f>
        <v/>
      </c>
      <c r="AQ84" s="99" t="str">
        <f t="shared" si="245"/>
        <v/>
      </c>
      <c r="AR84" s="99" t="str">
        <f>IF(H84="","",VLOOKUP(H84,登録データ!$U$4:$X$27,4,FALSE))</f>
        <v/>
      </c>
      <c r="AS84" s="99">
        <f>IF(AR84="",0,COUNTIF($AR$17:AR84,AR84))</f>
        <v>0</v>
      </c>
      <c r="AT84" s="99" t="str">
        <f t="shared" si="37"/>
        <v/>
      </c>
      <c r="AU84" s="99">
        <f>IF(AQ84="B",COUNTIF($AT$17:AT84,AT84),0)</f>
        <v>0</v>
      </c>
      <c r="AV84" s="99">
        <f t="shared" si="246"/>
        <v>0</v>
      </c>
      <c r="AW84" s="99">
        <f t="shared" si="247"/>
        <v>0</v>
      </c>
      <c r="AX84" s="99">
        <f t="shared" si="248"/>
        <v>0</v>
      </c>
      <c r="AY84" s="313"/>
      <c r="AZ84" s="313"/>
      <c r="BA84" s="319"/>
      <c r="BB84" s="319"/>
      <c r="BC84" s="319"/>
      <c r="BD84" s="319"/>
      <c r="BE84" s="319"/>
    </row>
    <row r="85" spans="2:57" ht="19.5" thickBot="1">
      <c r="B85" s="248"/>
      <c r="C85" s="283"/>
      <c r="D85" s="283"/>
      <c r="E85" s="283"/>
      <c r="F85" s="283"/>
      <c r="G85" s="94" t="s">
        <v>37</v>
      </c>
      <c r="H85" s="196"/>
      <c r="I85" s="94" t="s">
        <v>39</v>
      </c>
      <c r="J85" s="199"/>
      <c r="K85" s="94" t="str">
        <f t="shared" si="49"/>
        <v/>
      </c>
      <c r="L85" s="23" t="str">
        <f t="shared" si="101"/>
        <v/>
      </c>
      <c r="M85" s="207"/>
      <c r="N85" s="303"/>
      <c r="O85" s="303"/>
      <c r="P85" s="304"/>
      <c r="Q85" s="295"/>
      <c r="R85" s="295"/>
      <c r="V85" s="7"/>
      <c r="W85" s="314"/>
      <c r="X85" s="314"/>
      <c r="Y85" s="273"/>
      <c r="Z85" s="273"/>
      <c r="AA85" s="273"/>
      <c r="AB85" s="273"/>
      <c r="AC85" s="273"/>
      <c r="AD85" s="273"/>
      <c r="AE85" s="99">
        <f t="shared" ca="1" si="242"/>
        <v>0</v>
      </c>
      <c r="AF85" s="93">
        <f t="shared" ref="AF85:AF148" si="259">IF(COUNTIF(H85,"*m*")&gt;0,IF(VALUE(AJ85)&gt;59,1,0),0)</f>
        <v>0</v>
      </c>
      <c r="AG85" s="93" t="str">
        <f t="shared" si="243"/>
        <v>00000</v>
      </c>
      <c r="AH85" s="11" t="str">
        <f t="shared" ref="AH85:AH148" si="260">IF(AI85=0,AJ85&amp;"秒"&amp;AK85,AI85&amp;"分"&amp;AJ85&amp;"秒"&amp;AK85)</f>
        <v>0秒0</v>
      </c>
      <c r="AI85" s="12">
        <f t="shared" ref="AI85:AI148" si="261">INT(J85/10000)</f>
        <v>0</v>
      </c>
      <c r="AJ85" s="12" t="str">
        <f t="shared" ref="AJ85:AJ148" si="262">RIGHT(INT(J85/100),2)</f>
        <v>0</v>
      </c>
      <c r="AK85" s="12" t="str">
        <f t="shared" si="244"/>
        <v>0</v>
      </c>
      <c r="AL85" s="12" t="str">
        <f t="shared" ref="AL85:AL148" si="263">INT(J85/100)&amp;"m"&amp;RIGHT(J85,2)</f>
        <v>0m</v>
      </c>
      <c r="AM85" s="12" t="str">
        <f t="shared" ref="AM85:AM148" si="264">J85&amp;"点"</f>
        <v>点</v>
      </c>
      <c r="AN85" s="108">
        <f t="shared" ref="AN85:AN148" si="265">VALUE(J85)</f>
        <v>0</v>
      </c>
      <c r="AO85" s="99" t="str">
        <f>IF(J85="","",VLOOKUP(H85,登録データ!$U$4:$V$27,2,FALSE))</f>
        <v/>
      </c>
      <c r="AP85" s="99" t="str">
        <f>IF(J85="","",VLOOKUP(H85,登録データ!$U$4:$W$27,3,FALSE))</f>
        <v/>
      </c>
      <c r="AQ85" s="99" t="str">
        <f t="shared" si="245"/>
        <v/>
      </c>
      <c r="AR85" s="99" t="str">
        <f>IF(H85="","",VLOOKUP(H85,登録データ!$U$4:$X$27,4,FALSE))</f>
        <v/>
      </c>
      <c r="AS85" s="99">
        <f>IF(AR85="",0,COUNTIF($AR$17:AR85,AR85))</f>
        <v>0</v>
      </c>
      <c r="AT85" s="99" t="str">
        <f t="shared" ref="AT85:AT148" si="266">AR85&amp;AQ85</f>
        <v/>
      </c>
      <c r="AU85" s="99">
        <f>IF(AQ85="B",COUNTIF($AT$17:AT85,AT85),0)</f>
        <v>0</v>
      </c>
      <c r="AV85" s="99">
        <f t="shared" si="246"/>
        <v>0</v>
      </c>
      <c r="AW85" s="99">
        <f t="shared" si="247"/>
        <v>0</v>
      </c>
      <c r="AX85" s="99">
        <f t="shared" si="248"/>
        <v>0</v>
      </c>
      <c r="AY85" s="314"/>
      <c r="AZ85" s="314"/>
      <c r="BA85" s="320"/>
      <c r="BB85" s="320"/>
      <c r="BC85" s="320"/>
      <c r="BD85" s="320"/>
      <c r="BE85" s="320"/>
    </row>
    <row r="86" spans="2:57" ht="19.5" thickTop="1">
      <c r="B86" s="246">
        <v>24</v>
      </c>
      <c r="C86" s="296"/>
      <c r="D86" s="270" t="str">
        <f>IF(C86="","",VLOOKUP(C86,登録データ!$A$3:$G$3000,2,FALSE))</f>
        <v/>
      </c>
      <c r="E86" s="270" t="str">
        <f>IF(C86="","",VLOOKUP(C86,登録データ!$A$3:$G$3000,3,FALSE))</f>
        <v/>
      </c>
      <c r="F86" s="92" t="str">
        <f>IF(C86="","",VLOOKUP(C86,登録データ!$A$3:$G$3000,7,FALSE))</f>
        <v/>
      </c>
      <c r="G86" s="92" t="s">
        <v>33</v>
      </c>
      <c r="H86" s="195"/>
      <c r="I86" s="92" t="s">
        <v>34</v>
      </c>
      <c r="J86" s="197"/>
      <c r="K86" s="102" t="str">
        <f t="shared" si="49"/>
        <v/>
      </c>
      <c r="L86" s="101" t="str">
        <f t="shared" si="101"/>
        <v/>
      </c>
      <c r="M86" s="205"/>
      <c r="N86" s="298"/>
      <c r="O86" s="298"/>
      <c r="P86" s="299"/>
      <c r="Q86" s="293"/>
      <c r="R86" s="293"/>
      <c r="V86" s="7"/>
      <c r="W86" s="312">
        <f>IF(C86="",0,IF(VLOOKUP(C86,登録データ!$A$3:$O$3000,15,FALSE)=1,0,1))</f>
        <v>0</v>
      </c>
      <c r="X86" s="312">
        <f>COUNTIF($C$17:C86,C86)</f>
        <v>0</v>
      </c>
      <c r="Y86" s="325">
        <f t="shared" ref="Y86" si="267">IF(C86="",1,0)</f>
        <v>1</v>
      </c>
      <c r="Z86" s="325">
        <f t="shared" ref="Z86" si="268">IF(D86="",1,0)</f>
        <v>1</v>
      </c>
      <c r="AA86" s="325">
        <f t="shared" ref="AA86" si="269">IF(E86="",1,0)</f>
        <v>1</v>
      </c>
      <c r="AB86" s="325">
        <f t="shared" ref="AB86" si="270">IF(F86="",1,0)</f>
        <v>1</v>
      </c>
      <c r="AC86" s="325">
        <f t="shared" ref="AC86" si="271">IF(F87="",1,0)</f>
        <v>1</v>
      </c>
      <c r="AD86" s="325">
        <f t="shared" ref="AD86" si="272">IF(ISNA(OR(Y86:AC86)),1,SUM(Y86:AC86))</f>
        <v>5</v>
      </c>
      <c r="AE86" s="99">
        <f t="shared" ca="1" si="242"/>
        <v>0</v>
      </c>
      <c r="AF86" s="93">
        <f t="shared" si="259"/>
        <v>0</v>
      </c>
      <c r="AG86" s="93" t="str">
        <f t="shared" si="243"/>
        <v>00000</v>
      </c>
      <c r="AH86" s="11" t="str">
        <f t="shared" si="260"/>
        <v>0秒0</v>
      </c>
      <c r="AI86" s="12">
        <f t="shared" si="261"/>
        <v>0</v>
      </c>
      <c r="AJ86" s="12" t="str">
        <f t="shared" si="262"/>
        <v>0</v>
      </c>
      <c r="AK86" s="12" t="str">
        <f t="shared" si="244"/>
        <v>0</v>
      </c>
      <c r="AL86" s="12" t="str">
        <f t="shared" si="263"/>
        <v>0m</v>
      </c>
      <c r="AM86" s="12" t="str">
        <f t="shared" si="264"/>
        <v>点</v>
      </c>
      <c r="AN86" s="108">
        <f t="shared" si="265"/>
        <v>0</v>
      </c>
      <c r="AO86" s="99" t="str">
        <f>IF(J86="","",VLOOKUP(H86,登録データ!$U$4:$V$27,2,FALSE))</f>
        <v/>
      </c>
      <c r="AP86" s="99" t="str">
        <f>IF(J86="","",VLOOKUP(H86,登録データ!$U$4:$W$27,3,FALSE))</f>
        <v/>
      </c>
      <c r="AQ86" s="99" t="str">
        <f t="shared" si="245"/>
        <v/>
      </c>
      <c r="AR86" s="99" t="str">
        <f>IF(H86="","",VLOOKUP(H86,登録データ!$U$4:$X$27,4,FALSE))</f>
        <v/>
      </c>
      <c r="AS86" s="99">
        <f>IF(AR86="",0,COUNTIF($AR$17:AR86,AR86))</f>
        <v>0</v>
      </c>
      <c r="AT86" s="99" t="str">
        <f t="shared" si="266"/>
        <v/>
      </c>
      <c r="AU86" s="99">
        <f>IF(AQ86="B",COUNTIF($AT$17:AT86,AT86),0)</f>
        <v>0</v>
      </c>
      <c r="AV86" s="99">
        <f t="shared" si="246"/>
        <v>0</v>
      </c>
      <c r="AW86" s="99">
        <f t="shared" si="247"/>
        <v>0</v>
      </c>
      <c r="AX86" s="99">
        <f t="shared" si="248"/>
        <v>0</v>
      </c>
      <c r="AY86" s="312">
        <f>IF(Q86="",0,COUNTA($Q$17:Q86))</f>
        <v>0</v>
      </c>
      <c r="AZ86" s="312">
        <f>IF(R86="",0,COUNTA($R$17:R86))</f>
        <v>0</v>
      </c>
      <c r="BA86" s="318">
        <f>IF(OR($AR86="20100",$AR87="20100",$AR88="20100"),COUNTIF($AR$17:$AR88,"20100"),0)</f>
        <v>0</v>
      </c>
      <c r="BB86" s="318">
        <f t="shared" ref="BB86" si="273">IF($BA86=0,0,INDEX($H86:$H88,MATCH("20100",$AR86:$AR88,0),1))</f>
        <v>0</v>
      </c>
      <c r="BC86" s="318">
        <f t="shared" ref="BC86" si="274">IF($BA86=0,0,INDEX($J86:$J88,MATCH("20100",$AR86:$AR88,0),1))</f>
        <v>0</v>
      </c>
      <c r="BD86" s="318">
        <f t="shared" ref="BD86" si="275">IF($BA86=0,0,INDEX($L86:$L88,MATCH("20100",$AR86:$AR88,0),1))</f>
        <v>0</v>
      </c>
      <c r="BE86" s="318">
        <f t="shared" ref="BE86" si="276">IF(LEN($BB86)&lt;5,0,IF($F86=1,0,1))</f>
        <v>0</v>
      </c>
    </row>
    <row r="87" spans="2:57" ht="18.75">
      <c r="B87" s="247"/>
      <c r="C87" s="297"/>
      <c r="D87" s="271"/>
      <c r="E87" s="271"/>
      <c r="F87" s="93" t="str">
        <f>IF(C86="","",VLOOKUP(C86,登録データ!$A$3:$G$3000,4,FALSE))</f>
        <v/>
      </c>
      <c r="G87" s="93" t="s">
        <v>36</v>
      </c>
      <c r="H87" s="195"/>
      <c r="I87" s="93" t="s">
        <v>67</v>
      </c>
      <c r="J87" s="198"/>
      <c r="K87" s="102" t="str">
        <f t="shared" si="49"/>
        <v/>
      </c>
      <c r="L87" s="93" t="str">
        <f t="shared" si="101"/>
        <v/>
      </c>
      <c r="M87" s="206"/>
      <c r="N87" s="300"/>
      <c r="O87" s="301"/>
      <c r="P87" s="302"/>
      <c r="Q87" s="294"/>
      <c r="R87" s="294"/>
      <c r="V87" s="7"/>
      <c r="W87" s="313"/>
      <c r="X87" s="313"/>
      <c r="Y87" s="326"/>
      <c r="Z87" s="326"/>
      <c r="AA87" s="326"/>
      <c r="AB87" s="326"/>
      <c r="AC87" s="326"/>
      <c r="AD87" s="326"/>
      <c r="AE87" s="99">
        <f t="shared" ca="1" si="242"/>
        <v>0</v>
      </c>
      <c r="AF87" s="93">
        <f t="shared" si="259"/>
        <v>0</v>
      </c>
      <c r="AG87" s="93" t="str">
        <f t="shared" si="243"/>
        <v>00000</v>
      </c>
      <c r="AH87" s="11" t="str">
        <f t="shared" si="260"/>
        <v>0秒0</v>
      </c>
      <c r="AI87" s="12">
        <f t="shared" si="261"/>
        <v>0</v>
      </c>
      <c r="AJ87" s="12" t="str">
        <f t="shared" si="262"/>
        <v>0</v>
      </c>
      <c r="AK87" s="12" t="str">
        <f t="shared" si="244"/>
        <v>0</v>
      </c>
      <c r="AL87" s="12" t="str">
        <f t="shared" si="263"/>
        <v>0m</v>
      </c>
      <c r="AM87" s="12" t="str">
        <f t="shared" si="264"/>
        <v>点</v>
      </c>
      <c r="AN87" s="108">
        <f t="shared" si="265"/>
        <v>0</v>
      </c>
      <c r="AO87" s="99" t="str">
        <f>IF(J87="","",VLOOKUP(H87,登録データ!$U$4:$V$27,2,FALSE))</f>
        <v/>
      </c>
      <c r="AP87" s="99" t="str">
        <f>IF(J87="","",VLOOKUP(H87,登録データ!$U$4:$W$27,3,FALSE))</f>
        <v/>
      </c>
      <c r="AQ87" s="99" t="str">
        <f t="shared" si="245"/>
        <v/>
      </c>
      <c r="AR87" s="99" t="str">
        <f>IF(H87="","",VLOOKUP(H87,登録データ!$U$4:$X$27,4,FALSE))</f>
        <v/>
      </c>
      <c r="AS87" s="99">
        <f>IF(AR87="",0,COUNTIF($AR$17:AR87,AR87))</f>
        <v>0</v>
      </c>
      <c r="AT87" s="99" t="str">
        <f t="shared" si="266"/>
        <v/>
      </c>
      <c r="AU87" s="99">
        <f>IF(AQ87="B",COUNTIF($AT$17:AT87,AT87),0)</f>
        <v>0</v>
      </c>
      <c r="AV87" s="99">
        <f t="shared" si="246"/>
        <v>0</v>
      </c>
      <c r="AW87" s="99">
        <f t="shared" si="247"/>
        <v>0</v>
      </c>
      <c r="AX87" s="99">
        <f t="shared" si="248"/>
        <v>0</v>
      </c>
      <c r="AY87" s="313"/>
      <c r="AZ87" s="313"/>
      <c r="BA87" s="319"/>
      <c r="BB87" s="319"/>
      <c r="BC87" s="319"/>
      <c r="BD87" s="319"/>
      <c r="BE87" s="319"/>
    </row>
    <row r="88" spans="2:57" ht="19.5" thickBot="1">
      <c r="B88" s="248"/>
      <c r="C88" s="283"/>
      <c r="D88" s="283"/>
      <c r="E88" s="283"/>
      <c r="F88" s="283"/>
      <c r="G88" s="94" t="s">
        <v>37</v>
      </c>
      <c r="H88" s="196"/>
      <c r="I88" s="94" t="s">
        <v>39</v>
      </c>
      <c r="J88" s="199"/>
      <c r="K88" s="94" t="str">
        <f t="shared" si="49"/>
        <v/>
      </c>
      <c r="L88" s="23" t="str">
        <f t="shared" si="101"/>
        <v/>
      </c>
      <c r="M88" s="207"/>
      <c r="N88" s="303"/>
      <c r="O88" s="303"/>
      <c r="P88" s="304"/>
      <c r="Q88" s="295"/>
      <c r="R88" s="295"/>
      <c r="V88" s="7"/>
      <c r="W88" s="314"/>
      <c r="X88" s="314"/>
      <c r="Y88" s="273"/>
      <c r="Z88" s="273"/>
      <c r="AA88" s="273"/>
      <c r="AB88" s="273"/>
      <c r="AC88" s="273"/>
      <c r="AD88" s="273"/>
      <c r="AE88" s="99">
        <f t="shared" ca="1" si="242"/>
        <v>0</v>
      </c>
      <c r="AF88" s="93">
        <f t="shared" si="259"/>
        <v>0</v>
      </c>
      <c r="AG88" s="93" t="str">
        <f t="shared" si="243"/>
        <v>00000</v>
      </c>
      <c r="AH88" s="11" t="str">
        <f t="shared" si="260"/>
        <v>0秒0</v>
      </c>
      <c r="AI88" s="12">
        <f t="shared" si="261"/>
        <v>0</v>
      </c>
      <c r="AJ88" s="12" t="str">
        <f t="shared" si="262"/>
        <v>0</v>
      </c>
      <c r="AK88" s="12" t="str">
        <f t="shared" si="244"/>
        <v>0</v>
      </c>
      <c r="AL88" s="12" t="str">
        <f t="shared" si="263"/>
        <v>0m</v>
      </c>
      <c r="AM88" s="12" t="str">
        <f t="shared" si="264"/>
        <v>点</v>
      </c>
      <c r="AN88" s="108">
        <f t="shared" si="265"/>
        <v>0</v>
      </c>
      <c r="AO88" s="99" t="str">
        <f>IF(J88="","",VLOOKUP(H88,登録データ!$U$4:$V$27,2,FALSE))</f>
        <v/>
      </c>
      <c r="AP88" s="99" t="str">
        <f>IF(J88="","",VLOOKUP(H88,登録データ!$U$4:$W$27,3,FALSE))</f>
        <v/>
      </c>
      <c r="AQ88" s="99" t="str">
        <f t="shared" si="245"/>
        <v/>
      </c>
      <c r="AR88" s="99" t="str">
        <f>IF(H88="","",VLOOKUP(H88,登録データ!$U$4:$X$27,4,FALSE))</f>
        <v/>
      </c>
      <c r="AS88" s="99">
        <f>IF(AR88="",0,COUNTIF($AR$17:AR88,AR88))</f>
        <v>0</v>
      </c>
      <c r="AT88" s="99" t="str">
        <f t="shared" si="266"/>
        <v/>
      </c>
      <c r="AU88" s="99">
        <f>IF(AQ88="B",COUNTIF($AT$17:AT88,AT88),0)</f>
        <v>0</v>
      </c>
      <c r="AV88" s="99">
        <f t="shared" si="246"/>
        <v>0</v>
      </c>
      <c r="AW88" s="99">
        <f t="shared" si="247"/>
        <v>0</v>
      </c>
      <c r="AX88" s="99">
        <f t="shared" si="248"/>
        <v>0</v>
      </c>
      <c r="AY88" s="314"/>
      <c r="AZ88" s="314"/>
      <c r="BA88" s="320"/>
      <c r="BB88" s="320"/>
      <c r="BC88" s="320"/>
      <c r="BD88" s="320"/>
      <c r="BE88" s="320"/>
    </row>
    <row r="89" spans="2:57" ht="19.5" thickTop="1">
      <c r="B89" s="246">
        <v>25</v>
      </c>
      <c r="C89" s="296"/>
      <c r="D89" s="270" t="str">
        <f>IF(C89="","",VLOOKUP(C89,登録データ!$A$3:$G$3000,2,FALSE))</f>
        <v/>
      </c>
      <c r="E89" s="270" t="str">
        <f>IF(C89="","",VLOOKUP(C89,登録データ!$A$3:$G$3000,3,FALSE))</f>
        <v/>
      </c>
      <c r="F89" s="92" t="str">
        <f>IF(C89="","",VLOOKUP(C89,登録データ!$A$3:$G$3000,7,FALSE))</f>
        <v/>
      </c>
      <c r="G89" s="92" t="s">
        <v>33</v>
      </c>
      <c r="H89" s="195"/>
      <c r="I89" s="92" t="s">
        <v>34</v>
      </c>
      <c r="J89" s="197"/>
      <c r="K89" s="102" t="str">
        <f t="shared" si="49"/>
        <v/>
      </c>
      <c r="L89" s="101" t="str">
        <f t="shared" si="101"/>
        <v/>
      </c>
      <c r="M89" s="205"/>
      <c r="N89" s="298"/>
      <c r="O89" s="298"/>
      <c r="P89" s="299"/>
      <c r="Q89" s="293"/>
      <c r="R89" s="293"/>
      <c r="V89" s="7"/>
      <c r="W89" s="312">
        <f>IF(C89="",0,IF(VLOOKUP(C89,登録データ!$A$3:$O$3000,15,FALSE)=1,0,1))</f>
        <v>0</v>
      </c>
      <c r="X89" s="312">
        <f>COUNTIF($C$17:C89,C89)</f>
        <v>0</v>
      </c>
      <c r="Y89" s="325">
        <f t="shared" ref="Y89" si="277">IF(C89="",1,0)</f>
        <v>1</v>
      </c>
      <c r="Z89" s="325">
        <f t="shared" ref="Z89" si="278">IF(D89="",1,0)</f>
        <v>1</v>
      </c>
      <c r="AA89" s="325">
        <f t="shared" ref="AA89" si="279">IF(E89="",1,0)</f>
        <v>1</v>
      </c>
      <c r="AB89" s="325">
        <f t="shared" ref="AB89" si="280">IF(F89="",1,0)</f>
        <v>1</v>
      </c>
      <c r="AC89" s="325">
        <f t="shared" ref="AC89" si="281">IF(F90="",1,0)</f>
        <v>1</v>
      </c>
      <c r="AD89" s="325">
        <f t="shared" ref="AD89" si="282">IF(ISNA(OR(Y89:AC89)),1,SUM(Y89:AC89))</f>
        <v>5</v>
      </c>
      <c r="AE89" s="99">
        <f t="shared" ca="1" si="242"/>
        <v>0</v>
      </c>
      <c r="AF89" s="93">
        <f t="shared" si="259"/>
        <v>0</v>
      </c>
      <c r="AG89" s="93" t="str">
        <f t="shared" si="243"/>
        <v>00000</v>
      </c>
      <c r="AH89" s="11" t="str">
        <f t="shared" si="260"/>
        <v>0秒0</v>
      </c>
      <c r="AI89" s="12">
        <f t="shared" si="261"/>
        <v>0</v>
      </c>
      <c r="AJ89" s="12" t="str">
        <f t="shared" si="262"/>
        <v>0</v>
      </c>
      <c r="AK89" s="12" t="str">
        <f t="shared" si="244"/>
        <v>0</v>
      </c>
      <c r="AL89" s="12" t="str">
        <f t="shared" si="263"/>
        <v>0m</v>
      </c>
      <c r="AM89" s="12" t="str">
        <f t="shared" si="264"/>
        <v>点</v>
      </c>
      <c r="AN89" s="108">
        <f t="shared" si="265"/>
        <v>0</v>
      </c>
      <c r="AO89" s="99" t="str">
        <f>IF(J89="","",VLOOKUP(H89,登録データ!$U$4:$V$27,2,FALSE))</f>
        <v/>
      </c>
      <c r="AP89" s="99" t="str">
        <f>IF(J89="","",VLOOKUP(H89,登録データ!$U$4:$W$27,3,FALSE))</f>
        <v/>
      </c>
      <c r="AQ89" s="99" t="str">
        <f t="shared" si="245"/>
        <v/>
      </c>
      <c r="AR89" s="99" t="str">
        <f>IF(H89="","",VLOOKUP(H89,登録データ!$U$4:$X$27,4,FALSE))</f>
        <v/>
      </c>
      <c r="AS89" s="99">
        <f>IF(AR89="",0,COUNTIF($AR$17:AR89,AR89))</f>
        <v>0</v>
      </c>
      <c r="AT89" s="99" t="str">
        <f t="shared" si="266"/>
        <v/>
      </c>
      <c r="AU89" s="99">
        <f>IF(AQ89="B",COUNTIF($AT$17:AT89,AT89),0)</f>
        <v>0</v>
      </c>
      <c r="AV89" s="99">
        <f t="shared" si="246"/>
        <v>0</v>
      </c>
      <c r="AW89" s="99">
        <f t="shared" si="247"/>
        <v>0</v>
      </c>
      <c r="AX89" s="99">
        <f t="shared" si="248"/>
        <v>0</v>
      </c>
      <c r="AY89" s="312">
        <f>IF(Q89="",0,COUNTA($Q$17:Q89))</f>
        <v>0</v>
      </c>
      <c r="AZ89" s="312">
        <f>IF(R89="",0,COUNTA($R$17:R89))</f>
        <v>0</v>
      </c>
      <c r="BA89" s="318">
        <f>IF(OR($AR89="20100",$AR90="20100",$AR91="20100"),COUNTIF($AR$17:$AR91,"20100"),0)</f>
        <v>0</v>
      </c>
      <c r="BB89" s="318">
        <f t="shared" ref="BB89" si="283">IF($BA89=0,0,INDEX($H89:$H91,MATCH("20100",$AR89:$AR91,0),1))</f>
        <v>0</v>
      </c>
      <c r="BC89" s="318">
        <f t="shared" ref="BC89" si="284">IF($BA89=0,0,INDEX($J89:$J91,MATCH("20100",$AR89:$AR91,0),1))</f>
        <v>0</v>
      </c>
      <c r="BD89" s="318">
        <f t="shared" ref="BD89" si="285">IF($BA89=0,0,INDEX($L89:$L91,MATCH("20100",$AR89:$AR91,0),1))</f>
        <v>0</v>
      </c>
      <c r="BE89" s="318">
        <f t="shared" ref="BE89" si="286">IF(LEN($BB89)&lt;5,0,IF($F89=1,0,1))</f>
        <v>0</v>
      </c>
    </row>
    <row r="90" spans="2:57" ht="18.75">
      <c r="B90" s="247"/>
      <c r="C90" s="297"/>
      <c r="D90" s="271"/>
      <c r="E90" s="271"/>
      <c r="F90" s="93" t="str">
        <f>IF(C89="","",VLOOKUP(C89,登録データ!$A$3:$G$3000,4,FALSE))</f>
        <v/>
      </c>
      <c r="G90" s="93" t="s">
        <v>36</v>
      </c>
      <c r="H90" s="195"/>
      <c r="I90" s="93" t="s">
        <v>67</v>
      </c>
      <c r="J90" s="198"/>
      <c r="K90" s="102" t="str">
        <f t="shared" ref="K90:K153" si="287">IF(OR(H90="",J90=""),"",IF(COUNTIF(H90,"*m*")&gt;0,AH90,IF(COUNTIF(H90,"*種*")&gt;0,AM90,AL90)))</f>
        <v/>
      </c>
      <c r="L90" s="93" t="str">
        <f t="shared" si="101"/>
        <v/>
      </c>
      <c r="M90" s="206"/>
      <c r="N90" s="300"/>
      <c r="O90" s="301"/>
      <c r="P90" s="302"/>
      <c r="Q90" s="294"/>
      <c r="R90" s="294"/>
      <c r="V90" s="7"/>
      <c r="W90" s="313"/>
      <c r="X90" s="313"/>
      <c r="Y90" s="326"/>
      <c r="Z90" s="326"/>
      <c r="AA90" s="326"/>
      <c r="AB90" s="326"/>
      <c r="AC90" s="326"/>
      <c r="AD90" s="326"/>
      <c r="AE90" s="99">
        <f t="shared" ca="1" si="242"/>
        <v>0</v>
      </c>
      <c r="AF90" s="93">
        <f t="shared" si="259"/>
        <v>0</v>
      </c>
      <c r="AG90" s="93" t="str">
        <f t="shared" si="243"/>
        <v>00000</v>
      </c>
      <c r="AH90" s="11" t="str">
        <f t="shared" si="260"/>
        <v>0秒0</v>
      </c>
      <c r="AI90" s="12">
        <f t="shared" si="261"/>
        <v>0</v>
      </c>
      <c r="AJ90" s="12" t="str">
        <f t="shared" si="262"/>
        <v>0</v>
      </c>
      <c r="AK90" s="12" t="str">
        <f t="shared" si="244"/>
        <v>0</v>
      </c>
      <c r="AL90" s="12" t="str">
        <f t="shared" si="263"/>
        <v>0m</v>
      </c>
      <c r="AM90" s="12" t="str">
        <f t="shared" si="264"/>
        <v>点</v>
      </c>
      <c r="AN90" s="108">
        <f t="shared" si="265"/>
        <v>0</v>
      </c>
      <c r="AO90" s="99" t="str">
        <f>IF(J90="","",VLOOKUP(H90,登録データ!$U$4:$V$27,2,FALSE))</f>
        <v/>
      </c>
      <c r="AP90" s="99" t="str">
        <f>IF(J90="","",VLOOKUP(H90,登録データ!$U$4:$W$27,3,FALSE))</f>
        <v/>
      </c>
      <c r="AQ90" s="99" t="str">
        <f t="shared" si="245"/>
        <v/>
      </c>
      <c r="AR90" s="99" t="str">
        <f>IF(H90="","",VLOOKUP(H90,登録データ!$U$4:$X$27,4,FALSE))</f>
        <v/>
      </c>
      <c r="AS90" s="99">
        <f>IF(AR90="",0,COUNTIF($AR$17:AR90,AR90))</f>
        <v>0</v>
      </c>
      <c r="AT90" s="99" t="str">
        <f t="shared" si="266"/>
        <v/>
      </c>
      <c r="AU90" s="99">
        <f>IF(AQ90="B",COUNTIF($AT$17:AT90,AT90),0)</f>
        <v>0</v>
      </c>
      <c r="AV90" s="99">
        <f t="shared" si="246"/>
        <v>0</v>
      </c>
      <c r="AW90" s="99">
        <f t="shared" si="247"/>
        <v>0</v>
      </c>
      <c r="AX90" s="99">
        <f t="shared" si="248"/>
        <v>0</v>
      </c>
      <c r="AY90" s="313"/>
      <c r="AZ90" s="313"/>
      <c r="BA90" s="319"/>
      <c r="BB90" s="319"/>
      <c r="BC90" s="319"/>
      <c r="BD90" s="319"/>
      <c r="BE90" s="319"/>
    </row>
    <row r="91" spans="2:57" ht="19.5" thickBot="1">
      <c r="B91" s="248"/>
      <c r="C91" s="283"/>
      <c r="D91" s="283"/>
      <c r="E91" s="283"/>
      <c r="F91" s="283"/>
      <c r="G91" s="94" t="s">
        <v>37</v>
      </c>
      <c r="H91" s="196"/>
      <c r="I91" s="94" t="s">
        <v>39</v>
      </c>
      <c r="J91" s="199"/>
      <c r="K91" s="94" t="str">
        <f t="shared" si="287"/>
        <v/>
      </c>
      <c r="L91" s="23" t="str">
        <f t="shared" si="101"/>
        <v/>
      </c>
      <c r="M91" s="207"/>
      <c r="N91" s="303"/>
      <c r="O91" s="303"/>
      <c r="P91" s="304"/>
      <c r="Q91" s="295"/>
      <c r="R91" s="295"/>
      <c r="V91" s="7"/>
      <c r="W91" s="314"/>
      <c r="X91" s="314"/>
      <c r="Y91" s="273"/>
      <c r="Z91" s="273"/>
      <c r="AA91" s="273"/>
      <c r="AB91" s="273"/>
      <c r="AC91" s="273"/>
      <c r="AD91" s="273"/>
      <c r="AE91" s="99">
        <f t="shared" ca="1" si="242"/>
        <v>0</v>
      </c>
      <c r="AF91" s="93">
        <f t="shared" si="259"/>
        <v>0</v>
      </c>
      <c r="AG91" s="93" t="str">
        <f t="shared" si="243"/>
        <v>00000</v>
      </c>
      <c r="AH91" s="11" t="str">
        <f t="shared" si="260"/>
        <v>0秒0</v>
      </c>
      <c r="AI91" s="12">
        <f t="shared" si="261"/>
        <v>0</v>
      </c>
      <c r="AJ91" s="12" t="str">
        <f t="shared" si="262"/>
        <v>0</v>
      </c>
      <c r="AK91" s="12" t="str">
        <f t="shared" si="244"/>
        <v>0</v>
      </c>
      <c r="AL91" s="12" t="str">
        <f t="shared" si="263"/>
        <v>0m</v>
      </c>
      <c r="AM91" s="12" t="str">
        <f t="shared" si="264"/>
        <v>点</v>
      </c>
      <c r="AN91" s="108">
        <f t="shared" si="265"/>
        <v>0</v>
      </c>
      <c r="AO91" s="99" t="str">
        <f>IF(J91="","",VLOOKUP(H91,登録データ!$U$4:$V$27,2,FALSE))</f>
        <v/>
      </c>
      <c r="AP91" s="99" t="str">
        <f>IF(J91="","",VLOOKUP(H91,登録データ!$U$4:$W$27,3,FALSE))</f>
        <v/>
      </c>
      <c r="AQ91" s="99" t="str">
        <f t="shared" si="245"/>
        <v/>
      </c>
      <c r="AR91" s="99" t="str">
        <f>IF(H91="","",VLOOKUP(H91,登録データ!$U$4:$X$27,4,FALSE))</f>
        <v/>
      </c>
      <c r="AS91" s="99">
        <f>IF(AR91="",0,COUNTIF($AR$17:AR91,AR91))</f>
        <v>0</v>
      </c>
      <c r="AT91" s="99" t="str">
        <f t="shared" si="266"/>
        <v/>
      </c>
      <c r="AU91" s="99">
        <f>IF(AQ91="B",COUNTIF($AT$17:AT91,AT91),0)</f>
        <v>0</v>
      </c>
      <c r="AV91" s="99">
        <f t="shared" si="246"/>
        <v>0</v>
      </c>
      <c r="AW91" s="99">
        <f t="shared" si="247"/>
        <v>0</v>
      </c>
      <c r="AX91" s="99">
        <f t="shared" si="248"/>
        <v>0</v>
      </c>
      <c r="AY91" s="314"/>
      <c r="AZ91" s="314"/>
      <c r="BA91" s="320"/>
      <c r="BB91" s="320"/>
      <c r="BC91" s="320"/>
      <c r="BD91" s="320"/>
      <c r="BE91" s="320"/>
    </row>
    <row r="92" spans="2:57" ht="19.5" thickTop="1">
      <c r="B92" s="246">
        <v>26</v>
      </c>
      <c r="C92" s="296"/>
      <c r="D92" s="270" t="str">
        <f>IF(C92="","",VLOOKUP(C92,登録データ!$A$3:$G$3000,2,FALSE))</f>
        <v/>
      </c>
      <c r="E92" s="270" t="str">
        <f>IF(C92="","",VLOOKUP(C92,登録データ!$A$3:$G$3000,3,FALSE))</f>
        <v/>
      </c>
      <c r="F92" s="92" t="str">
        <f>IF(C92="","",VLOOKUP(C92,登録データ!$A$3:$G$3000,7,FALSE))</f>
        <v/>
      </c>
      <c r="G92" s="92" t="s">
        <v>33</v>
      </c>
      <c r="H92" s="195"/>
      <c r="I92" s="92" t="s">
        <v>34</v>
      </c>
      <c r="J92" s="197"/>
      <c r="K92" s="102" t="str">
        <f t="shared" si="287"/>
        <v/>
      </c>
      <c r="L92" s="101" t="str">
        <f t="shared" si="101"/>
        <v/>
      </c>
      <c r="M92" s="205"/>
      <c r="N92" s="298"/>
      <c r="O92" s="298"/>
      <c r="P92" s="299"/>
      <c r="Q92" s="293"/>
      <c r="R92" s="293"/>
      <c r="V92" s="7"/>
      <c r="W92" s="312">
        <f>IF(C92="",0,IF(VLOOKUP(C92,登録データ!$A$3:$O$3000,15,FALSE)=1,0,1))</f>
        <v>0</v>
      </c>
      <c r="X92" s="312">
        <f>COUNTIF($C$17:C92,C92)</f>
        <v>0</v>
      </c>
      <c r="Y92" s="325">
        <f t="shared" ref="Y92" si="288">IF(C92="",1,0)</f>
        <v>1</v>
      </c>
      <c r="Z92" s="325">
        <f t="shared" ref="Z92" si="289">IF(D92="",1,0)</f>
        <v>1</v>
      </c>
      <c r="AA92" s="325">
        <f t="shared" ref="AA92" si="290">IF(E92="",1,0)</f>
        <v>1</v>
      </c>
      <c r="AB92" s="325">
        <f t="shared" ref="AB92" si="291">IF(F92="",1,0)</f>
        <v>1</v>
      </c>
      <c r="AC92" s="325">
        <f t="shared" ref="AC92" si="292">IF(F93="",1,0)</f>
        <v>1</v>
      </c>
      <c r="AD92" s="325">
        <f t="shared" ref="AD92" si="293">IF(ISNA(OR(Y92:AC92)),1,SUM(Y92:AC92))</f>
        <v>5</v>
      </c>
      <c r="AE92" s="99">
        <f t="shared" ca="1" si="242"/>
        <v>0</v>
      </c>
      <c r="AF92" s="93">
        <f t="shared" si="259"/>
        <v>0</v>
      </c>
      <c r="AG92" s="93" t="str">
        <f t="shared" si="243"/>
        <v>00000</v>
      </c>
      <c r="AH92" s="11" t="str">
        <f t="shared" si="260"/>
        <v>0秒0</v>
      </c>
      <c r="AI92" s="12">
        <f t="shared" si="261"/>
        <v>0</v>
      </c>
      <c r="AJ92" s="12" t="str">
        <f t="shared" si="262"/>
        <v>0</v>
      </c>
      <c r="AK92" s="12" t="str">
        <f t="shared" si="244"/>
        <v>0</v>
      </c>
      <c r="AL92" s="12" t="str">
        <f t="shared" si="263"/>
        <v>0m</v>
      </c>
      <c r="AM92" s="12" t="str">
        <f t="shared" si="264"/>
        <v>点</v>
      </c>
      <c r="AN92" s="108">
        <f t="shared" si="265"/>
        <v>0</v>
      </c>
      <c r="AO92" s="99" t="str">
        <f>IF(J92="","",VLOOKUP(H92,登録データ!$U$4:$V$27,2,FALSE))</f>
        <v/>
      </c>
      <c r="AP92" s="99" t="str">
        <f>IF(J92="","",VLOOKUP(H92,登録データ!$U$4:$W$27,3,FALSE))</f>
        <v/>
      </c>
      <c r="AQ92" s="99" t="str">
        <f t="shared" si="245"/>
        <v/>
      </c>
      <c r="AR92" s="99" t="str">
        <f>IF(H92="","",VLOOKUP(H92,登録データ!$U$4:$X$27,4,FALSE))</f>
        <v/>
      </c>
      <c r="AS92" s="99">
        <f>IF(AR92="",0,COUNTIF($AR$17:AR92,AR92))</f>
        <v>0</v>
      </c>
      <c r="AT92" s="99" t="str">
        <f t="shared" si="266"/>
        <v/>
      </c>
      <c r="AU92" s="99">
        <f>IF(AQ92="B",COUNTIF($AT$17:AT92,AT92),0)</f>
        <v>0</v>
      </c>
      <c r="AV92" s="99">
        <f t="shared" si="246"/>
        <v>0</v>
      </c>
      <c r="AW92" s="99">
        <f t="shared" si="247"/>
        <v>0</v>
      </c>
      <c r="AX92" s="99">
        <f t="shared" si="248"/>
        <v>0</v>
      </c>
      <c r="AY92" s="312">
        <f>IF(Q92="",0,COUNTA($Q$17:Q92))</f>
        <v>0</v>
      </c>
      <c r="AZ92" s="312">
        <f>IF(R92="",0,COUNTA($R$17:R92))</f>
        <v>0</v>
      </c>
      <c r="BA92" s="318">
        <f>IF(OR($AR92="20100",$AR93="20100",$AR94="20100"),COUNTIF($AR$17:$AR94,"20100"),0)</f>
        <v>0</v>
      </c>
      <c r="BB92" s="318">
        <f t="shared" ref="BB92" si="294">IF($BA92=0,0,INDEX($H92:$H94,MATCH("20100",$AR92:$AR94,0),1))</f>
        <v>0</v>
      </c>
      <c r="BC92" s="318">
        <f t="shared" ref="BC92" si="295">IF($BA92=0,0,INDEX($J92:$J94,MATCH("20100",$AR92:$AR94,0),1))</f>
        <v>0</v>
      </c>
      <c r="BD92" s="318">
        <f t="shared" ref="BD92" si="296">IF($BA92=0,0,INDEX($L92:$L94,MATCH("20100",$AR92:$AR94,0),1))</f>
        <v>0</v>
      </c>
      <c r="BE92" s="318">
        <f t="shared" ref="BE92" si="297">IF(LEN($BB92)&lt;5,0,IF($F92=1,0,1))</f>
        <v>0</v>
      </c>
    </row>
    <row r="93" spans="2:57" ht="18.75">
      <c r="B93" s="247"/>
      <c r="C93" s="297"/>
      <c r="D93" s="271"/>
      <c r="E93" s="271"/>
      <c r="F93" s="93" t="str">
        <f>IF(C92="","",VLOOKUP(C92,登録データ!$A$3:$G$3000,4,FALSE))</f>
        <v/>
      </c>
      <c r="G93" s="93" t="s">
        <v>36</v>
      </c>
      <c r="H93" s="195"/>
      <c r="I93" s="93" t="s">
        <v>67</v>
      </c>
      <c r="J93" s="198"/>
      <c r="K93" s="102" t="str">
        <f t="shared" si="287"/>
        <v/>
      </c>
      <c r="L93" s="93" t="str">
        <f t="shared" si="101"/>
        <v/>
      </c>
      <c r="M93" s="206"/>
      <c r="N93" s="300"/>
      <c r="O93" s="301"/>
      <c r="P93" s="302"/>
      <c r="Q93" s="294"/>
      <c r="R93" s="294"/>
      <c r="V93" s="7"/>
      <c r="W93" s="313"/>
      <c r="X93" s="313"/>
      <c r="Y93" s="326"/>
      <c r="Z93" s="326"/>
      <c r="AA93" s="326"/>
      <c r="AB93" s="326"/>
      <c r="AC93" s="326"/>
      <c r="AD93" s="326"/>
      <c r="AE93" s="99">
        <f t="shared" ca="1" si="242"/>
        <v>0</v>
      </c>
      <c r="AF93" s="93">
        <f t="shared" si="259"/>
        <v>0</v>
      </c>
      <c r="AG93" s="93" t="str">
        <f t="shared" si="243"/>
        <v>00000</v>
      </c>
      <c r="AH93" s="11" t="str">
        <f t="shared" si="260"/>
        <v>0秒0</v>
      </c>
      <c r="AI93" s="12">
        <f t="shared" si="261"/>
        <v>0</v>
      </c>
      <c r="AJ93" s="12" t="str">
        <f t="shared" si="262"/>
        <v>0</v>
      </c>
      <c r="AK93" s="12" t="str">
        <f t="shared" si="244"/>
        <v>0</v>
      </c>
      <c r="AL93" s="12" t="str">
        <f t="shared" si="263"/>
        <v>0m</v>
      </c>
      <c r="AM93" s="12" t="str">
        <f t="shared" si="264"/>
        <v>点</v>
      </c>
      <c r="AN93" s="108">
        <f t="shared" si="265"/>
        <v>0</v>
      </c>
      <c r="AO93" s="99" t="str">
        <f>IF(J93="","",VLOOKUP(H93,登録データ!$U$4:$V$27,2,FALSE))</f>
        <v/>
      </c>
      <c r="AP93" s="99" t="str">
        <f>IF(J93="","",VLOOKUP(H93,登録データ!$U$4:$W$27,3,FALSE))</f>
        <v/>
      </c>
      <c r="AQ93" s="99" t="str">
        <f t="shared" si="245"/>
        <v/>
      </c>
      <c r="AR93" s="99" t="str">
        <f>IF(H93="","",VLOOKUP(H93,登録データ!$U$4:$X$27,4,FALSE))</f>
        <v/>
      </c>
      <c r="AS93" s="99">
        <f>IF(AR93="",0,COUNTIF($AR$17:AR93,AR93))</f>
        <v>0</v>
      </c>
      <c r="AT93" s="99" t="str">
        <f t="shared" si="266"/>
        <v/>
      </c>
      <c r="AU93" s="99">
        <f>IF(AQ93="B",COUNTIF($AT$17:AT93,AT93),0)</f>
        <v>0</v>
      </c>
      <c r="AV93" s="99">
        <f t="shared" si="246"/>
        <v>0</v>
      </c>
      <c r="AW93" s="99">
        <f t="shared" si="247"/>
        <v>0</v>
      </c>
      <c r="AX93" s="99">
        <f t="shared" si="248"/>
        <v>0</v>
      </c>
      <c r="AY93" s="313"/>
      <c r="AZ93" s="313"/>
      <c r="BA93" s="319"/>
      <c r="BB93" s="319"/>
      <c r="BC93" s="319"/>
      <c r="BD93" s="319"/>
      <c r="BE93" s="319"/>
    </row>
    <row r="94" spans="2:57" ht="19.5" thickBot="1">
      <c r="B94" s="248"/>
      <c r="C94" s="283"/>
      <c r="D94" s="283"/>
      <c r="E94" s="283"/>
      <c r="F94" s="283"/>
      <c r="G94" s="94" t="s">
        <v>37</v>
      </c>
      <c r="H94" s="196"/>
      <c r="I94" s="94" t="s">
        <v>39</v>
      </c>
      <c r="J94" s="199"/>
      <c r="K94" s="94" t="str">
        <f t="shared" si="287"/>
        <v/>
      </c>
      <c r="L94" s="23" t="str">
        <f t="shared" si="101"/>
        <v/>
      </c>
      <c r="M94" s="207"/>
      <c r="N94" s="303"/>
      <c r="O94" s="303"/>
      <c r="P94" s="304"/>
      <c r="Q94" s="295"/>
      <c r="R94" s="295"/>
      <c r="V94" s="7"/>
      <c r="W94" s="314"/>
      <c r="X94" s="314"/>
      <c r="Y94" s="273"/>
      <c r="Z94" s="273"/>
      <c r="AA94" s="273"/>
      <c r="AB94" s="273"/>
      <c r="AC94" s="273"/>
      <c r="AD94" s="273"/>
      <c r="AE94" s="99">
        <f t="shared" ca="1" si="242"/>
        <v>0</v>
      </c>
      <c r="AF94" s="93">
        <f t="shared" si="259"/>
        <v>0</v>
      </c>
      <c r="AG94" s="93" t="str">
        <f t="shared" si="243"/>
        <v>00000</v>
      </c>
      <c r="AH94" s="11" t="str">
        <f t="shared" si="260"/>
        <v>0秒0</v>
      </c>
      <c r="AI94" s="12">
        <f t="shared" si="261"/>
        <v>0</v>
      </c>
      <c r="AJ94" s="12" t="str">
        <f t="shared" si="262"/>
        <v>0</v>
      </c>
      <c r="AK94" s="12" t="str">
        <f t="shared" si="244"/>
        <v>0</v>
      </c>
      <c r="AL94" s="12" t="str">
        <f t="shared" si="263"/>
        <v>0m</v>
      </c>
      <c r="AM94" s="12" t="str">
        <f t="shared" si="264"/>
        <v>点</v>
      </c>
      <c r="AN94" s="108">
        <f t="shared" si="265"/>
        <v>0</v>
      </c>
      <c r="AO94" s="99" t="str">
        <f>IF(J94="","",VLOOKUP(H94,登録データ!$U$4:$V$27,2,FALSE))</f>
        <v/>
      </c>
      <c r="AP94" s="99" t="str">
        <f>IF(J94="","",VLOOKUP(H94,登録データ!$U$4:$W$27,3,FALSE))</f>
        <v/>
      </c>
      <c r="AQ94" s="99" t="str">
        <f t="shared" si="245"/>
        <v/>
      </c>
      <c r="AR94" s="99" t="str">
        <f>IF(H94="","",VLOOKUP(H94,登録データ!$U$4:$X$27,4,FALSE))</f>
        <v/>
      </c>
      <c r="AS94" s="99">
        <f>IF(AR94="",0,COUNTIF($AR$17:AR94,AR94))</f>
        <v>0</v>
      </c>
      <c r="AT94" s="99" t="str">
        <f t="shared" si="266"/>
        <v/>
      </c>
      <c r="AU94" s="99">
        <f>IF(AQ94="B",COUNTIF($AT$17:AT94,AT94),0)</f>
        <v>0</v>
      </c>
      <c r="AV94" s="99">
        <f t="shared" si="246"/>
        <v>0</v>
      </c>
      <c r="AW94" s="99">
        <f t="shared" si="247"/>
        <v>0</v>
      </c>
      <c r="AX94" s="99">
        <f t="shared" si="248"/>
        <v>0</v>
      </c>
      <c r="AY94" s="314"/>
      <c r="AZ94" s="314"/>
      <c r="BA94" s="320"/>
      <c r="BB94" s="320"/>
      <c r="BC94" s="320"/>
      <c r="BD94" s="320"/>
      <c r="BE94" s="320"/>
    </row>
    <row r="95" spans="2:57" ht="19.5" thickTop="1">
      <c r="B95" s="246">
        <v>27</v>
      </c>
      <c r="C95" s="296"/>
      <c r="D95" s="270" t="str">
        <f>IF(C95="","",VLOOKUP(C95,登録データ!$A$3:$G$3000,2,FALSE))</f>
        <v/>
      </c>
      <c r="E95" s="270" t="str">
        <f>IF(C95="","",VLOOKUP(C95,登録データ!$A$3:$G$3000,3,FALSE))</f>
        <v/>
      </c>
      <c r="F95" s="92" t="str">
        <f>IF(C95="","",VLOOKUP(C95,登録データ!$A$3:$G$3000,7,FALSE))</f>
        <v/>
      </c>
      <c r="G95" s="92" t="s">
        <v>33</v>
      </c>
      <c r="H95" s="195"/>
      <c r="I95" s="92" t="s">
        <v>34</v>
      </c>
      <c r="J95" s="197"/>
      <c r="K95" s="102" t="str">
        <f t="shared" si="287"/>
        <v/>
      </c>
      <c r="L95" s="101" t="str">
        <f t="shared" si="101"/>
        <v/>
      </c>
      <c r="M95" s="205"/>
      <c r="N95" s="298"/>
      <c r="O95" s="298"/>
      <c r="P95" s="299"/>
      <c r="Q95" s="293"/>
      <c r="R95" s="293"/>
      <c r="V95" s="7"/>
      <c r="W95" s="312">
        <f>IF(C95="",0,IF(VLOOKUP(C95,登録データ!$A$3:$O$3000,15,FALSE)=1,0,1))</f>
        <v>0</v>
      </c>
      <c r="X95" s="312">
        <f>COUNTIF($C$17:C95,C95)</f>
        <v>0</v>
      </c>
      <c r="Y95" s="325">
        <f t="shared" ref="Y95" si="298">IF(C95="",1,0)</f>
        <v>1</v>
      </c>
      <c r="Z95" s="325">
        <f t="shared" ref="Z95" si="299">IF(D95="",1,0)</f>
        <v>1</v>
      </c>
      <c r="AA95" s="325">
        <f t="shared" ref="AA95" si="300">IF(E95="",1,0)</f>
        <v>1</v>
      </c>
      <c r="AB95" s="325">
        <f t="shared" ref="AB95" si="301">IF(F95="",1,0)</f>
        <v>1</v>
      </c>
      <c r="AC95" s="325">
        <f t="shared" ref="AC95" si="302">IF(F96="",1,0)</f>
        <v>1</v>
      </c>
      <c r="AD95" s="325">
        <f t="shared" ref="AD95" si="303">IF(ISNA(OR(Y95:AC95)),1,SUM(Y95:AC95))</f>
        <v>5</v>
      </c>
      <c r="AE95" s="99">
        <f t="shared" ca="1" si="242"/>
        <v>0</v>
      </c>
      <c r="AF95" s="93">
        <f t="shared" si="259"/>
        <v>0</v>
      </c>
      <c r="AG95" s="93" t="str">
        <f t="shared" si="243"/>
        <v>00000</v>
      </c>
      <c r="AH95" s="11" t="str">
        <f t="shared" si="260"/>
        <v>0秒0</v>
      </c>
      <c r="AI95" s="12">
        <f t="shared" si="261"/>
        <v>0</v>
      </c>
      <c r="AJ95" s="12" t="str">
        <f t="shared" si="262"/>
        <v>0</v>
      </c>
      <c r="AK95" s="12" t="str">
        <f t="shared" si="244"/>
        <v>0</v>
      </c>
      <c r="AL95" s="12" t="str">
        <f t="shared" si="263"/>
        <v>0m</v>
      </c>
      <c r="AM95" s="12" t="str">
        <f t="shared" si="264"/>
        <v>点</v>
      </c>
      <c r="AN95" s="108">
        <f t="shared" si="265"/>
        <v>0</v>
      </c>
      <c r="AO95" s="99" t="str">
        <f>IF(J95="","",VLOOKUP(H95,登録データ!$U$4:$V$27,2,FALSE))</f>
        <v/>
      </c>
      <c r="AP95" s="99" t="str">
        <f>IF(J95="","",VLOOKUP(H95,登録データ!$U$4:$W$27,3,FALSE))</f>
        <v/>
      </c>
      <c r="AQ95" s="99" t="str">
        <f t="shared" si="245"/>
        <v/>
      </c>
      <c r="AR95" s="99" t="str">
        <f>IF(H95="","",VLOOKUP(H95,登録データ!$U$4:$X$27,4,FALSE))</f>
        <v/>
      </c>
      <c r="AS95" s="99">
        <f>IF(AR95="",0,COUNTIF($AR$17:AR95,AR95))</f>
        <v>0</v>
      </c>
      <c r="AT95" s="99" t="str">
        <f t="shared" si="266"/>
        <v/>
      </c>
      <c r="AU95" s="99">
        <f>IF(AQ95="B",COUNTIF($AT$17:AT95,AT95),0)</f>
        <v>0</v>
      </c>
      <c r="AV95" s="99">
        <f t="shared" si="246"/>
        <v>0</v>
      </c>
      <c r="AW95" s="99">
        <f t="shared" si="247"/>
        <v>0</v>
      </c>
      <c r="AX95" s="99">
        <f t="shared" si="248"/>
        <v>0</v>
      </c>
      <c r="AY95" s="312">
        <f>IF(Q95="",0,COUNTA($Q$17:Q95))</f>
        <v>0</v>
      </c>
      <c r="AZ95" s="312">
        <f>IF(R95="",0,COUNTA($R$17:R95))</f>
        <v>0</v>
      </c>
      <c r="BA95" s="318">
        <f>IF(OR($AR95="20100",$AR96="20100",$AR97="20100"),COUNTIF($AR$17:$AR97,"20100"),0)</f>
        <v>0</v>
      </c>
      <c r="BB95" s="318">
        <f t="shared" ref="BB95" si="304">IF($BA95=0,0,INDEX($H95:$H97,MATCH("20100",$AR95:$AR97,0),1))</f>
        <v>0</v>
      </c>
      <c r="BC95" s="318">
        <f t="shared" ref="BC95" si="305">IF($BA95=0,0,INDEX($J95:$J97,MATCH("20100",$AR95:$AR97,0),1))</f>
        <v>0</v>
      </c>
      <c r="BD95" s="318">
        <f t="shared" ref="BD95" si="306">IF($BA95=0,0,INDEX($L95:$L97,MATCH("20100",$AR95:$AR97,0),1))</f>
        <v>0</v>
      </c>
      <c r="BE95" s="318">
        <f t="shared" ref="BE95" si="307">IF(LEN($BB95)&lt;5,0,IF($F95=1,0,1))</f>
        <v>0</v>
      </c>
    </row>
    <row r="96" spans="2:57" ht="18.75">
      <c r="B96" s="247"/>
      <c r="C96" s="297"/>
      <c r="D96" s="271"/>
      <c r="E96" s="271"/>
      <c r="F96" s="93" t="str">
        <f>IF(C95="","",VLOOKUP(C95,登録データ!$A$3:$G$3000,4,FALSE))</f>
        <v/>
      </c>
      <c r="G96" s="93" t="s">
        <v>36</v>
      </c>
      <c r="H96" s="195"/>
      <c r="I96" s="93" t="s">
        <v>67</v>
      </c>
      <c r="J96" s="198"/>
      <c r="K96" s="102" t="str">
        <f t="shared" si="287"/>
        <v/>
      </c>
      <c r="L96" s="93" t="str">
        <f t="shared" si="101"/>
        <v/>
      </c>
      <c r="M96" s="206"/>
      <c r="N96" s="300"/>
      <c r="O96" s="301"/>
      <c r="P96" s="302"/>
      <c r="Q96" s="294"/>
      <c r="R96" s="294"/>
      <c r="V96" s="7"/>
      <c r="W96" s="313"/>
      <c r="X96" s="313"/>
      <c r="Y96" s="326"/>
      <c r="Z96" s="326"/>
      <c r="AA96" s="326"/>
      <c r="AB96" s="326"/>
      <c r="AC96" s="326"/>
      <c r="AD96" s="326"/>
      <c r="AE96" s="99">
        <f t="shared" ca="1" si="242"/>
        <v>0</v>
      </c>
      <c r="AF96" s="93">
        <f t="shared" si="259"/>
        <v>0</v>
      </c>
      <c r="AG96" s="93" t="str">
        <f t="shared" si="243"/>
        <v>00000</v>
      </c>
      <c r="AH96" s="11" t="str">
        <f t="shared" si="260"/>
        <v>0秒0</v>
      </c>
      <c r="AI96" s="12">
        <f t="shared" si="261"/>
        <v>0</v>
      </c>
      <c r="AJ96" s="12" t="str">
        <f t="shared" si="262"/>
        <v>0</v>
      </c>
      <c r="AK96" s="12" t="str">
        <f t="shared" si="244"/>
        <v>0</v>
      </c>
      <c r="AL96" s="12" t="str">
        <f t="shared" si="263"/>
        <v>0m</v>
      </c>
      <c r="AM96" s="12" t="str">
        <f t="shared" si="264"/>
        <v>点</v>
      </c>
      <c r="AN96" s="108">
        <f t="shared" si="265"/>
        <v>0</v>
      </c>
      <c r="AO96" s="99" t="str">
        <f>IF(J96="","",VLOOKUP(H96,登録データ!$U$4:$V$27,2,FALSE))</f>
        <v/>
      </c>
      <c r="AP96" s="99" t="str">
        <f>IF(J96="","",VLOOKUP(H96,登録データ!$U$4:$W$27,3,FALSE))</f>
        <v/>
      </c>
      <c r="AQ96" s="99" t="str">
        <f t="shared" si="245"/>
        <v/>
      </c>
      <c r="AR96" s="99" t="str">
        <f>IF(H96="","",VLOOKUP(H96,登録データ!$U$4:$X$27,4,FALSE))</f>
        <v/>
      </c>
      <c r="AS96" s="99">
        <f>IF(AR96="",0,COUNTIF($AR$17:AR96,AR96))</f>
        <v>0</v>
      </c>
      <c r="AT96" s="99" t="str">
        <f t="shared" si="266"/>
        <v/>
      </c>
      <c r="AU96" s="99">
        <f>IF(AQ96="B",COUNTIF($AT$17:AT96,AT96),0)</f>
        <v>0</v>
      </c>
      <c r="AV96" s="99">
        <f t="shared" si="246"/>
        <v>0</v>
      </c>
      <c r="AW96" s="99">
        <f t="shared" si="247"/>
        <v>0</v>
      </c>
      <c r="AX96" s="99">
        <f t="shared" si="248"/>
        <v>0</v>
      </c>
      <c r="AY96" s="313"/>
      <c r="AZ96" s="313"/>
      <c r="BA96" s="319"/>
      <c r="BB96" s="319"/>
      <c r="BC96" s="319"/>
      <c r="BD96" s="319"/>
      <c r="BE96" s="319"/>
    </row>
    <row r="97" spans="2:57" ht="19.5" thickBot="1">
      <c r="B97" s="248"/>
      <c r="C97" s="283"/>
      <c r="D97" s="283"/>
      <c r="E97" s="283"/>
      <c r="F97" s="283"/>
      <c r="G97" s="94" t="s">
        <v>37</v>
      </c>
      <c r="H97" s="196"/>
      <c r="I97" s="94" t="s">
        <v>39</v>
      </c>
      <c r="J97" s="199"/>
      <c r="K97" s="94" t="str">
        <f t="shared" si="287"/>
        <v/>
      </c>
      <c r="L97" s="23" t="str">
        <f t="shared" si="101"/>
        <v/>
      </c>
      <c r="M97" s="207"/>
      <c r="N97" s="303"/>
      <c r="O97" s="303"/>
      <c r="P97" s="304"/>
      <c r="Q97" s="295"/>
      <c r="R97" s="295"/>
      <c r="V97" s="7"/>
      <c r="W97" s="314"/>
      <c r="X97" s="314"/>
      <c r="Y97" s="273"/>
      <c r="Z97" s="273"/>
      <c r="AA97" s="273"/>
      <c r="AB97" s="273"/>
      <c r="AC97" s="273"/>
      <c r="AD97" s="273"/>
      <c r="AE97" s="99">
        <f t="shared" ca="1" si="242"/>
        <v>0</v>
      </c>
      <c r="AF97" s="93">
        <f t="shared" si="259"/>
        <v>0</v>
      </c>
      <c r="AG97" s="93" t="str">
        <f t="shared" si="243"/>
        <v>00000</v>
      </c>
      <c r="AH97" s="11" t="str">
        <f t="shared" si="260"/>
        <v>0秒0</v>
      </c>
      <c r="AI97" s="12">
        <f t="shared" si="261"/>
        <v>0</v>
      </c>
      <c r="AJ97" s="12" t="str">
        <f t="shared" si="262"/>
        <v>0</v>
      </c>
      <c r="AK97" s="12" t="str">
        <f t="shared" si="244"/>
        <v>0</v>
      </c>
      <c r="AL97" s="12" t="str">
        <f t="shared" si="263"/>
        <v>0m</v>
      </c>
      <c r="AM97" s="12" t="str">
        <f t="shared" si="264"/>
        <v>点</v>
      </c>
      <c r="AN97" s="108">
        <f t="shared" si="265"/>
        <v>0</v>
      </c>
      <c r="AO97" s="99" t="str">
        <f>IF(J97="","",VLOOKUP(H97,登録データ!$U$4:$V$27,2,FALSE))</f>
        <v/>
      </c>
      <c r="AP97" s="99" t="str">
        <f>IF(J97="","",VLOOKUP(H97,登録データ!$U$4:$W$27,3,FALSE))</f>
        <v/>
      </c>
      <c r="AQ97" s="99" t="str">
        <f t="shared" si="245"/>
        <v/>
      </c>
      <c r="AR97" s="99" t="str">
        <f>IF(H97="","",VLOOKUP(H97,登録データ!$U$4:$X$27,4,FALSE))</f>
        <v/>
      </c>
      <c r="AS97" s="99">
        <f>IF(AR97="",0,COUNTIF($AR$17:AR97,AR97))</f>
        <v>0</v>
      </c>
      <c r="AT97" s="99" t="str">
        <f t="shared" si="266"/>
        <v/>
      </c>
      <c r="AU97" s="99">
        <f>IF(AQ97="B",COUNTIF($AT$17:AT97,AT97),0)</f>
        <v>0</v>
      </c>
      <c r="AV97" s="99">
        <f t="shared" si="246"/>
        <v>0</v>
      </c>
      <c r="AW97" s="99">
        <f t="shared" si="247"/>
        <v>0</v>
      </c>
      <c r="AX97" s="99">
        <f t="shared" si="248"/>
        <v>0</v>
      </c>
      <c r="AY97" s="314"/>
      <c r="AZ97" s="314"/>
      <c r="BA97" s="320"/>
      <c r="BB97" s="320"/>
      <c r="BC97" s="320"/>
      <c r="BD97" s="320"/>
      <c r="BE97" s="320"/>
    </row>
    <row r="98" spans="2:57" ht="19.5" thickTop="1">
      <c r="B98" s="246">
        <v>28</v>
      </c>
      <c r="C98" s="296"/>
      <c r="D98" s="270" t="str">
        <f>IF(C98="","",VLOOKUP(C98,登録データ!$A$3:$G$3000,2,FALSE))</f>
        <v/>
      </c>
      <c r="E98" s="270" t="str">
        <f>IF(C98="","",VLOOKUP(C98,登録データ!$A$3:$G$3000,3,FALSE))</f>
        <v/>
      </c>
      <c r="F98" s="92" t="str">
        <f>IF(C98="","",VLOOKUP(C98,登録データ!$A$3:$G$3000,7,FALSE))</f>
        <v/>
      </c>
      <c r="G98" s="92" t="s">
        <v>33</v>
      </c>
      <c r="H98" s="195"/>
      <c r="I98" s="92" t="s">
        <v>34</v>
      </c>
      <c r="J98" s="197"/>
      <c r="K98" s="102" t="str">
        <f t="shared" si="287"/>
        <v/>
      </c>
      <c r="L98" s="101" t="str">
        <f t="shared" si="101"/>
        <v/>
      </c>
      <c r="M98" s="205"/>
      <c r="N98" s="298"/>
      <c r="O98" s="298"/>
      <c r="P98" s="299"/>
      <c r="Q98" s="293"/>
      <c r="R98" s="293"/>
      <c r="V98" s="7"/>
      <c r="W98" s="312">
        <f>IF(C98="",0,IF(VLOOKUP(C98,登録データ!$A$3:$O$3000,15,FALSE)=1,0,1))</f>
        <v>0</v>
      </c>
      <c r="X98" s="312">
        <f>COUNTIF($C$17:C98,C98)</f>
        <v>0</v>
      </c>
      <c r="Y98" s="325">
        <f t="shared" ref="Y98" si="308">IF(C98="",1,0)</f>
        <v>1</v>
      </c>
      <c r="Z98" s="325">
        <f t="shared" ref="Z98" si="309">IF(D98="",1,0)</f>
        <v>1</v>
      </c>
      <c r="AA98" s="325">
        <f t="shared" ref="AA98" si="310">IF(E98="",1,0)</f>
        <v>1</v>
      </c>
      <c r="AB98" s="325">
        <f t="shared" ref="AB98" si="311">IF(F98="",1,0)</f>
        <v>1</v>
      </c>
      <c r="AC98" s="325">
        <f t="shared" ref="AC98" si="312">IF(F99="",1,0)</f>
        <v>1</v>
      </c>
      <c r="AD98" s="325">
        <f t="shared" ref="AD98" si="313">IF(ISNA(OR(Y98:AC98)),1,SUM(Y98:AC98))</f>
        <v>5</v>
      </c>
      <c r="AE98" s="99">
        <f t="shared" ca="1" si="242"/>
        <v>0</v>
      </c>
      <c r="AF98" s="93">
        <f t="shared" si="259"/>
        <v>0</v>
      </c>
      <c r="AG98" s="93" t="str">
        <f t="shared" si="243"/>
        <v>00000</v>
      </c>
      <c r="AH98" s="11" t="str">
        <f t="shared" si="260"/>
        <v>0秒0</v>
      </c>
      <c r="AI98" s="12">
        <f t="shared" si="261"/>
        <v>0</v>
      </c>
      <c r="AJ98" s="12" t="str">
        <f t="shared" si="262"/>
        <v>0</v>
      </c>
      <c r="AK98" s="12" t="str">
        <f t="shared" si="244"/>
        <v>0</v>
      </c>
      <c r="AL98" s="12" t="str">
        <f t="shared" si="263"/>
        <v>0m</v>
      </c>
      <c r="AM98" s="12" t="str">
        <f t="shared" si="264"/>
        <v>点</v>
      </c>
      <c r="AN98" s="108">
        <f t="shared" si="265"/>
        <v>0</v>
      </c>
      <c r="AO98" s="99" t="str">
        <f>IF(J98="","",VLOOKUP(H98,登録データ!$U$4:$V$27,2,FALSE))</f>
        <v/>
      </c>
      <c r="AP98" s="99" t="str">
        <f>IF(J98="","",VLOOKUP(H98,登録データ!$U$4:$W$27,3,FALSE))</f>
        <v/>
      </c>
      <c r="AQ98" s="99" t="str">
        <f t="shared" si="245"/>
        <v/>
      </c>
      <c r="AR98" s="99" t="str">
        <f>IF(H98="","",VLOOKUP(H98,登録データ!$U$4:$X$27,4,FALSE))</f>
        <v/>
      </c>
      <c r="AS98" s="99">
        <f>IF(AR98="",0,COUNTIF($AR$17:AR98,AR98))</f>
        <v>0</v>
      </c>
      <c r="AT98" s="99" t="str">
        <f t="shared" si="266"/>
        <v/>
      </c>
      <c r="AU98" s="99">
        <f>IF(AQ98="B",COUNTIF($AT$17:AT98,AT98),0)</f>
        <v>0</v>
      </c>
      <c r="AV98" s="99">
        <f t="shared" si="246"/>
        <v>0</v>
      </c>
      <c r="AW98" s="99">
        <f t="shared" si="247"/>
        <v>0</v>
      </c>
      <c r="AX98" s="99">
        <f t="shared" si="248"/>
        <v>0</v>
      </c>
      <c r="AY98" s="312">
        <f>IF(Q98="",0,COUNTA($Q$17:Q98))</f>
        <v>0</v>
      </c>
      <c r="AZ98" s="312">
        <f>IF(R98="",0,COUNTA($R$17:R98))</f>
        <v>0</v>
      </c>
      <c r="BA98" s="318">
        <f>IF(OR($AR98="20100",$AR99="20100",$AR100="20100"),COUNTIF($AR$17:$AR100,"20100"),0)</f>
        <v>0</v>
      </c>
      <c r="BB98" s="318">
        <f t="shared" ref="BB98" si="314">IF($BA98=0,0,INDEX($H98:$H100,MATCH("20100",$AR98:$AR100,0),1))</f>
        <v>0</v>
      </c>
      <c r="BC98" s="318">
        <f t="shared" ref="BC98" si="315">IF($BA98=0,0,INDEX($J98:$J100,MATCH("20100",$AR98:$AR100,0),1))</f>
        <v>0</v>
      </c>
      <c r="BD98" s="318">
        <f t="shared" ref="BD98" si="316">IF($BA98=0,0,INDEX($L98:$L100,MATCH("20100",$AR98:$AR100,0),1))</f>
        <v>0</v>
      </c>
      <c r="BE98" s="318">
        <f t="shared" ref="BE98" si="317">IF(LEN($BB98)&lt;5,0,IF($F98=1,0,1))</f>
        <v>0</v>
      </c>
    </row>
    <row r="99" spans="2:57" ht="18.75">
      <c r="B99" s="247"/>
      <c r="C99" s="297"/>
      <c r="D99" s="271"/>
      <c r="E99" s="271"/>
      <c r="F99" s="93" t="str">
        <f>IF(C98="","",VLOOKUP(C98,登録データ!$A$3:$G$3000,4,FALSE))</f>
        <v/>
      </c>
      <c r="G99" s="93" t="s">
        <v>36</v>
      </c>
      <c r="H99" s="195"/>
      <c r="I99" s="93" t="s">
        <v>67</v>
      </c>
      <c r="J99" s="198"/>
      <c r="K99" s="102" t="str">
        <f t="shared" si="287"/>
        <v/>
      </c>
      <c r="L99" s="93" t="str">
        <f t="shared" si="101"/>
        <v/>
      </c>
      <c r="M99" s="206"/>
      <c r="N99" s="300"/>
      <c r="O99" s="301"/>
      <c r="P99" s="302"/>
      <c r="Q99" s="294"/>
      <c r="R99" s="294"/>
      <c r="V99" s="7"/>
      <c r="W99" s="313"/>
      <c r="X99" s="313"/>
      <c r="Y99" s="326"/>
      <c r="Z99" s="326"/>
      <c r="AA99" s="326"/>
      <c r="AB99" s="326"/>
      <c r="AC99" s="326"/>
      <c r="AD99" s="326"/>
      <c r="AE99" s="99">
        <f t="shared" ca="1" si="242"/>
        <v>0</v>
      </c>
      <c r="AF99" s="93">
        <f t="shared" si="259"/>
        <v>0</v>
      </c>
      <c r="AG99" s="93" t="str">
        <f t="shared" si="243"/>
        <v>00000</v>
      </c>
      <c r="AH99" s="11" t="str">
        <f t="shared" si="260"/>
        <v>0秒0</v>
      </c>
      <c r="AI99" s="12">
        <f t="shared" si="261"/>
        <v>0</v>
      </c>
      <c r="AJ99" s="12" t="str">
        <f t="shared" si="262"/>
        <v>0</v>
      </c>
      <c r="AK99" s="12" t="str">
        <f t="shared" si="244"/>
        <v>0</v>
      </c>
      <c r="AL99" s="12" t="str">
        <f t="shared" si="263"/>
        <v>0m</v>
      </c>
      <c r="AM99" s="12" t="str">
        <f t="shared" si="264"/>
        <v>点</v>
      </c>
      <c r="AN99" s="108">
        <f t="shared" si="265"/>
        <v>0</v>
      </c>
      <c r="AO99" s="99" t="str">
        <f>IF(J99="","",VLOOKUP(H99,登録データ!$U$4:$V$27,2,FALSE))</f>
        <v/>
      </c>
      <c r="AP99" s="99" t="str">
        <f>IF(J99="","",VLOOKUP(H99,登録データ!$U$4:$W$27,3,FALSE))</f>
        <v/>
      </c>
      <c r="AQ99" s="99" t="str">
        <f t="shared" si="245"/>
        <v/>
      </c>
      <c r="AR99" s="99" t="str">
        <f>IF(H99="","",VLOOKUP(H99,登録データ!$U$4:$X$27,4,FALSE))</f>
        <v/>
      </c>
      <c r="AS99" s="99">
        <f>IF(AR99="",0,COUNTIF($AR$17:AR99,AR99))</f>
        <v>0</v>
      </c>
      <c r="AT99" s="99" t="str">
        <f t="shared" si="266"/>
        <v/>
      </c>
      <c r="AU99" s="99">
        <f>IF(AQ99="B",COUNTIF($AT$17:AT99,AT99),0)</f>
        <v>0</v>
      </c>
      <c r="AV99" s="99">
        <f t="shared" si="246"/>
        <v>0</v>
      </c>
      <c r="AW99" s="99">
        <f t="shared" si="247"/>
        <v>0</v>
      </c>
      <c r="AX99" s="99">
        <f t="shared" si="248"/>
        <v>0</v>
      </c>
      <c r="AY99" s="313"/>
      <c r="AZ99" s="313"/>
      <c r="BA99" s="319"/>
      <c r="BB99" s="319"/>
      <c r="BC99" s="319"/>
      <c r="BD99" s="319"/>
      <c r="BE99" s="319"/>
    </row>
    <row r="100" spans="2:57" ht="19.5" thickBot="1">
      <c r="B100" s="248"/>
      <c r="C100" s="283"/>
      <c r="D100" s="283"/>
      <c r="E100" s="283"/>
      <c r="F100" s="283"/>
      <c r="G100" s="94" t="s">
        <v>37</v>
      </c>
      <c r="H100" s="196"/>
      <c r="I100" s="94" t="s">
        <v>39</v>
      </c>
      <c r="J100" s="199"/>
      <c r="K100" s="94" t="str">
        <f t="shared" si="287"/>
        <v/>
      </c>
      <c r="L100" s="23" t="str">
        <f t="shared" si="101"/>
        <v/>
      </c>
      <c r="M100" s="207"/>
      <c r="N100" s="303"/>
      <c r="O100" s="303"/>
      <c r="P100" s="304"/>
      <c r="Q100" s="295"/>
      <c r="R100" s="295"/>
      <c r="V100" s="7"/>
      <c r="W100" s="314"/>
      <c r="X100" s="314"/>
      <c r="Y100" s="273"/>
      <c r="Z100" s="273"/>
      <c r="AA100" s="273"/>
      <c r="AB100" s="273"/>
      <c r="AC100" s="273"/>
      <c r="AD100" s="273"/>
      <c r="AE100" s="99">
        <f t="shared" ca="1" si="242"/>
        <v>0</v>
      </c>
      <c r="AF100" s="93">
        <f t="shared" si="259"/>
        <v>0</v>
      </c>
      <c r="AG100" s="93" t="str">
        <f t="shared" si="243"/>
        <v>00000</v>
      </c>
      <c r="AH100" s="11" t="str">
        <f t="shared" si="260"/>
        <v>0秒0</v>
      </c>
      <c r="AI100" s="12">
        <f t="shared" si="261"/>
        <v>0</v>
      </c>
      <c r="AJ100" s="12" t="str">
        <f t="shared" si="262"/>
        <v>0</v>
      </c>
      <c r="AK100" s="12" t="str">
        <f t="shared" si="244"/>
        <v>0</v>
      </c>
      <c r="AL100" s="12" t="str">
        <f t="shared" si="263"/>
        <v>0m</v>
      </c>
      <c r="AM100" s="12" t="str">
        <f t="shared" si="264"/>
        <v>点</v>
      </c>
      <c r="AN100" s="108">
        <f t="shared" si="265"/>
        <v>0</v>
      </c>
      <c r="AO100" s="99" t="str">
        <f>IF(J100="","",VLOOKUP(H100,登録データ!$U$4:$V$27,2,FALSE))</f>
        <v/>
      </c>
      <c r="AP100" s="99" t="str">
        <f>IF(J100="","",VLOOKUP(H100,登録データ!$U$4:$W$27,3,FALSE))</f>
        <v/>
      </c>
      <c r="AQ100" s="99" t="str">
        <f t="shared" si="245"/>
        <v/>
      </c>
      <c r="AR100" s="99" t="str">
        <f>IF(H100="","",VLOOKUP(H100,登録データ!$U$4:$X$27,4,FALSE))</f>
        <v/>
      </c>
      <c r="AS100" s="99">
        <f>IF(AR100="",0,COUNTIF($AR$17:AR100,AR100))</f>
        <v>0</v>
      </c>
      <c r="AT100" s="99" t="str">
        <f t="shared" si="266"/>
        <v/>
      </c>
      <c r="AU100" s="99">
        <f>IF(AQ100="B",COUNTIF($AT$17:AT100,AT100),0)</f>
        <v>0</v>
      </c>
      <c r="AV100" s="99">
        <f t="shared" si="246"/>
        <v>0</v>
      </c>
      <c r="AW100" s="99">
        <f t="shared" si="247"/>
        <v>0</v>
      </c>
      <c r="AX100" s="99">
        <f t="shared" si="248"/>
        <v>0</v>
      </c>
      <c r="AY100" s="314"/>
      <c r="AZ100" s="314"/>
      <c r="BA100" s="320"/>
      <c r="BB100" s="320"/>
      <c r="BC100" s="320"/>
      <c r="BD100" s="320"/>
      <c r="BE100" s="320"/>
    </row>
    <row r="101" spans="2:57" ht="19.5" thickTop="1">
      <c r="B101" s="246">
        <v>29</v>
      </c>
      <c r="C101" s="296"/>
      <c r="D101" s="270" t="str">
        <f>IF(C101="","",VLOOKUP(C101,登録データ!$A$3:$G$3000,2,FALSE))</f>
        <v/>
      </c>
      <c r="E101" s="270" t="str">
        <f>IF(C101="","",VLOOKUP(C101,登録データ!$A$3:$G$3000,3,FALSE))</f>
        <v/>
      </c>
      <c r="F101" s="92" t="str">
        <f>IF(C101="","",VLOOKUP(C101,登録データ!$A$3:$G$3000,7,FALSE))</f>
        <v/>
      </c>
      <c r="G101" s="92" t="s">
        <v>33</v>
      </c>
      <c r="H101" s="195"/>
      <c r="I101" s="92" t="s">
        <v>34</v>
      </c>
      <c r="J101" s="197"/>
      <c r="K101" s="102" t="str">
        <f t="shared" si="287"/>
        <v/>
      </c>
      <c r="L101" s="101" t="str">
        <f t="shared" si="101"/>
        <v/>
      </c>
      <c r="M101" s="205"/>
      <c r="N101" s="298"/>
      <c r="O101" s="298"/>
      <c r="P101" s="299"/>
      <c r="Q101" s="293"/>
      <c r="R101" s="293"/>
      <c r="V101" s="7"/>
      <c r="W101" s="312">
        <f>IF(C101="",0,IF(VLOOKUP(C101,登録データ!$A$3:$O$3000,15,FALSE)=1,0,1))</f>
        <v>0</v>
      </c>
      <c r="X101" s="312">
        <f>COUNTIF($C$17:C101,C101)</f>
        <v>0</v>
      </c>
      <c r="Y101" s="325">
        <f t="shared" ref="Y101" si="318">IF(C101="",1,0)</f>
        <v>1</v>
      </c>
      <c r="Z101" s="325">
        <f t="shared" ref="Z101" si="319">IF(D101="",1,0)</f>
        <v>1</v>
      </c>
      <c r="AA101" s="325">
        <f t="shared" ref="AA101" si="320">IF(E101="",1,0)</f>
        <v>1</v>
      </c>
      <c r="AB101" s="325">
        <f t="shared" ref="AB101" si="321">IF(F101="",1,0)</f>
        <v>1</v>
      </c>
      <c r="AC101" s="325">
        <f t="shared" ref="AC101" si="322">IF(F102="",1,0)</f>
        <v>1</v>
      </c>
      <c r="AD101" s="325">
        <f t="shared" ref="AD101" si="323">IF(ISNA(OR(Y101:AC101)),1,SUM(Y101:AC101))</f>
        <v>5</v>
      </c>
      <c r="AE101" s="99">
        <f t="shared" ca="1" si="242"/>
        <v>0</v>
      </c>
      <c r="AF101" s="93">
        <f t="shared" si="259"/>
        <v>0</v>
      </c>
      <c r="AG101" s="93" t="str">
        <f t="shared" si="243"/>
        <v>00000</v>
      </c>
      <c r="AH101" s="11" t="str">
        <f t="shared" si="260"/>
        <v>0秒0</v>
      </c>
      <c r="AI101" s="12">
        <f t="shared" si="261"/>
        <v>0</v>
      </c>
      <c r="AJ101" s="12" t="str">
        <f t="shared" si="262"/>
        <v>0</v>
      </c>
      <c r="AK101" s="12" t="str">
        <f t="shared" si="244"/>
        <v>0</v>
      </c>
      <c r="AL101" s="12" t="str">
        <f t="shared" si="263"/>
        <v>0m</v>
      </c>
      <c r="AM101" s="12" t="str">
        <f t="shared" si="264"/>
        <v>点</v>
      </c>
      <c r="AN101" s="108">
        <f t="shared" si="265"/>
        <v>0</v>
      </c>
      <c r="AO101" s="99" t="str">
        <f>IF(J101="","",VLOOKUP(H101,登録データ!$U$4:$V$27,2,FALSE))</f>
        <v/>
      </c>
      <c r="AP101" s="99" t="str">
        <f>IF(J101="","",VLOOKUP(H101,登録データ!$U$4:$W$27,3,FALSE))</f>
        <v/>
      </c>
      <c r="AQ101" s="99" t="str">
        <f t="shared" si="245"/>
        <v/>
      </c>
      <c r="AR101" s="99" t="str">
        <f>IF(H101="","",VLOOKUP(H101,登録データ!$U$4:$X$27,4,FALSE))</f>
        <v/>
      </c>
      <c r="AS101" s="99">
        <f>IF(AR101="",0,COUNTIF($AR$17:AR101,AR101))</f>
        <v>0</v>
      </c>
      <c r="AT101" s="99" t="str">
        <f t="shared" si="266"/>
        <v/>
      </c>
      <c r="AU101" s="99">
        <f>IF(AQ101="B",COUNTIF($AT$17:AT101,AT101),0)</f>
        <v>0</v>
      </c>
      <c r="AV101" s="99">
        <f t="shared" si="246"/>
        <v>0</v>
      </c>
      <c r="AW101" s="99">
        <f t="shared" si="247"/>
        <v>0</v>
      </c>
      <c r="AX101" s="99">
        <f t="shared" si="248"/>
        <v>0</v>
      </c>
      <c r="AY101" s="312">
        <f>IF(Q101="",0,COUNTA($Q$17:Q101))</f>
        <v>0</v>
      </c>
      <c r="AZ101" s="312">
        <f>IF(R101="",0,COUNTA($R$17:R101))</f>
        <v>0</v>
      </c>
      <c r="BA101" s="318">
        <f>IF(OR($AR101="20100",$AR102="20100",$AR103="20100"),COUNTIF($AR$17:$AR103,"20100"),0)</f>
        <v>0</v>
      </c>
      <c r="BB101" s="318">
        <f t="shared" ref="BB101" si="324">IF($BA101=0,0,INDEX($H101:$H103,MATCH("20100",$AR101:$AR103,0),1))</f>
        <v>0</v>
      </c>
      <c r="BC101" s="318">
        <f t="shared" ref="BC101" si="325">IF($BA101=0,0,INDEX($J101:$J103,MATCH("20100",$AR101:$AR103,0),1))</f>
        <v>0</v>
      </c>
      <c r="BD101" s="318">
        <f t="shared" ref="BD101" si="326">IF($BA101=0,0,INDEX($L101:$L103,MATCH("20100",$AR101:$AR103,0),1))</f>
        <v>0</v>
      </c>
      <c r="BE101" s="318">
        <f t="shared" ref="BE101" si="327">IF(LEN($BB101)&lt;5,0,IF($F101=1,0,1))</f>
        <v>0</v>
      </c>
    </row>
    <row r="102" spans="2:57" ht="18.75">
      <c r="B102" s="247"/>
      <c r="C102" s="297"/>
      <c r="D102" s="271"/>
      <c r="E102" s="271"/>
      <c r="F102" s="93" t="str">
        <f>IF(C101="","",VLOOKUP(C101,登録データ!$A$3:$G$3000,4,FALSE))</f>
        <v/>
      </c>
      <c r="G102" s="93" t="s">
        <v>36</v>
      </c>
      <c r="H102" s="195"/>
      <c r="I102" s="93" t="s">
        <v>67</v>
      </c>
      <c r="J102" s="198"/>
      <c r="K102" s="102" t="str">
        <f t="shared" si="287"/>
        <v/>
      </c>
      <c r="L102" s="93" t="str">
        <f t="shared" si="101"/>
        <v/>
      </c>
      <c r="M102" s="206"/>
      <c r="N102" s="300"/>
      <c r="O102" s="301"/>
      <c r="P102" s="302"/>
      <c r="Q102" s="294"/>
      <c r="R102" s="294"/>
      <c r="V102" s="7"/>
      <c r="W102" s="313"/>
      <c r="X102" s="313"/>
      <c r="Y102" s="326"/>
      <c r="Z102" s="326"/>
      <c r="AA102" s="326"/>
      <c r="AB102" s="326"/>
      <c r="AC102" s="326"/>
      <c r="AD102" s="326"/>
      <c r="AE102" s="99">
        <f t="shared" ca="1" si="242"/>
        <v>0</v>
      </c>
      <c r="AF102" s="93">
        <f t="shared" si="259"/>
        <v>0</v>
      </c>
      <c r="AG102" s="93" t="str">
        <f t="shared" si="243"/>
        <v>00000</v>
      </c>
      <c r="AH102" s="11" t="str">
        <f t="shared" si="260"/>
        <v>0秒0</v>
      </c>
      <c r="AI102" s="12">
        <f t="shared" si="261"/>
        <v>0</v>
      </c>
      <c r="AJ102" s="12" t="str">
        <f t="shared" si="262"/>
        <v>0</v>
      </c>
      <c r="AK102" s="12" t="str">
        <f t="shared" si="244"/>
        <v>0</v>
      </c>
      <c r="AL102" s="12" t="str">
        <f t="shared" si="263"/>
        <v>0m</v>
      </c>
      <c r="AM102" s="12" t="str">
        <f t="shared" si="264"/>
        <v>点</v>
      </c>
      <c r="AN102" s="108">
        <f t="shared" si="265"/>
        <v>0</v>
      </c>
      <c r="AO102" s="99" t="str">
        <f>IF(J102="","",VLOOKUP(H102,登録データ!$U$4:$V$27,2,FALSE))</f>
        <v/>
      </c>
      <c r="AP102" s="99" t="str">
        <f>IF(J102="","",VLOOKUP(H102,登録データ!$U$4:$W$27,3,FALSE))</f>
        <v/>
      </c>
      <c r="AQ102" s="99" t="str">
        <f t="shared" si="245"/>
        <v/>
      </c>
      <c r="AR102" s="99" t="str">
        <f>IF(H102="","",VLOOKUP(H102,登録データ!$U$4:$X$27,4,FALSE))</f>
        <v/>
      </c>
      <c r="AS102" s="99">
        <f>IF(AR102="",0,COUNTIF($AR$17:AR102,AR102))</f>
        <v>0</v>
      </c>
      <c r="AT102" s="99" t="str">
        <f t="shared" si="266"/>
        <v/>
      </c>
      <c r="AU102" s="99">
        <f>IF(AQ102="B",COUNTIF($AT$17:AT102,AT102),0)</f>
        <v>0</v>
      </c>
      <c r="AV102" s="99">
        <f t="shared" si="246"/>
        <v>0</v>
      </c>
      <c r="AW102" s="99">
        <f t="shared" si="247"/>
        <v>0</v>
      </c>
      <c r="AX102" s="99">
        <f t="shared" si="248"/>
        <v>0</v>
      </c>
      <c r="AY102" s="313"/>
      <c r="AZ102" s="313"/>
      <c r="BA102" s="319"/>
      <c r="BB102" s="319"/>
      <c r="BC102" s="319"/>
      <c r="BD102" s="319"/>
      <c r="BE102" s="319"/>
    </row>
    <row r="103" spans="2:57" ht="19.5" thickBot="1">
      <c r="B103" s="248"/>
      <c r="C103" s="283"/>
      <c r="D103" s="283"/>
      <c r="E103" s="283"/>
      <c r="F103" s="283"/>
      <c r="G103" s="94" t="s">
        <v>37</v>
      </c>
      <c r="H103" s="196"/>
      <c r="I103" s="94" t="s">
        <v>39</v>
      </c>
      <c r="J103" s="199"/>
      <c r="K103" s="94" t="str">
        <f t="shared" si="287"/>
        <v/>
      </c>
      <c r="L103" s="23" t="str">
        <f t="shared" ref="L103:L112" si="328">IF(J103="","",AQ103)</f>
        <v/>
      </c>
      <c r="M103" s="207"/>
      <c r="N103" s="303"/>
      <c r="O103" s="303"/>
      <c r="P103" s="304"/>
      <c r="Q103" s="295"/>
      <c r="R103" s="295"/>
      <c r="V103" s="7"/>
      <c r="W103" s="314"/>
      <c r="X103" s="314"/>
      <c r="Y103" s="273"/>
      <c r="Z103" s="273"/>
      <c r="AA103" s="273"/>
      <c r="AB103" s="273"/>
      <c r="AC103" s="273"/>
      <c r="AD103" s="273"/>
      <c r="AE103" s="99">
        <f t="shared" ca="1" si="242"/>
        <v>0</v>
      </c>
      <c r="AF103" s="93">
        <f t="shared" si="259"/>
        <v>0</v>
      </c>
      <c r="AG103" s="93" t="str">
        <f t="shared" si="243"/>
        <v>00000</v>
      </c>
      <c r="AH103" s="11" t="str">
        <f t="shared" si="260"/>
        <v>0秒0</v>
      </c>
      <c r="AI103" s="12">
        <f t="shared" si="261"/>
        <v>0</v>
      </c>
      <c r="AJ103" s="12" t="str">
        <f t="shared" si="262"/>
        <v>0</v>
      </c>
      <c r="AK103" s="12" t="str">
        <f t="shared" si="244"/>
        <v>0</v>
      </c>
      <c r="AL103" s="12" t="str">
        <f t="shared" si="263"/>
        <v>0m</v>
      </c>
      <c r="AM103" s="12" t="str">
        <f t="shared" si="264"/>
        <v>点</v>
      </c>
      <c r="AN103" s="108">
        <f t="shared" si="265"/>
        <v>0</v>
      </c>
      <c r="AO103" s="99" t="str">
        <f>IF(J103="","",VLOOKUP(H103,登録データ!$U$4:$V$27,2,FALSE))</f>
        <v/>
      </c>
      <c r="AP103" s="99" t="str">
        <f>IF(J103="","",VLOOKUP(H103,登録データ!$U$4:$W$27,3,FALSE))</f>
        <v/>
      </c>
      <c r="AQ103" s="99" t="str">
        <f t="shared" si="245"/>
        <v/>
      </c>
      <c r="AR103" s="99" t="str">
        <f>IF(H103="","",VLOOKUP(H103,登録データ!$U$4:$X$27,4,FALSE))</f>
        <v/>
      </c>
      <c r="AS103" s="99">
        <f>IF(AR103="",0,COUNTIF($AR$17:AR103,AR103))</f>
        <v>0</v>
      </c>
      <c r="AT103" s="99" t="str">
        <f t="shared" si="266"/>
        <v/>
      </c>
      <c r="AU103" s="99">
        <f>IF(AQ103="B",COUNTIF($AT$17:AT103,AT103),0)</f>
        <v>0</v>
      </c>
      <c r="AV103" s="99">
        <f t="shared" si="246"/>
        <v>0</v>
      </c>
      <c r="AW103" s="99">
        <f t="shared" si="247"/>
        <v>0</v>
      </c>
      <c r="AX103" s="99">
        <f t="shared" si="248"/>
        <v>0</v>
      </c>
      <c r="AY103" s="314"/>
      <c r="AZ103" s="314"/>
      <c r="BA103" s="320"/>
      <c r="BB103" s="320"/>
      <c r="BC103" s="320"/>
      <c r="BD103" s="320"/>
      <c r="BE103" s="320"/>
    </row>
    <row r="104" spans="2:57" ht="19.5" thickTop="1">
      <c r="B104" s="246">
        <v>30</v>
      </c>
      <c r="C104" s="296"/>
      <c r="D104" s="270" t="str">
        <f>IF(C104="","",VLOOKUP(C104,登録データ!$A$3:$G$3000,2,FALSE))</f>
        <v/>
      </c>
      <c r="E104" s="270" t="str">
        <f>IF(C104="","",VLOOKUP(C104,登録データ!$A$3:$G$3000,3,FALSE))</f>
        <v/>
      </c>
      <c r="F104" s="92" t="str">
        <f>IF(C104="","",VLOOKUP(C104,登録データ!$A$3:$G$3000,7,FALSE))</f>
        <v/>
      </c>
      <c r="G104" s="92" t="s">
        <v>33</v>
      </c>
      <c r="H104" s="195"/>
      <c r="I104" s="92" t="s">
        <v>34</v>
      </c>
      <c r="J104" s="197"/>
      <c r="K104" s="102" t="str">
        <f t="shared" si="287"/>
        <v/>
      </c>
      <c r="L104" s="101" t="str">
        <f t="shared" si="328"/>
        <v/>
      </c>
      <c r="M104" s="205"/>
      <c r="N104" s="298"/>
      <c r="O104" s="298"/>
      <c r="P104" s="299"/>
      <c r="Q104" s="293"/>
      <c r="R104" s="293"/>
      <c r="V104" s="7"/>
      <c r="W104" s="312">
        <f>IF(C104="",0,IF(VLOOKUP(C104,登録データ!$A$3:$O$3000,15,FALSE)=1,0,1))</f>
        <v>0</v>
      </c>
      <c r="X104" s="312">
        <f>COUNTIF($C$17:C104,C104)</f>
        <v>0</v>
      </c>
      <c r="Y104" s="325">
        <f t="shared" ref="Y104" si="329">IF(C104="",1,0)</f>
        <v>1</v>
      </c>
      <c r="Z104" s="325">
        <f t="shared" ref="Z104" si="330">IF(D104="",1,0)</f>
        <v>1</v>
      </c>
      <c r="AA104" s="325">
        <f t="shared" ref="AA104" si="331">IF(E104="",1,0)</f>
        <v>1</v>
      </c>
      <c r="AB104" s="325">
        <f t="shared" ref="AB104" si="332">IF(F104="",1,0)</f>
        <v>1</v>
      </c>
      <c r="AC104" s="325">
        <f t="shared" ref="AC104" si="333">IF(F105="",1,0)</f>
        <v>1</v>
      </c>
      <c r="AD104" s="325">
        <f t="shared" ref="AD104" si="334">IF(ISNA(OR(Y104:AC104)),1,SUM(Y104:AC104))</f>
        <v>5</v>
      </c>
      <c r="AE104" s="99">
        <f t="shared" ca="1" si="242"/>
        <v>0</v>
      </c>
      <c r="AF104" s="93">
        <f t="shared" si="259"/>
        <v>0</v>
      </c>
      <c r="AG104" s="93" t="str">
        <f t="shared" si="243"/>
        <v>00000</v>
      </c>
      <c r="AH104" s="11" t="str">
        <f t="shared" si="260"/>
        <v>0秒0</v>
      </c>
      <c r="AI104" s="12">
        <f t="shared" si="261"/>
        <v>0</v>
      </c>
      <c r="AJ104" s="12" t="str">
        <f t="shared" si="262"/>
        <v>0</v>
      </c>
      <c r="AK104" s="12" t="str">
        <f t="shared" si="244"/>
        <v>0</v>
      </c>
      <c r="AL104" s="12" t="str">
        <f t="shared" si="263"/>
        <v>0m</v>
      </c>
      <c r="AM104" s="12" t="str">
        <f t="shared" si="264"/>
        <v>点</v>
      </c>
      <c r="AN104" s="108">
        <f t="shared" si="265"/>
        <v>0</v>
      </c>
      <c r="AO104" s="99" t="str">
        <f>IF(J104="","",VLOOKUP(H104,登録データ!$U$4:$V$27,2,FALSE))</f>
        <v/>
      </c>
      <c r="AP104" s="99" t="str">
        <f>IF(J104="","",VLOOKUP(H104,登録データ!$U$4:$W$27,3,FALSE))</f>
        <v/>
      </c>
      <c r="AQ104" s="99" t="str">
        <f t="shared" si="245"/>
        <v/>
      </c>
      <c r="AR104" s="99" t="str">
        <f>IF(H104="","",VLOOKUP(H104,登録データ!$U$4:$X$27,4,FALSE))</f>
        <v/>
      </c>
      <c r="AS104" s="99">
        <f>IF(AR104="",0,COUNTIF($AR$17:AR104,AR104))</f>
        <v>0</v>
      </c>
      <c r="AT104" s="99" t="str">
        <f t="shared" si="266"/>
        <v/>
      </c>
      <c r="AU104" s="99">
        <f>IF(AQ104="B",COUNTIF($AT$17:AT104,AT104),0)</f>
        <v>0</v>
      </c>
      <c r="AV104" s="99">
        <f t="shared" si="246"/>
        <v>0</v>
      </c>
      <c r="AW104" s="99">
        <f t="shared" si="247"/>
        <v>0</v>
      </c>
      <c r="AX104" s="99">
        <f t="shared" si="248"/>
        <v>0</v>
      </c>
      <c r="AY104" s="312">
        <f>IF(Q104="",0,COUNTA($Q$17:Q104))</f>
        <v>0</v>
      </c>
      <c r="AZ104" s="312">
        <f>IF(R104="",0,COUNTA($R$17:R104))</f>
        <v>0</v>
      </c>
      <c r="BA104" s="318">
        <f>IF(OR($AR104="20100",$AR105="20100",$AR106="20100"),COUNTIF($AR$17:$AR106,"20100"),0)</f>
        <v>0</v>
      </c>
      <c r="BB104" s="318">
        <f t="shared" ref="BB104" si="335">IF($BA104=0,0,INDEX($H104:$H106,MATCH("20100",$AR104:$AR106,0),1))</f>
        <v>0</v>
      </c>
      <c r="BC104" s="318">
        <f t="shared" ref="BC104" si="336">IF($BA104=0,0,INDEX($J104:$J106,MATCH("20100",$AR104:$AR106,0),1))</f>
        <v>0</v>
      </c>
      <c r="BD104" s="318">
        <f t="shared" ref="BD104" si="337">IF($BA104=0,0,INDEX($L104:$L106,MATCH("20100",$AR104:$AR106,0),1))</f>
        <v>0</v>
      </c>
      <c r="BE104" s="318">
        <f t="shared" ref="BE104" si="338">IF(LEN($BB104)&lt;5,0,IF($F104=1,0,1))</f>
        <v>0</v>
      </c>
    </row>
    <row r="105" spans="2:57" ht="18.75">
      <c r="B105" s="247"/>
      <c r="C105" s="297"/>
      <c r="D105" s="271"/>
      <c r="E105" s="271"/>
      <c r="F105" s="93" t="str">
        <f>IF(C104="","",VLOOKUP(C104,登録データ!$A$3:$G$3000,4,FALSE))</f>
        <v/>
      </c>
      <c r="G105" s="93" t="s">
        <v>36</v>
      </c>
      <c r="H105" s="195"/>
      <c r="I105" s="93" t="s">
        <v>67</v>
      </c>
      <c r="J105" s="198"/>
      <c r="K105" s="102" t="str">
        <f t="shared" si="287"/>
        <v/>
      </c>
      <c r="L105" s="93" t="str">
        <f t="shared" si="328"/>
        <v/>
      </c>
      <c r="M105" s="206"/>
      <c r="N105" s="300"/>
      <c r="O105" s="301"/>
      <c r="P105" s="302"/>
      <c r="Q105" s="294"/>
      <c r="R105" s="294"/>
      <c r="V105" s="7"/>
      <c r="W105" s="313"/>
      <c r="X105" s="313"/>
      <c r="Y105" s="326"/>
      <c r="Z105" s="326"/>
      <c r="AA105" s="326"/>
      <c r="AB105" s="326"/>
      <c r="AC105" s="326"/>
      <c r="AD105" s="326"/>
      <c r="AE105" s="99">
        <f t="shared" ca="1" si="242"/>
        <v>0</v>
      </c>
      <c r="AF105" s="93">
        <f t="shared" si="259"/>
        <v>0</v>
      </c>
      <c r="AG105" s="93" t="str">
        <f t="shared" si="243"/>
        <v>00000</v>
      </c>
      <c r="AH105" s="11" t="str">
        <f t="shared" si="260"/>
        <v>0秒0</v>
      </c>
      <c r="AI105" s="12">
        <f t="shared" si="261"/>
        <v>0</v>
      </c>
      <c r="AJ105" s="12" t="str">
        <f t="shared" si="262"/>
        <v>0</v>
      </c>
      <c r="AK105" s="12" t="str">
        <f t="shared" si="244"/>
        <v>0</v>
      </c>
      <c r="AL105" s="12" t="str">
        <f t="shared" si="263"/>
        <v>0m</v>
      </c>
      <c r="AM105" s="12" t="str">
        <f t="shared" si="264"/>
        <v>点</v>
      </c>
      <c r="AN105" s="108">
        <f t="shared" si="265"/>
        <v>0</v>
      </c>
      <c r="AO105" s="99" t="str">
        <f>IF(J105="","",VLOOKUP(H105,登録データ!$U$4:$V$27,2,FALSE))</f>
        <v/>
      </c>
      <c r="AP105" s="99" t="str">
        <f>IF(J105="","",VLOOKUP(H105,登録データ!$U$4:$W$27,3,FALSE))</f>
        <v/>
      </c>
      <c r="AQ105" s="99" t="str">
        <f t="shared" si="245"/>
        <v/>
      </c>
      <c r="AR105" s="99" t="str">
        <f>IF(H105="","",VLOOKUP(H105,登録データ!$U$4:$X$27,4,FALSE))</f>
        <v/>
      </c>
      <c r="AS105" s="99">
        <f>IF(AR105="",0,COUNTIF($AR$17:AR105,AR105))</f>
        <v>0</v>
      </c>
      <c r="AT105" s="99" t="str">
        <f t="shared" si="266"/>
        <v/>
      </c>
      <c r="AU105" s="99">
        <f>IF(AQ105="B",COUNTIF($AT$17:AT105,AT105),0)</f>
        <v>0</v>
      </c>
      <c r="AV105" s="99">
        <f t="shared" si="246"/>
        <v>0</v>
      </c>
      <c r="AW105" s="99">
        <f t="shared" si="247"/>
        <v>0</v>
      </c>
      <c r="AX105" s="99">
        <f t="shared" si="248"/>
        <v>0</v>
      </c>
      <c r="AY105" s="313"/>
      <c r="AZ105" s="313"/>
      <c r="BA105" s="319"/>
      <c r="BB105" s="319"/>
      <c r="BC105" s="319"/>
      <c r="BD105" s="319"/>
      <c r="BE105" s="319"/>
    </row>
    <row r="106" spans="2:57" ht="19.5" thickBot="1">
      <c r="B106" s="248"/>
      <c r="C106" s="283"/>
      <c r="D106" s="283"/>
      <c r="E106" s="283"/>
      <c r="F106" s="283"/>
      <c r="G106" s="94" t="s">
        <v>37</v>
      </c>
      <c r="H106" s="196"/>
      <c r="I106" s="94" t="s">
        <v>39</v>
      </c>
      <c r="J106" s="199"/>
      <c r="K106" s="94" t="str">
        <f t="shared" si="287"/>
        <v/>
      </c>
      <c r="L106" s="23" t="str">
        <f t="shared" si="328"/>
        <v/>
      </c>
      <c r="M106" s="207"/>
      <c r="N106" s="303"/>
      <c r="O106" s="303"/>
      <c r="P106" s="304"/>
      <c r="Q106" s="295"/>
      <c r="R106" s="295"/>
      <c r="V106" s="7"/>
      <c r="W106" s="314"/>
      <c r="X106" s="314"/>
      <c r="Y106" s="273"/>
      <c r="Z106" s="273"/>
      <c r="AA106" s="273"/>
      <c r="AB106" s="273"/>
      <c r="AC106" s="273"/>
      <c r="AD106" s="273"/>
      <c r="AE106" s="99">
        <f t="shared" ca="1" si="242"/>
        <v>0</v>
      </c>
      <c r="AF106" s="93">
        <f t="shared" si="259"/>
        <v>0</v>
      </c>
      <c r="AG106" s="93" t="str">
        <f t="shared" si="243"/>
        <v>00000</v>
      </c>
      <c r="AH106" s="11" t="str">
        <f t="shared" si="260"/>
        <v>0秒0</v>
      </c>
      <c r="AI106" s="12">
        <f t="shared" si="261"/>
        <v>0</v>
      </c>
      <c r="AJ106" s="12" t="str">
        <f t="shared" si="262"/>
        <v>0</v>
      </c>
      <c r="AK106" s="12" t="str">
        <f t="shared" si="244"/>
        <v>0</v>
      </c>
      <c r="AL106" s="12" t="str">
        <f t="shared" si="263"/>
        <v>0m</v>
      </c>
      <c r="AM106" s="12" t="str">
        <f t="shared" si="264"/>
        <v>点</v>
      </c>
      <c r="AN106" s="108">
        <f t="shared" si="265"/>
        <v>0</v>
      </c>
      <c r="AO106" s="99" t="str">
        <f>IF(J106="","",VLOOKUP(H106,登録データ!$U$4:$V$27,2,FALSE))</f>
        <v/>
      </c>
      <c r="AP106" s="99" t="str">
        <f>IF(J106="","",VLOOKUP(H106,登録データ!$U$4:$W$27,3,FALSE))</f>
        <v/>
      </c>
      <c r="AQ106" s="99" t="str">
        <f t="shared" si="245"/>
        <v/>
      </c>
      <c r="AR106" s="99" t="str">
        <f>IF(H106="","",VLOOKUP(H106,登録データ!$U$4:$X$27,4,FALSE))</f>
        <v/>
      </c>
      <c r="AS106" s="99">
        <f>IF(AR106="",0,COUNTIF($AR$17:AR106,AR106))</f>
        <v>0</v>
      </c>
      <c r="AT106" s="99" t="str">
        <f t="shared" si="266"/>
        <v/>
      </c>
      <c r="AU106" s="99">
        <f>IF(AQ106="B",COUNTIF($AT$17:AT106,AT106),0)</f>
        <v>0</v>
      </c>
      <c r="AV106" s="99">
        <f t="shared" si="246"/>
        <v>0</v>
      </c>
      <c r="AW106" s="99">
        <f t="shared" si="247"/>
        <v>0</v>
      </c>
      <c r="AX106" s="99">
        <f t="shared" si="248"/>
        <v>0</v>
      </c>
      <c r="AY106" s="314"/>
      <c r="AZ106" s="314"/>
      <c r="BA106" s="320"/>
      <c r="BB106" s="320"/>
      <c r="BC106" s="320"/>
      <c r="BD106" s="320"/>
      <c r="BE106" s="320"/>
    </row>
    <row r="107" spans="2:57" ht="19.5" thickTop="1">
      <c r="B107" s="246">
        <v>31</v>
      </c>
      <c r="C107" s="296"/>
      <c r="D107" s="270" t="str">
        <f>IF(C107="","",VLOOKUP(C107,登録データ!$A$3:$G$3000,2,FALSE))</f>
        <v/>
      </c>
      <c r="E107" s="270" t="str">
        <f>IF(C107="","",VLOOKUP(C107,登録データ!$A$3:$G$3000,3,FALSE))</f>
        <v/>
      </c>
      <c r="F107" s="92" t="str">
        <f>IF(C107="","",VLOOKUP(C107,登録データ!$A$3:$G$3000,7,FALSE))</f>
        <v/>
      </c>
      <c r="G107" s="92" t="s">
        <v>33</v>
      </c>
      <c r="H107" s="195"/>
      <c r="I107" s="92" t="s">
        <v>34</v>
      </c>
      <c r="J107" s="197"/>
      <c r="K107" s="102" t="str">
        <f t="shared" si="287"/>
        <v/>
      </c>
      <c r="L107" s="101" t="str">
        <f t="shared" si="328"/>
        <v/>
      </c>
      <c r="M107" s="205"/>
      <c r="N107" s="298"/>
      <c r="O107" s="298"/>
      <c r="P107" s="299"/>
      <c r="Q107" s="293"/>
      <c r="R107" s="293"/>
      <c r="V107" s="7"/>
      <c r="W107" s="312">
        <f>IF(C107="",0,IF(VLOOKUP(C107,登録データ!$A$3:$O$3000,15,FALSE)=1,0,1))</f>
        <v>0</v>
      </c>
      <c r="X107" s="312">
        <f>COUNTIF($C$17:C107,C107)</f>
        <v>0</v>
      </c>
      <c r="Y107" s="325">
        <f t="shared" ref="Y107" si="339">IF(C107="",1,0)</f>
        <v>1</v>
      </c>
      <c r="Z107" s="325">
        <f t="shared" ref="Z107" si="340">IF(D107="",1,0)</f>
        <v>1</v>
      </c>
      <c r="AA107" s="325">
        <f t="shared" ref="AA107" si="341">IF(E107="",1,0)</f>
        <v>1</v>
      </c>
      <c r="AB107" s="325">
        <f t="shared" ref="AB107" si="342">IF(F107="",1,0)</f>
        <v>1</v>
      </c>
      <c r="AC107" s="325">
        <f t="shared" ref="AC107" si="343">IF(F108="",1,0)</f>
        <v>1</v>
      </c>
      <c r="AD107" s="325">
        <f t="shared" ref="AD107" si="344">IF(ISNA(OR(Y107:AC107)),1,SUM(Y107:AC107))</f>
        <v>5</v>
      </c>
      <c r="AE107" s="99">
        <f t="shared" ca="1" si="242"/>
        <v>0</v>
      </c>
      <c r="AF107" s="93">
        <f t="shared" si="259"/>
        <v>0</v>
      </c>
      <c r="AG107" s="93" t="str">
        <f t="shared" si="243"/>
        <v>00000</v>
      </c>
      <c r="AH107" s="11" t="str">
        <f t="shared" si="260"/>
        <v>0秒0</v>
      </c>
      <c r="AI107" s="12">
        <f t="shared" si="261"/>
        <v>0</v>
      </c>
      <c r="AJ107" s="12" t="str">
        <f t="shared" si="262"/>
        <v>0</v>
      </c>
      <c r="AK107" s="12" t="str">
        <f t="shared" si="244"/>
        <v>0</v>
      </c>
      <c r="AL107" s="12" t="str">
        <f t="shared" si="263"/>
        <v>0m</v>
      </c>
      <c r="AM107" s="12" t="str">
        <f t="shared" si="264"/>
        <v>点</v>
      </c>
      <c r="AN107" s="108">
        <f t="shared" si="265"/>
        <v>0</v>
      </c>
      <c r="AO107" s="99" t="str">
        <f>IF(J107="","",VLOOKUP(H107,登録データ!$U$4:$V$27,2,FALSE))</f>
        <v/>
      </c>
      <c r="AP107" s="99" t="str">
        <f>IF(J107="","",VLOOKUP(H107,登録データ!$U$4:$W$27,3,FALSE))</f>
        <v/>
      </c>
      <c r="AQ107" s="99" t="str">
        <f t="shared" si="245"/>
        <v/>
      </c>
      <c r="AR107" s="99" t="str">
        <f>IF(H107="","",VLOOKUP(H107,登録データ!$U$4:$X$27,4,FALSE))</f>
        <v/>
      </c>
      <c r="AS107" s="99">
        <f>IF(AR107="",0,COUNTIF($AR$17:AR107,AR107))</f>
        <v>0</v>
      </c>
      <c r="AT107" s="99" t="str">
        <f t="shared" si="266"/>
        <v/>
      </c>
      <c r="AU107" s="99">
        <f>IF(AQ107="B",COUNTIF($AT$17:AT107,AT107),0)</f>
        <v>0</v>
      </c>
      <c r="AV107" s="99">
        <f t="shared" si="246"/>
        <v>0</v>
      </c>
      <c r="AW107" s="99">
        <f t="shared" si="247"/>
        <v>0</v>
      </c>
      <c r="AX107" s="99">
        <f t="shared" si="248"/>
        <v>0</v>
      </c>
      <c r="AY107" s="312">
        <f>IF(Q107="",0,COUNTA($Q$17:Q107))</f>
        <v>0</v>
      </c>
      <c r="AZ107" s="312">
        <f>IF(R107="",0,COUNTA($R$17:R107))</f>
        <v>0</v>
      </c>
      <c r="BA107" s="318">
        <f>IF(OR($AR107="20100",$AR108="20100",$AR109="20100"),COUNTIF($AR$17:$AR109,"20100"),0)</f>
        <v>0</v>
      </c>
      <c r="BB107" s="318">
        <f t="shared" ref="BB107" si="345">IF($BA107=0,0,INDEX($H107:$H109,MATCH("20100",$AR107:$AR109,0),1))</f>
        <v>0</v>
      </c>
      <c r="BC107" s="318">
        <f t="shared" ref="BC107" si="346">IF($BA107=0,0,INDEX($J107:$J109,MATCH("20100",$AR107:$AR109,0),1))</f>
        <v>0</v>
      </c>
      <c r="BD107" s="318">
        <f t="shared" ref="BD107" si="347">IF($BA107=0,0,INDEX($L107:$L109,MATCH("20100",$AR107:$AR109,0),1))</f>
        <v>0</v>
      </c>
      <c r="BE107" s="318">
        <f t="shared" ref="BE107" si="348">IF(LEN($BB107)&lt;5,0,IF($F107=1,0,1))</f>
        <v>0</v>
      </c>
    </row>
    <row r="108" spans="2:57" ht="18.75">
      <c r="B108" s="247"/>
      <c r="C108" s="297"/>
      <c r="D108" s="271"/>
      <c r="E108" s="271"/>
      <c r="F108" s="93" t="str">
        <f>IF(C107="","",VLOOKUP(C107,登録データ!$A$3:$G$3000,4,FALSE))</f>
        <v/>
      </c>
      <c r="G108" s="93" t="s">
        <v>36</v>
      </c>
      <c r="H108" s="195"/>
      <c r="I108" s="93" t="s">
        <v>67</v>
      </c>
      <c r="J108" s="198"/>
      <c r="K108" s="102" t="str">
        <f t="shared" si="287"/>
        <v/>
      </c>
      <c r="L108" s="93" t="str">
        <f t="shared" si="328"/>
        <v/>
      </c>
      <c r="M108" s="206"/>
      <c r="N108" s="300"/>
      <c r="O108" s="301"/>
      <c r="P108" s="302"/>
      <c r="Q108" s="294"/>
      <c r="R108" s="294"/>
      <c r="V108" s="7"/>
      <c r="W108" s="313"/>
      <c r="X108" s="313"/>
      <c r="Y108" s="326"/>
      <c r="Z108" s="326"/>
      <c r="AA108" s="326"/>
      <c r="AB108" s="326"/>
      <c r="AC108" s="326"/>
      <c r="AD108" s="326"/>
      <c r="AE108" s="99">
        <f t="shared" ca="1" si="242"/>
        <v>0</v>
      </c>
      <c r="AF108" s="93">
        <f t="shared" si="259"/>
        <v>0</v>
      </c>
      <c r="AG108" s="93" t="str">
        <f t="shared" si="243"/>
        <v>00000</v>
      </c>
      <c r="AH108" s="11" t="str">
        <f t="shared" si="260"/>
        <v>0秒0</v>
      </c>
      <c r="AI108" s="12">
        <f t="shared" si="261"/>
        <v>0</v>
      </c>
      <c r="AJ108" s="12" t="str">
        <f t="shared" si="262"/>
        <v>0</v>
      </c>
      <c r="AK108" s="12" t="str">
        <f t="shared" si="244"/>
        <v>0</v>
      </c>
      <c r="AL108" s="12" t="str">
        <f t="shared" si="263"/>
        <v>0m</v>
      </c>
      <c r="AM108" s="12" t="str">
        <f t="shared" si="264"/>
        <v>点</v>
      </c>
      <c r="AN108" s="108">
        <f t="shared" si="265"/>
        <v>0</v>
      </c>
      <c r="AO108" s="99" t="str">
        <f>IF(J108="","",VLOOKUP(H108,登録データ!$U$4:$V$27,2,FALSE))</f>
        <v/>
      </c>
      <c r="AP108" s="99" t="str">
        <f>IF(J108="","",VLOOKUP(H108,登録データ!$U$4:$W$27,3,FALSE))</f>
        <v/>
      </c>
      <c r="AQ108" s="99" t="str">
        <f t="shared" si="245"/>
        <v/>
      </c>
      <c r="AR108" s="99" t="str">
        <f>IF(H108="","",VLOOKUP(H108,登録データ!$U$4:$X$27,4,FALSE))</f>
        <v/>
      </c>
      <c r="AS108" s="99">
        <f>IF(AR108="",0,COUNTIF($AR$17:AR108,AR108))</f>
        <v>0</v>
      </c>
      <c r="AT108" s="99" t="str">
        <f t="shared" si="266"/>
        <v/>
      </c>
      <c r="AU108" s="99">
        <f>IF(AQ108="B",COUNTIF($AT$17:AT108,AT108),0)</f>
        <v>0</v>
      </c>
      <c r="AV108" s="99">
        <f t="shared" si="246"/>
        <v>0</v>
      </c>
      <c r="AW108" s="99">
        <f t="shared" si="247"/>
        <v>0</v>
      </c>
      <c r="AX108" s="99">
        <f t="shared" si="248"/>
        <v>0</v>
      </c>
      <c r="AY108" s="313"/>
      <c r="AZ108" s="313"/>
      <c r="BA108" s="319"/>
      <c r="BB108" s="319"/>
      <c r="BC108" s="319"/>
      <c r="BD108" s="319"/>
      <c r="BE108" s="319"/>
    </row>
    <row r="109" spans="2:57" ht="19.5" thickBot="1">
      <c r="B109" s="248"/>
      <c r="C109" s="283"/>
      <c r="D109" s="283"/>
      <c r="E109" s="283"/>
      <c r="F109" s="283"/>
      <c r="G109" s="94" t="s">
        <v>37</v>
      </c>
      <c r="H109" s="196"/>
      <c r="I109" s="94" t="s">
        <v>39</v>
      </c>
      <c r="J109" s="199"/>
      <c r="K109" s="94" t="str">
        <f t="shared" si="287"/>
        <v/>
      </c>
      <c r="L109" s="23" t="str">
        <f t="shared" si="328"/>
        <v/>
      </c>
      <c r="M109" s="207"/>
      <c r="N109" s="303"/>
      <c r="O109" s="303"/>
      <c r="P109" s="304"/>
      <c r="Q109" s="295"/>
      <c r="R109" s="295"/>
      <c r="V109" s="7"/>
      <c r="W109" s="314"/>
      <c r="X109" s="314"/>
      <c r="Y109" s="273"/>
      <c r="Z109" s="273"/>
      <c r="AA109" s="273"/>
      <c r="AB109" s="273"/>
      <c r="AC109" s="273"/>
      <c r="AD109" s="273"/>
      <c r="AE109" s="99">
        <f t="shared" ca="1" si="242"/>
        <v>0</v>
      </c>
      <c r="AF109" s="93">
        <f t="shared" si="259"/>
        <v>0</v>
      </c>
      <c r="AG109" s="93" t="str">
        <f t="shared" si="243"/>
        <v>00000</v>
      </c>
      <c r="AH109" s="11" t="str">
        <f t="shared" si="260"/>
        <v>0秒0</v>
      </c>
      <c r="AI109" s="12">
        <f t="shared" si="261"/>
        <v>0</v>
      </c>
      <c r="AJ109" s="12" t="str">
        <f t="shared" si="262"/>
        <v>0</v>
      </c>
      <c r="AK109" s="12" t="str">
        <f t="shared" si="244"/>
        <v>0</v>
      </c>
      <c r="AL109" s="12" t="str">
        <f t="shared" si="263"/>
        <v>0m</v>
      </c>
      <c r="AM109" s="12" t="str">
        <f t="shared" si="264"/>
        <v>点</v>
      </c>
      <c r="AN109" s="108">
        <f t="shared" si="265"/>
        <v>0</v>
      </c>
      <c r="AO109" s="99" t="str">
        <f>IF(J109="","",VLOOKUP(H109,登録データ!$U$4:$V$27,2,FALSE))</f>
        <v/>
      </c>
      <c r="AP109" s="99" t="str">
        <f>IF(J109="","",VLOOKUP(H109,登録データ!$U$4:$W$27,3,FALSE))</f>
        <v/>
      </c>
      <c r="AQ109" s="99" t="str">
        <f t="shared" si="245"/>
        <v/>
      </c>
      <c r="AR109" s="99" t="str">
        <f>IF(H109="","",VLOOKUP(H109,登録データ!$U$4:$X$27,4,FALSE))</f>
        <v/>
      </c>
      <c r="AS109" s="99">
        <f>IF(AR109="",0,COUNTIF($AR$17:AR109,AR109))</f>
        <v>0</v>
      </c>
      <c r="AT109" s="99" t="str">
        <f t="shared" si="266"/>
        <v/>
      </c>
      <c r="AU109" s="99">
        <f>IF(AQ109="B",COUNTIF($AT$17:AT109,AT109),0)</f>
        <v>0</v>
      </c>
      <c r="AV109" s="99">
        <f t="shared" si="246"/>
        <v>0</v>
      </c>
      <c r="AW109" s="99">
        <f t="shared" si="247"/>
        <v>0</v>
      </c>
      <c r="AX109" s="99">
        <f t="shared" si="248"/>
        <v>0</v>
      </c>
      <c r="AY109" s="314"/>
      <c r="AZ109" s="314"/>
      <c r="BA109" s="320"/>
      <c r="BB109" s="320"/>
      <c r="BC109" s="320"/>
      <c r="BD109" s="320"/>
      <c r="BE109" s="320"/>
    </row>
    <row r="110" spans="2:57" ht="19.5" thickTop="1">
      <c r="B110" s="246">
        <v>32</v>
      </c>
      <c r="C110" s="296"/>
      <c r="D110" s="270" t="str">
        <f>IF(C110="","",VLOOKUP(C110,登録データ!$A$3:$G$3000,2,FALSE))</f>
        <v/>
      </c>
      <c r="E110" s="270" t="str">
        <f>IF(C110="","",VLOOKUP(C110,登録データ!$A$3:$G$3000,3,FALSE))</f>
        <v/>
      </c>
      <c r="F110" s="92" t="str">
        <f>IF(C110="","",VLOOKUP(C110,登録データ!$A$3:$G$3000,7,FALSE))</f>
        <v/>
      </c>
      <c r="G110" s="92" t="s">
        <v>33</v>
      </c>
      <c r="H110" s="195"/>
      <c r="I110" s="92" t="s">
        <v>34</v>
      </c>
      <c r="J110" s="197"/>
      <c r="K110" s="102" t="str">
        <f t="shared" si="287"/>
        <v/>
      </c>
      <c r="L110" s="101" t="str">
        <f t="shared" si="328"/>
        <v/>
      </c>
      <c r="M110" s="205"/>
      <c r="N110" s="298"/>
      <c r="O110" s="298"/>
      <c r="P110" s="299"/>
      <c r="Q110" s="293"/>
      <c r="R110" s="293"/>
      <c r="V110" s="7"/>
      <c r="W110" s="312">
        <f>IF(C110="",0,IF(VLOOKUP(C110,登録データ!$A$3:$O$3000,15,FALSE)=1,0,1))</f>
        <v>0</v>
      </c>
      <c r="X110" s="312">
        <f>COUNTIF($C$17:C110,C110)</f>
        <v>0</v>
      </c>
      <c r="Y110" s="325">
        <f t="shared" ref="Y110" si="349">IF(C110="",1,0)</f>
        <v>1</v>
      </c>
      <c r="Z110" s="325">
        <f t="shared" ref="Z110" si="350">IF(D110="",1,0)</f>
        <v>1</v>
      </c>
      <c r="AA110" s="325">
        <f t="shared" ref="AA110" si="351">IF(E110="",1,0)</f>
        <v>1</v>
      </c>
      <c r="AB110" s="325">
        <f t="shared" ref="AB110" si="352">IF(F110="",1,0)</f>
        <v>1</v>
      </c>
      <c r="AC110" s="325">
        <f t="shared" ref="AC110" si="353">IF(F111="",1,0)</f>
        <v>1</v>
      </c>
      <c r="AD110" s="325">
        <f t="shared" ref="AD110" si="354">IF(ISNA(OR(Y110:AC110)),1,SUM(Y110:AC110))</f>
        <v>5</v>
      </c>
      <c r="AE110" s="99">
        <f t="shared" ca="1" si="242"/>
        <v>0</v>
      </c>
      <c r="AF110" s="93">
        <f t="shared" si="259"/>
        <v>0</v>
      </c>
      <c r="AG110" s="93" t="str">
        <f t="shared" si="243"/>
        <v>00000</v>
      </c>
      <c r="AH110" s="11" t="str">
        <f t="shared" si="260"/>
        <v>0秒0</v>
      </c>
      <c r="AI110" s="12">
        <f t="shared" si="261"/>
        <v>0</v>
      </c>
      <c r="AJ110" s="12" t="str">
        <f t="shared" si="262"/>
        <v>0</v>
      </c>
      <c r="AK110" s="12" t="str">
        <f t="shared" si="244"/>
        <v>0</v>
      </c>
      <c r="AL110" s="12" t="str">
        <f t="shared" si="263"/>
        <v>0m</v>
      </c>
      <c r="AM110" s="12" t="str">
        <f t="shared" si="264"/>
        <v>点</v>
      </c>
      <c r="AN110" s="108">
        <f t="shared" si="265"/>
        <v>0</v>
      </c>
      <c r="AO110" s="99" t="str">
        <f>IF(J110="","",VLOOKUP(H110,登録データ!$U$4:$V$27,2,FALSE))</f>
        <v/>
      </c>
      <c r="AP110" s="99" t="str">
        <f>IF(J110="","",VLOOKUP(H110,登録データ!$U$4:$W$27,3,FALSE))</f>
        <v/>
      </c>
      <c r="AQ110" s="99" t="str">
        <f t="shared" si="245"/>
        <v/>
      </c>
      <c r="AR110" s="99" t="str">
        <f>IF(H110="","",VLOOKUP(H110,登録データ!$U$4:$X$27,4,FALSE))</f>
        <v/>
      </c>
      <c r="AS110" s="99">
        <f>IF(AR110="",0,COUNTIF($AR$17:AR110,AR110))</f>
        <v>0</v>
      </c>
      <c r="AT110" s="99" t="str">
        <f t="shared" si="266"/>
        <v/>
      </c>
      <c r="AU110" s="99">
        <f>IF(AQ110="B",COUNTIF($AT$17:AT110,AT110),0)</f>
        <v>0</v>
      </c>
      <c r="AV110" s="99">
        <f t="shared" si="246"/>
        <v>0</v>
      </c>
      <c r="AW110" s="99">
        <f t="shared" si="247"/>
        <v>0</v>
      </c>
      <c r="AX110" s="99">
        <f t="shared" si="248"/>
        <v>0</v>
      </c>
      <c r="AY110" s="312">
        <f>IF(Q110="",0,COUNTA($Q$17:Q110))</f>
        <v>0</v>
      </c>
      <c r="AZ110" s="312">
        <f>IF(R110="",0,COUNTA($R$17:R110))</f>
        <v>0</v>
      </c>
      <c r="BA110" s="318">
        <f>IF(OR($AR110="20100",$AR111="20100",$AR112="20100"),COUNTIF($AR$17:$AR112,"20100"),0)</f>
        <v>0</v>
      </c>
      <c r="BB110" s="318">
        <f t="shared" ref="BB110" si="355">IF($BA110=0,0,INDEX($H110:$H112,MATCH("20100",$AR110:$AR112,0),1))</f>
        <v>0</v>
      </c>
      <c r="BC110" s="318">
        <f t="shared" ref="BC110" si="356">IF($BA110=0,0,INDEX($J110:$J112,MATCH("20100",$AR110:$AR112,0),1))</f>
        <v>0</v>
      </c>
      <c r="BD110" s="318">
        <f t="shared" ref="BD110" si="357">IF($BA110=0,0,INDEX($L110:$L112,MATCH("20100",$AR110:$AR112,0),1))</f>
        <v>0</v>
      </c>
      <c r="BE110" s="318">
        <f t="shared" ref="BE110" si="358">IF(LEN($BB110)&lt;5,0,IF($F110=1,0,1))</f>
        <v>0</v>
      </c>
    </row>
    <row r="111" spans="2:57" ht="18.75">
      <c r="B111" s="247"/>
      <c r="C111" s="297"/>
      <c r="D111" s="271"/>
      <c r="E111" s="271"/>
      <c r="F111" s="93" t="str">
        <f>IF(C110="","",VLOOKUP(C110,登録データ!$A$3:$G$3000,4,FALSE))</f>
        <v/>
      </c>
      <c r="G111" s="93" t="s">
        <v>36</v>
      </c>
      <c r="H111" s="195"/>
      <c r="I111" s="93" t="s">
        <v>67</v>
      </c>
      <c r="J111" s="198"/>
      <c r="K111" s="102" t="str">
        <f t="shared" si="287"/>
        <v/>
      </c>
      <c r="L111" s="93" t="str">
        <f t="shared" si="328"/>
        <v/>
      </c>
      <c r="M111" s="206"/>
      <c r="N111" s="300"/>
      <c r="O111" s="301"/>
      <c r="P111" s="302"/>
      <c r="Q111" s="294"/>
      <c r="R111" s="294"/>
      <c r="V111" s="7"/>
      <c r="W111" s="313"/>
      <c r="X111" s="313"/>
      <c r="Y111" s="326"/>
      <c r="Z111" s="326"/>
      <c r="AA111" s="326"/>
      <c r="AB111" s="326"/>
      <c r="AC111" s="326"/>
      <c r="AD111" s="326"/>
      <c r="AE111" s="99">
        <f t="shared" ca="1" si="242"/>
        <v>0</v>
      </c>
      <c r="AF111" s="93">
        <f t="shared" si="259"/>
        <v>0</v>
      </c>
      <c r="AG111" s="93" t="str">
        <f t="shared" si="243"/>
        <v>00000</v>
      </c>
      <c r="AH111" s="11" t="str">
        <f t="shared" si="260"/>
        <v>0秒0</v>
      </c>
      <c r="AI111" s="12">
        <f t="shared" si="261"/>
        <v>0</v>
      </c>
      <c r="AJ111" s="12" t="str">
        <f t="shared" si="262"/>
        <v>0</v>
      </c>
      <c r="AK111" s="12" t="str">
        <f t="shared" si="244"/>
        <v>0</v>
      </c>
      <c r="AL111" s="12" t="str">
        <f t="shared" si="263"/>
        <v>0m</v>
      </c>
      <c r="AM111" s="12" t="str">
        <f t="shared" si="264"/>
        <v>点</v>
      </c>
      <c r="AN111" s="108">
        <f t="shared" si="265"/>
        <v>0</v>
      </c>
      <c r="AO111" s="99" t="str">
        <f>IF(J111="","",VLOOKUP(H111,登録データ!$U$4:$V$27,2,FALSE))</f>
        <v/>
      </c>
      <c r="AP111" s="99" t="str">
        <f>IF(J111="","",VLOOKUP(H111,登録データ!$U$4:$W$27,3,FALSE))</f>
        <v/>
      </c>
      <c r="AQ111" s="99" t="str">
        <f t="shared" si="245"/>
        <v/>
      </c>
      <c r="AR111" s="99" t="str">
        <f>IF(H111="","",VLOOKUP(H111,登録データ!$U$4:$X$27,4,FALSE))</f>
        <v/>
      </c>
      <c r="AS111" s="99">
        <f>IF(AR111="",0,COUNTIF($AR$17:AR111,AR111))</f>
        <v>0</v>
      </c>
      <c r="AT111" s="99" t="str">
        <f t="shared" si="266"/>
        <v/>
      </c>
      <c r="AU111" s="99">
        <f>IF(AQ111="B",COUNTIF($AT$17:AT111,AT111),0)</f>
        <v>0</v>
      </c>
      <c r="AV111" s="99">
        <f t="shared" si="246"/>
        <v>0</v>
      </c>
      <c r="AW111" s="99">
        <f t="shared" si="247"/>
        <v>0</v>
      </c>
      <c r="AX111" s="99">
        <f t="shared" si="248"/>
        <v>0</v>
      </c>
      <c r="AY111" s="313"/>
      <c r="AZ111" s="313"/>
      <c r="BA111" s="319"/>
      <c r="BB111" s="319"/>
      <c r="BC111" s="319"/>
      <c r="BD111" s="319"/>
      <c r="BE111" s="319"/>
    </row>
    <row r="112" spans="2:57" ht="19.5" thickBot="1">
      <c r="B112" s="248"/>
      <c r="C112" s="283"/>
      <c r="D112" s="283"/>
      <c r="E112" s="283"/>
      <c r="F112" s="283"/>
      <c r="G112" s="94" t="s">
        <v>37</v>
      </c>
      <c r="H112" s="196"/>
      <c r="I112" s="94" t="s">
        <v>39</v>
      </c>
      <c r="J112" s="199"/>
      <c r="K112" s="94" t="str">
        <f t="shared" si="287"/>
        <v/>
      </c>
      <c r="L112" s="23" t="str">
        <f t="shared" si="328"/>
        <v/>
      </c>
      <c r="M112" s="207"/>
      <c r="N112" s="303"/>
      <c r="O112" s="303"/>
      <c r="P112" s="304"/>
      <c r="Q112" s="295"/>
      <c r="R112" s="295"/>
      <c r="V112" s="7"/>
      <c r="W112" s="314"/>
      <c r="X112" s="314"/>
      <c r="Y112" s="273"/>
      <c r="Z112" s="273"/>
      <c r="AA112" s="273"/>
      <c r="AB112" s="273"/>
      <c r="AC112" s="273"/>
      <c r="AD112" s="273"/>
      <c r="AE112" s="99">
        <f t="shared" ca="1" si="242"/>
        <v>0</v>
      </c>
      <c r="AF112" s="93">
        <f t="shared" si="259"/>
        <v>0</v>
      </c>
      <c r="AG112" s="93" t="str">
        <f t="shared" si="243"/>
        <v>00000</v>
      </c>
      <c r="AH112" s="11" t="str">
        <f t="shared" si="260"/>
        <v>0秒0</v>
      </c>
      <c r="AI112" s="12">
        <f t="shared" si="261"/>
        <v>0</v>
      </c>
      <c r="AJ112" s="12" t="str">
        <f t="shared" si="262"/>
        <v>0</v>
      </c>
      <c r="AK112" s="12" t="str">
        <f t="shared" si="244"/>
        <v>0</v>
      </c>
      <c r="AL112" s="12" t="str">
        <f t="shared" si="263"/>
        <v>0m</v>
      </c>
      <c r="AM112" s="12" t="str">
        <f t="shared" si="264"/>
        <v>点</v>
      </c>
      <c r="AN112" s="108">
        <f t="shared" si="265"/>
        <v>0</v>
      </c>
      <c r="AO112" s="99" t="str">
        <f>IF(J112="","",VLOOKUP(H112,登録データ!$U$4:$V$27,2,FALSE))</f>
        <v/>
      </c>
      <c r="AP112" s="99" t="str">
        <f>IF(J112="","",VLOOKUP(H112,登録データ!$U$4:$W$27,3,FALSE))</f>
        <v/>
      </c>
      <c r="AQ112" s="99" t="str">
        <f t="shared" si="245"/>
        <v/>
      </c>
      <c r="AR112" s="99" t="str">
        <f>IF(H112="","",VLOOKUP(H112,登録データ!$U$4:$X$27,4,FALSE))</f>
        <v/>
      </c>
      <c r="AS112" s="99">
        <f>IF(AR112="",0,COUNTIF($AR$17:AR112,AR112))</f>
        <v>0</v>
      </c>
      <c r="AT112" s="99" t="str">
        <f t="shared" si="266"/>
        <v/>
      </c>
      <c r="AU112" s="99">
        <f>IF(AQ112="B",COUNTIF($AT$17:AT112,AT112),0)</f>
        <v>0</v>
      </c>
      <c r="AV112" s="99">
        <f t="shared" si="246"/>
        <v>0</v>
      </c>
      <c r="AW112" s="99">
        <f t="shared" si="247"/>
        <v>0</v>
      </c>
      <c r="AX112" s="99">
        <f t="shared" si="248"/>
        <v>0</v>
      </c>
      <c r="AY112" s="314"/>
      <c r="AZ112" s="314"/>
      <c r="BA112" s="320"/>
      <c r="BB112" s="320"/>
      <c r="BC112" s="320"/>
      <c r="BD112" s="320"/>
      <c r="BE112" s="320"/>
    </row>
    <row r="113" spans="2:57" ht="18.95" customHeight="1" thickTop="1">
      <c r="B113" s="246">
        <v>33</v>
      </c>
      <c r="C113" s="296"/>
      <c r="D113" s="270" t="str">
        <f>IF(C113="","",VLOOKUP(C113,登録データ!$A$3:$G$3000,2,FALSE))</f>
        <v/>
      </c>
      <c r="E113" s="270" t="str">
        <f>IF(C113="","",VLOOKUP(C113,登録データ!$A$3:$G$3000,3,FALSE))</f>
        <v/>
      </c>
      <c r="F113" s="92" t="str">
        <f>IF(C113="","",VLOOKUP(C113,登録データ!$A$3:$G$3000,7,FALSE))</f>
        <v/>
      </c>
      <c r="G113" s="92" t="s">
        <v>33</v>
      </c>
      <c r="H113" s="195"/>
      <c r="I113" s="92" t="s">
        <v>34</v>
      </c>
      <c r="J113" s="197"/>
      <c r="K113" s="102" t="str">
        <f t="shared" si="287"/>
        <v/>
      </c>
      <c r="L113" s="101" t="str">
        <f t="shared" ref="L113:L118" si="359">IF(J113="","",AQ113)</f>
        <v/>
      </c>
      <c r="M113" s="205"/>
      <c r="N113" s="298"/>
      <c r="O113" s="298"/>
      <c r="P113" s="299"/>
      <c r="Q113" s="293"/>
      <c r="R113" s="293"/>
      <c r="V113" s="7"/>
      <c r="W113" s="312">
        <f>IF(C113="",0,IF(VLOOKUP(C113,登録データ!$A$3:$O$3000,15,FALSE)=1,0,1))</f>
        <v>0</v>
      </c>
      <c r="X113" s="312">
        <f>COUNTIF($C$17:C113,C113)</f>
        <v>0</v>
      </c>
      <c r="Y113" s="325">
        <f t="shared" ref="Y113" si="360">IF(C113="",1,0)</f>
        <v>1</v>
      </c>
      <c r="Z113" s="325">
        <f t="shared" ref="Z113" si="361">IF(D113="",1,0)</f>
        <v>1</v>
      </c>
      <c r="AA113" s="325">
        <f t="shared" ref="AA113" si="362">IF(E113="",1,0)</f>
        <v>1</v>
      </c>
      <c r="AB113" s="325">
        <f t="shared" ref="AB113" si="363">IF(F113="",1,0)</f>
        <v>1</v>
      </c>
      <c r="AC113" s="325">
        <f t="shared" ref="AC113" si="364">IF(F114="",1,0)</f>
        <v>1</v>
      </c>
      <c r="AD113" s="325">
        <f t="shared" ref="AD113" si="365">IF(ISNA(OR(Y113:AC113)),1,SUM(Y113:AC113))</f>
        <v>5</v>
      </c>
      <c r="AE113" s="99">
        <f t="shared" ca="1" si="242"/>
        <v>0</v>
      </c>
      <c r="AF113" s="93">
        <f t="shared" si="259"/>
        <v>0</v>
      </c>
      <c r="AG113" s="93" t="str">
        <f t="shared" si="243"/>
        <v>00000</v>
      </c>
      <c r="AH113" s="11" t="str">
        <f t="shared" si="260"/>
        <v>0秒0</v>
      </c>
      <c r="AI113" s="12">
        <f t="shared" si="261"/>
        <v>0</v>
      </c>
      <c r="AJ113" s="12" t="str">
        <f t="shared" si="262"/>
        <v>0</v>
      </c>
      <c r="AK113" s="12" t="str">
        <f t="shared" si="244"/>
        <v>0</v>
      </c>
      <c r="AL113" s="12" t="str">
        <f t="shared" si="263"/>
        <v>0m</v>
      </c>
      <c r="AM113" s="12" t="str">
        <f t="shared" si="264"/>
        <v>点</v>
      </c>
      <c r="AN113" s="108">
        <f t="shared" si="265"/>
        <v>0</v>
      </c>
      <c r="AO113" s="99" t="str">
        <f>IF(J113="","",VLOOKUP(H113,登録データ!$U$4:$V$27,2,FALSE))</f>
        <v/>
      </c>
      <c r="AP113" s="99" t="str">
        <f>IF(J113="","",VLOOKUP(H113,登録データ!$U$4:$W$27,3,FALSE))</f>
        <v/>
      </c>
      <c r="AQ113" s="99" t="str">
        <f t="shared" si="245"/>
        <v/>
      </c>
      <c r="AR113" s="99" t="str">
        <f>IF(H113="","",VLOOKUP(H113,登録データ!$U$4:$X$27,4,FALSE))</f>
        <v/>
      </c>
      <c r="AS113" s="99">
        <f>IF(AR113="",0,COUNTIF($AR$17:AR113,AR113))</f>
        <v>0</v>
      </c>
      <c r="AT113" s="99" t="str">
        <f t="shared" si="266"/>
        <v/>
      </c>
      <c r="AU113" s="99">
        <f>IF(AQ113="B",COUNTIF($AT$17:AT113,AT113),0)</f>
        <v>0</v>
      </c>
      <c r="AV113" s="99">
        <f t="shared" si="246"/>
        <v>0</v>
      </c>
      <c r="AW113" s="99">
        <f t="shared" si="247"/>
        <v>0</v>
      </c>
      <c r="AX113" s="99">
        <f t="shared" si="248"/>
        <v>0</v>
      </c>
      <c r="AY113" s="312">
        <f>IF(Q113="",0,COUNTA($Q$17:Q113))</f>
        <v>0</v>
      </c>
      <c r="AZ113" s="312">
        <f>IF(R113="",0,COUNTA($R$17:R113))</f>
        <v>0</v>
      </c>
      <c r="BA113" s="318">
        <f>IF(OR($AR113="20100",$AR114="20100",$AR115="20100"),COUNTIF($AR$17:$AR115,"20100"),0)</f>
        <v>0</v>
      </c>
      <c r="BB113" s="318">
        <f t="shared" ref="BB113" si="366">IF($BA113=0,0,INDEX($H113:$H115,MATCH("20100",$AR113:$AR115,0),1))</f>
        <v>0</v>
      </c>
      <c r="BC113" s="318">
        <f t="shared" ref="BC113" si="367">IF($BA113=0,0,INDEX($J113:$J115,MATCH("20100",$AR113:$AR115,0),1))</f>
        <v>0</v>
      </c>
      <c r="BD113" s="318">
        <f t="shared" ref="BD113" si="368">IF($BA113=0,0,INDEX($L113:$L115,MATCH("20100",$AR113:$AR115,0),1))</f>
        <v>0</v>
      </c>
      <c r="BE113" s="318">
        <f t="shared" ref="BE113" si="369">IF(LEN($BB113)&lt;5,0,IF($F113=1,0,1))</f>
        <v>0</v>
      </c>
    </row>
    <row r="114" spans="2:57" ht="18.75">
      <c r="B114" s="247"/>
      <c r="C114" s="297"/>
      <c r="D114" s="271"/>
      <c r="E114" s="271"/>
      <c r="F114" s="93" t="str">
        <f>IF(C113="","",VLOOKUP(C113,登録データ!$A$3:$G$3000,4,FALSE))</f>
        <v/>
      </c>
      <c r="G114" s="93" t="s">
        <v>36</v>
      </c>
      <c r="H114" s="195"/>
      <c r="I114" s="93" t="s">
        <v>67</v>
      </c>
      <c r="J114" s="198"/>
      <c r="K114" s="102" t="str">
        <f t="shared" si="287"/>
        <v/>
      </c>
      <c r="L114" s="93" t="str">
        <f t="shared" si="359"/>
        <v/>
      </c>
      <c r="M114" s="206"/>
      <c r="N114" s="300"/>
      <c r="O114" s="301"/>
      <c r="P114" s="302"/>
      <c r="Q114" s="294"/>
      <c r="R114" s="294"/>
      <c r="V114" s="7"/>
      <c r="W114" s="313"/>
      <c r="X114" s="313"/>
      <c r="Y114" s="326"/>
      <c r="Z114" s="326"/>
      <c r="AA114" s="326"/>
      <c r="AB114" s="326"/>
      <c r="AC114" s="326"/>
      <c r="AD114" s="326"/>
      <c r="AE114" s="99">
        <f t="shared" ca="1" si="242"/>
        <v>0</v>
      </c>
      <c r="AF114" s="93">
        <f t="shared" si="259"/>
        <v>0</v>
      </c>
      <c r="AG114" s="93" t="str">
        <f t="shared" si="243"/>
        <v>00000</v>
      </c>
      <c r="AH114" s="11" t="str">
        <f t="shared" si="260"/>
        <v>0秒0</v>
      </c>
      <c r="AI114" s="12">
        <f t="shared" si="261"/>
        <v>0</v>
      </c>
      <c r="AJ114" s="12" t="str">
        <f t="shared" si="262"/>
        <v>0</v>
      </c>
      <c r="AK114" s="12" t="str">
        <f t="shared" si="244"/>
        <v>0</v>
      </c>
      <c r="AL114" s="12" t="str">
        <f t="shared" si="263"/>
        <v>0m</v>
      </c>
      <c r="AM114" s="12" t="str">
        <f t="shared" si="264"/>
        <v>点</v>
      </c>
      <c r="AN114" s="108">
        <f t="shared" si="265"/>
        <v>0</v>
      </c>
      <c r="AO114" s="99" t="str">
        <f>IF(J114="","",VLOOKUP(H114,登録データ!$U$4:$V$27,2,FALSE))</f>
        <v/>
      </c>
      <c r="AP114" s="99" t="str">
        <f>IF(J114="","",VLOOKUP(H114,登録データ!$U$4:$W$27,3,FALSE))</f>
        <v/>
      </c>
      <c r="AQ114" s="99" t="str">
        <f t="shared" si="245"/>
        <v/>
      </c>
      <c r="AR114" s="99" t="str">
        <f>IF(H114="","",VLOOKUP(H114,登録データ!$U$4:$X$27,4,FALSE))</f>
        <v/>
      </c>
      <c r="AS114" s="99">
        <f>IF(AR114="",0,COUNTIF($AR$17:AR114,AR114))</f>
        <v>0</v>
      </c>
      <c r="AT114" s="99" t="str">
        <f t="shared" si="266"/>
        <v/>
      </c>
      <c r="AU114" s="99">
        <f>IF(AQ114="B",COUNTIF($AT$17:AT114,AT114),0)</f>
        <v>0</v>
      </c>
      <c r="AV114" s="99">
        <f t="shared" si="246"/>
        <v>0</v>
      </c>
      <c r="AW114" s="99">
        <f t="shared" si="247"/>
        <v>0</v>
      </c>
      <c r="AX114" s="99">
        <f t="shared" si="248"/>
        <v>0</v>
      </c>
      <c r="AY114" s="313"/>
      <c r="AZ114" s="313"/>
      <c r="BA114" s="319"/>
      <c r="BB114" s="319"/>
      <c r="BC114" s="319"/>
      <c r="BD114" s="319"/>
      <c r="BE114" s="319"/>
    </row>
    <row r="115" spans="2:57" ht="19.5" thickBot="1">
      <c r="B115" s="248"/>
      <c r="C115" s="283"/>
      <c r="D115" s="283"/>
      <c r="E115" s="283"/>
      <c r="F115" s="283"/>
      <c r="G115" s="94" t="s">
        <v>37</v>
      </c>
      <c r="H115" s="196"/>
      <c r="I115" s="94" t="s">
        <v>39</v>
      </c>
      <c r="J115" s="199"/>
      <c r="K115" s="94" t="str">
        <f t="shared" si="287"/>
        <v/>
      </c>
      <c r="L115" s="23" t="str">
        <f t="shared" si="359"/>
        <v/>
      </c>
      <c r="M115" s="207"/>
      <c r="N115" s="303"/>
      <c r="O115" s="303"/>
      <c r="P115" s="304"/>
      <c r="Q115" s="295"/>
      <c r="R115" s="295"/>
      <c r="V115" s="7"/>
      <c r="W115" s="314"/>
      <c r="X115" s="314"/>
      <c r="Y115" s="273"/>
      <c r="Z115" s="273"/>
      <c r="AA115" s="273"/>
      <c r="AB115" s="273"/>
      <c r="AC115" s="273"/>
      <c r="AD115" s="273"/>
      <c r="AE115" s="99">
        <f t="shared" ca="1" si="242"/>
        <v>0</v>
      </c>
      <c r="AF115" s="93">
        <f t="shared" si="259"/>
        <v>0</v>
      </c>
      <c r="AG115" s="93" t="str">
        <f t="shared" si="243"/>
        <v>00000</v>
      </c>
      <c r="AH115" s="11" t="str">
        <f t="shared" si="260"/>
        <v>0秒0</v>
      </c>
      <c r="AI115" s="12">
        <f t="shared" si="261"/>
        <v>0</v>
      </c>
      <c r="AJ115" s="12" t="str">
        <f t="shared" si="262"/>
        <v>0</v>
      </c>
      <c r="AK115" s="12" t="str">
        <f t="shared" si="244"/>
        <v>0</v>
      </c>
      <c r="AL115" s="12" t="str">
        <f t="shared" si="263"/>
        <v>0m</v>
      </c>
      <c r="AM115" s="12" t="str">
        <f t="shared" si="264"/>
        <v>点</v>
      </c>
      <c r="AN115" s="108">
        <f t="shared" si="265"/>
        <v>0</v>
      </c>
      <c r="AO115" s="99" t="str">
        <f>IF(J115="","",VLOOKUP(H115,登録データ!$U$4:$V$27,2,FALSE))</f>
        <v/>
      </c>
      <c r="AP115" s="99" t="str">
        <f>IF(J115="","",VLOOKUP(H115,登録データ!$U$4:$W$27,3,FALSE))</f>
        <v/>
      </c>
      <c r="AQ115" s="99" t="str">
        <f t="shared" si="245"/>
        <v/>
      </c>
      <c r="AR115" s="99" t="str">
        <f>IF(H115="","",VLOOKUP(H115,登録データ!$U$4:$X$27,4,FALSE))</f>
        <v/>
      </c>
      <c r="AS115" s="99">
        <f>IF(AR115="",0,COUNTIF($AR$17:AR115,AR115))</f>
        <v>0</v>
      </c>
      <c r="AT115" s="99" t="str">
        <f t="shared" si="266"/>
        <v/>
      </c>
      <c r="AU115" s="99">
        <f>IF(AQ115="B",COUNTIF($AT$17:AT115,AT115),0)</f>
        <v>0</v>
      </c>
      <c r="AV115" s="99">
        <f t="shared" si="246"/>
        <v>0</v>
      </c>
      <c r="AW115" s="99">
        <f t="shared" si="247"/>
        <v>0</v>
      </c>
      <c r="AX115" s="99">
        <f t="shared" si="248"/>
        <v>0</v>
      </c>
      <c r="AY115" s="314"/>
      <c r="AZ115" s="314"/>
      <c r="BA115" s="320"/>
      <c r="BB115" s="320"/>
      <c r="BC115" s="320"/>
      <c r="BD115" s="320"/>
      <c r="BE115" s="320"/>
    </row>
    <row r="116" spans="2:57" ht="19.5" thickTop="1">
      <c r="B116" s="246">
        <v>34</v>
      </c>
      <c r="C116" s="296"/>
      <c r="D116" s="270" t="str">
        <f>IF(C116="","",VLOOKUP(C116,登録データ!$A$3:$G$3000,2,FALSE))</f>
        <v/>
      </c>
      <c r="E116" s="270" t="str">
        <f>IF(C116="","",VLOOKUP(C116,登録データ!$A$3:$G$3000,3,FALSE))</f>
        <v/>
      </c>
      <c r="F116" s="92" t="str">
        <f>IF(C116="","",VLOOKUP(C116,登録データ!$A$3:$G$3000,7,FALSE))</f>
        <v/>
      </c>
      <c r="G116" s="92" t="s">
        <v>33</v>
      </c>
      <c r="H116" s="195"/>
      <c r="I116" s="92" t="s">
        <v>34</v>
      </c>
      <c r="J116" s="197"/>
      <c r="K116" s="102" t="str">
        <f t="shared" si="287"/>
        <v/>
      </c>
      <c r="L116" s="101" t="str">
        <f t="shared" si="359"/>
        <v/>
      </c>
      <c r="M116" s="205"/>
      <c r="N116" s="298"/>
      <c r="O116" s="298"/>
      <c r="P116" s="299"/>
      <c r="Q116" s="293"/>
      <c r="R116" s="293"/>
      <c r="V116" s="7"/>
      <c r="W116" s="312">
        <f>IF(C116="",0,IF(VLOOKUP(C116,登録データ!$A$3:$O$3000,15,FALSE)=1,0,1))</f>
        <v>0</v>
      </c>
      <c r="X116" s="312">
        <f>COUNTIF($C$17:C116,C116)</f>
        <v>0</v>
      </c>
      <c r="Y116" s="325">
        <f t="shared" ref="Y116" si="370">IF(C116="",1,0)</f>
        <v>1</v>
      </c>
      <c r="Z116" s="325">
        <f t="shared" ref="Z116" si="371">IF(D116="",1,0)</f>
        <v>1</v>
      </c>
      <c r="AA116" s="325">
        <f t="shared" ref="AA116" si="372">IF(E116="",1,0)</f>
        <v>1</v>
      </c>
      <c r="AB116" s="325">
        <f t="shared" ref="AB116" si="373">IF(F116="",1,0)</f>
        <v>1</v>
      </c>
      <c r="AC116" s="325">
        <f t="shared" ref="AC116" si="374">IF(F117="",1,0)</f>
        <v>1</v>
      </c>
      <c r="AD116" s="325">
        <f t="shared" ref="AD116" si="375">IF(ISNA(OR(Y116:AC116)),1,SUM(Y116:AC116))</f>
        <v>5</v>
      </c>
      <c r="AE116" s="99">
        <f t="shared" ca="1" si="242"/>
        <v>0</v>
      </c>
      <c r="AF116" s="93">
        <f t="shared" si="259"/>
        <v>0</v>
      </c>
      <c r="AG116" s="93" t="str">
        <f t="shared" si="243"/>
        <v>00000</v>
      </c>
      <c r="AH116" s="11" t="str">
        <f t="shared" si="260"/>
        <v>0秒0</v>
      </c>
      <c r="AI116" s="12">
        <f t="shared" si="261"/>
        <v>0</v>
      </c>
      <c r="AJ116" s="12" t="str">
        <f t="shared" si="262"/>
        <v>0</v>
      </c>
      <c r="AK116" s="12" t="str">
        <f t="shared" si="244"/>
        <v>0</v>
      </c>
      <c r="AL116" s="12" t="str">
        <f t="shared" si="263"/>
        <v>0m</v>
      </c>
      <c r="AM116" s="12" t="str">
        <f t="shared" si="264"/>
        <v>点</v>
      </c>
      <c r="AN116" s="108">
        <f t="shared" si="265"/>
        <v>0</v>
      </c>
      <c r="AO116" s="99" t="str">
        <f>IF(J116="","",VLOOKUP(H116,登録データ!$U$4:$V$27,2,FALSE))</f>
        <v/>
      </c>
      <c r="AP116" s="99" t="str">
        <f>IF(J116="","",VLOOKUP(H116,登録データ!$U$4:$W$27,3,FALSE))</f>
        <v/>
      </c>
      <c r="AQ116" s="99" t="str">
        <f t="shared" si="245"/>
        <v/>
      </c>
      <c r="AR116" s="99" t="str">
        <f>IF(H116="","",VLOOKUP(H116,登録データ!$U$4:$X$27,4,FALSE))</f>
        <v/>
      </c>
      <c r="AS116" s="99">
        <f>IF(AR116="",0,COUNTIF($AR$17:AR116,AR116))</f>
        <v>0</v>
      </c>
      <c r="AT116" s="99" t="str">
        <f t="shared" si="266"/>
        <v/>
      </c>
      <c r="AU116" s="99">
        <f>IF(AQ116="B",COUNTIF($AT$17:AT116,AT116),0)</f>
        <v>0</v>
      </c>
      <c r="AV116" s="99">
        <f t="shared" si="246"/>
        <v>0</v>
      </c>
      <c r="AW116" s="99">
        <f t="shared" si="247"/>
        <v>0</v>
      </c>
      <c r="AX116" s="99">
        <f t="shared" si="248"/>
        <v>0</v>
      </c>
      <c r="AY116" s="312">
        <f>IF(Q116="",0,COUNTA($Q$17:Q116))</f>
        <v>0</v>
      </c>
      <c r="AZ116" s="312">
        <f>IF(R116="",0,COUNTA($R$17:R116))</f>
        <v>0</v>
      </c>
      <c r="BA116" s="318">
        <f>IF(OR($AR116="20100",$AR117="20100",$AR118="20100"),COUNTIF($AR$17:$AR118,"20100"),0)</f>
        <v>0</v>
      </c>
      <c r="BB116" s="318">
        <f t="shared" ref="BB116" si="376">IF($BA116=0,0,INDEX($H116:$H118,MATCH("20100",$AR116:$AR118,0),1))</f>
        <v>0</v>
      </c>
      <c r="BC116" s="318">
        <f t="shared" ref="BC116" si="377">IF($BA116=0,0,INDEX($J116:$J118,MATCH("20100",$AR116:$AR118,0),1))</f>
        <v>0</v>
      </c>
      <c r="BD116" s="318">
        <f t="shared" ref="BD116" si="378">IF($BA116=0,0,INDEX($L116:$L118,MATCH("20100",$AR116:$AR118,0),1))</f>
        <v>0</v>
      </c>
      <c r="BE116" s="318">
        <f t="shared" ref="BE116" si="379">IF(LEN($BB116)&lt;5,0,IF($F116=1,0,1))</f>
        <v>0</v>
      </c>
    </row>
    <row r="117" spans="2:57" ht="18.75">
      <c r="B117" s="247"/>
      <c r="C117" s="297"/>
      <c r="D117" s="271"/>
      <c r="E117" s="271"/>
      <c r="F117" s="93" t="str">
        <f>IF(C116="","",VLOOKUP(C116,登録データ!$A$3:$G$3000,4,FALSE))</f>
        <v/>
      </c>
      <c r="G117" s="93" t="s">
        <v>36</v>
      </c>
      <c r="H117" s="195"/>
      <c r="I117" s="93" t="s">
        <v>67</v>
      </c>
      <c r="J117" s="198"/>
      <c r="K117" s="102" t="str">
        <f t="shared" si="287"/>
        <v/>
      </c>
      <c r="L117" s="93" t="str">
        <f t="shared" si="359"/>
        <v/>
      </c>
      <c r="M117" s="206"/>
      <c r="N117" s="300"/>
      <c r="O117" s="301"/>
      <c r="P117" s="302"/>
      <c r="Q117" s="294"/>
      <c r="R117" s="294"/>
      <c r="V117" s="7"/>
      <c r="W117" s="313"/>
      <c r="X117" s="313"/>
      <c r="Y117" s="326"/>
      <c r="Z117" s="326"/>
      <c r="AA117" s="326"/>
      <c r="AB117" s="326"/>
      <c r="AC117" s="326"/>
      <c r="AD117" s="326"/>
      <c r="AE117" s="99">
        <f t="shared" ca="1" si="242"/>
        <v>0</v>
      </c>
      <c r="AF117" s="93">
        <f t="shared" si="259"/>
        <v>0</v>
      </c>
      <c r="AG117" s="93" t="str">
        <f t="shared" si="243"/>
        <v>00000</v>
      </c>
      <c r="AH117" s="11" t="str">
        <f t="shared" si="260"/>
        <v>0秒0</v>
      </c>
      <c r="AI117" s="12">
        <f t="shared" si="261"/>
        <v>0</v>
      </c>
      <c r="AJ117" s="12" t="str">
        <f t="shared" si="262"/>
        <v>0</v>
      </c>
      <c r="AK117" s="12" t="str">
        <f t="shared" si="244"/>
        <v>0</v>
      </c>
      <c r="AL117" s="12" t="str">
        <f t="shared" si="263"/>
        <v>0m</v>
      </c>
      <c r="AM117" s="12" t="str">
        <f t="shared" si="264"/>
        <v>点</v>
      </c>
      <c r="AN117" s="108">
        <f t="shared" si="265"/>
        <v>0</v>
      </c>
      <c r="AO117" s="99" t="str">
        <f>IF(J117="","",VLOOKUP(H117,登録データ!$U$4:$V$27,2,FALSE))</f>
        <v/>
      </c>
      <c r="AP117" s="99" t="str">
        <f>IF(J117="","",VLOOKUP(H117,登録データ!$U$4:$W$27,3,FALSE))</f>
        <v/>
      </c>
      <c r="AQ117" s="99" t="str">
        <f t="shared" si="245"/>
        <v/>
      </c>
      <c r="AR117" s="99" t="str">
        <f>IF(H117="","",VLOOKUP(H117,登録データ!$U$4:$X$27,4,FALSE))</f>
        <v/>
      </c>
      <c r="AS117" s="99">
        <f>IF(AR117="",0,COUNTIF($AR$17:AR117,AR117))</f>
        <v>0</v>
      </c>
      <c r="AT117" s="99" t="str">
        <f t="shared" si="266"/>
        <v/>
      </c>
      <c r="AU117" s="99">
        <f>IF(AQ117="B",COUNTIF($AT$17:AT117,AT117),0)</f>
        <v>0</v>
      </c>
      <c r="AV117" s="99">
        <f t="shared" si="246"/>
        <v>0</v>
      </c>
      <c r="AW117" s="99">
        <f t="shared" si="247"/>
        <v>0</v>
      </c>
      <c r="AX117" s="99">
        <f t="shared" si="248"/>
        <v>0</v>
      </c>
      <c r="AY117" s="313"/>
      <c r="AZ117" s="313"/>
      <c r="BA117" s="319"/>
      <c r="BB117" s="319"/>
      <c r="BC117" s="319"/>
      <c r="BD117" s="319"/>
      <c r="BE117" s="319"/>
    </row>
    <row r="118" spans="2:57" ht="19.5" thickBot="1">
      <c r="B118" s="248"/>
      <c r="C118" s="283"/>
      <c r="D118" s="283"/>
      <c r="E118" s="283"/>
      <c r="F118" s="283"/>
      <c r="G118" s="94" t="s">
        <v>37</v>
      </c>
      <c r="H118" s="196"/>
      <c r="I118" s="94" t="s">
        <v>39</v>
      </c>
      <c r="J118" s="199"/>
      <c r="K118" s="94" t="str">
        <f t="shared" si="287"/>
        <v/>
      </c>
      <c r="L118" s="23" t="str">
        <f t="shared" si="359"/>
        <v/>
      </c>
      <c r="M118" s="207"/>
      <c r="N118" s="303"/>
      <c r="O118" s="303"/>
      <c r="P118" s="304"/>
      <c r="Q118" s="295"/>
      <c r="R118" s="295"/>
      <c r="V118" s="7"/>
      <c r="W118" s="314"/>
      <c r="X118" s="314"/>
      <c r="Y118" s="273"/>
      <c r="Z118" s="273"/>
      <c r="AA118" s="273"/>
      <c r="AB118" s="273"/>
      <c r="AC118" s="273"/>
      <c r="AD118" s="273"/>
      <c r="AE118" s="99">
        <f t="shared" ca="1" si="242"/>
        <v>0</v>
      </c>
      <c r="AF118" s="93">
        <f t="shared" si="259"/>
        <v>0</v>
      </c>
      <c r="AG118" s="93" t="str">
        <f t="shared" si="243"/>
        <v>00000</v>
      </c>
      <c r="AH118" s="11" t="str">
        <f t="shared" si="260"/>
        <v>0秒0</v>
      </c>
      <c r="AI118" s="12">
        <f t="shared" si="261"/>
        <v>0</v>
      </c>
      <c r="AJ118" s="12" t="str">
        <f t="shared" si="262"/>
        <v>0</v>
      </c>
      <c r="AK118" s="12" t="str">
        <f t="shared" si="244"/>
        <v>0</v>
      </c>
      <c r="AL118" s="12" t="str">
        <f t="shared" si="263"/>
        <v>0m</v>
      </c>
      <c r="AM118" s="12" t="str">
        <f t="shared" si="264"/>
        <v>点</v>
      </c>
      <c r="AN118" s="108">
        <f t="shared" si="265"/>
        <v>0</v>
      </c>
      <c r="AO118" s="99" t="str">
        <f>IF(J118="","",VLOOKUP(H118,登録データ!$U$4:$V$27,2,FALSE))</f>
        <v/>
      </c>
      <c r="AP118" s="99" t="str">
        <f>IF(J118="","",VLOOKUP(H118,登録データ!$U$4:$W$27,3,FALSE))</f>
        <v/>
      </c>
      <c r="AQ118" s="99" t="str">
        <f t="shared" si="245"/>
        <v/>
      </c>
      <c r="AR118" s="99" t="str">
        <f>IF(H118="","",VLOOKUP(H118,登録データ!$U$4:$X$27,4,FALSE))</f>
        <v/>
      </c>
      <c r="AS118" s="99">
        <f>IF(AR118="",0,COUNTIF($AR$17:AR118,AR118))</f>
        <v>0</v>
      </c>
      <c r="AT118" s="99" t="str">
        <f t="shared" si="266"/>
        <v/>
      </c>
      <c r="AU118" s="99">
        <f>IF(AQ118="B",COUNTIF($AT$17:AT118,AT118),0)</f>
        <v>0</v>
      </c>
      <c r="AV118" s="99">
        <f t="shared" si="246"/>
        <v>0</v>
      </c>
      <c r="AW118" s="99">
        <f t="shared" si="247"/>
        <v>0</v>
      </c>
      <c r="AX118" s="99">
        <f t="shared" si="248"/>
        <v>0</v>
      </c>
      <c r="AY118" s="314"/>
      <c r="AZ118" s="314"/>
      <c r="BA118" s="320"/>
      <c r="BB118" s="320"/>
      <c r="BC118" s="320"/>
      <c r="BD118" s="320"/>
      <c r="BE118" s="320"/>
    </row>
    <row r="119" spans="2:57" ht="19.5" thickTop="1">
      <c r="B119" s="246">
        <v>35</v>
      </c>
      <c r="C119" s="296"/>
      <c r="D119" s="270" t="str">
        <f>IF(C119="","",VLOOKUP(C119,登録データ!$A$3:$G$3000,2,FALSE))</f>
        <v/>
      </c>
      <c r="E119" s="270" t="str">
        <f>IF(C119="","",VLOOKUP(C119,登録データ!$A$3:$G$3000,3,FALSE))</f>
        <v/>
      </c>
      <c r="F119" s="92" t="str">
        <f>IF(C119="","",VLOOKUP(C119,登録データ!$A$3:$G$3000,7,FALSE))</f>
        <v/>
      </c>
      <c r="G119" s="92" t="s">
        <v>33</v>
      </c>
      <c r="H119" s="195"/>
      <c r="I119" s="92" t="s">
        <v>34</v>
      </c>
      <c r="J119" s="197"/>
      <c r="K119" s="102" t="str">
        <f t="shared" si="287"/>
        <v/>
      </c>
      <c r="L119" s="101" t="str">
        <f t="shared" ref="L119:L160" si="380">IF(J119="","",AQ119)</f>
        <v/>
      </c>
      <c r="M119" s="205"/>
      <c r="N119" s="298"/>
      <c r="O119" s="298"/>
      <c r="P119" s="299"/>
      <c r="Q119" s="293"/>
      <c r="R119" s="293"/>
      <c r="V119" s="7"/>
      <c r="W119" s="312">
        <f>IF(C119="",0,IF(VLOOKUP(C119,登録データ!$A$3:$O$3000,15,FALSE)=1,0,1))</f>
        <v>0</v>
      </c>
      <c r="X119" s="312">
        <f>COUNTIF($C$17:C119,C119)</f>
        <v>0</v>
      </c>
      <c r="Y119" s="325">
        <f t="shared" ref="Y119" si="381">IF(C119="",1,0)</f>
        <v>1</v>
      </c>
      <c r="Z119" s="325">
        <f t="shared" ref="Z119" si="382">IF(D119="",1,0)</f>
        <v>1</v>
      </c>
      <c r="AA119" s="325">
        <f t="shared" ref="AA119" si="383">IF(E119="",1,0)</f>
        <v>1</v>
      </c>
      <c r="AB119" s="325">
        <f t="shared" ref="AB119" si="384">IF(F119="",1,0)</f>
        <v>1</v>
      </c>
      <c r="AC119" s="325">
        <f t="shared" ref="AC119" si="385">IF(F120="",1,0)</f>
        <v>1</v>
      </c>
      <c r="AD119" s="325">
        <f t="shared" ref="AD119" si="386">IF(ISNA(OR(Y119:AC119)),1,SUM(Y119:AC119))</f>
        <v>5</v>
      </c>
      <c r="AE119" s="99">
        <f t="shared" ca="1" si="242"/>
        <v>0</v>
      </c>
      <c r="AF119" s="93">
        <f t="shared" si="259"/>
        <v>0</v>
      </c>
      <c r="AG119" s="93" t="str">
        <f t="shared" si="243"/>
        <v>00000</v>
      </c>
      <c r="AH119" s="11" t="str">
        <f t="shared" si="260"/>
        <v>0秒0</v>
      </c>
      <c r="AI119" s="12">
        <f t="shared" si="261"/>
        <v>0</v>
      </c>
      <c r="AJ119" s="12" t="str">
        <f t="shared" si="262"/>
        <v>0</v>
      </c>
      <c r="AK119" s="12" t="str">
        <f t="shared" si="244"/>
        <v>0</v>
      </c>
      <c r="AL119" s="12" t="str">
        <f t="shared" si="263"/>
        <v>0m</v>
      </c>
      <c r="AM119" s="12" t="str">
        <f t="shared" si="264"/>
        <v>点</v>
      </c>
      <c r="AN119" s="108">
        <f t="shared" si="265"/>
        <v>0</v>
      </c>
      <c r="AO119" s="99" t="str">
        <f>IF(J119="","",VLOOKUP(H119,登録データ!$U$4:$V$27,2,FALSE))</f>
        <v/>
      </c>
      <c r="AP119" s="99" t="str">
        <f>IF(J119="","",VLOOKUP(H119,登録データ!$U$4:$W$27,3,FALSE))</f>
        <v/>
      </c>
      <c r="AQ119" s="99" t="str">
        <f t="shared" si="245"/>
        <v/>
      </c>
      <c r="AR119" s="99" t="str">
        <f>IF(H119="","",VLOOKUP(H119,登録データ!$U$4:$X$27,4,FALSE))</f>
        <v/>
      </c>
      <c r="AS119" s="99">
        <f>IF(AR119="",0,COUNTIF($AR$17:AR119,AR119))</f>
        <v>0</v>
      </c>
      <c r="AT119" s="99" t="str">
        <f t="shared" si="266"/>
        <v/>
      </c>
      <c r="AU119" s="99">
        <f>IF(AQ119="B",COUNTIF($AT$17:AT119,AT119),0)</f>
        <v>0</v>
      </c>
      <c r="AV119" s="99">
        <f t="shared" si="246"/>
        <v>0</v>
      </c>
      <c r="AW119" s="99">
        <f t="shared" si="247"/>
        <v>0</v>
      </c>
      <c r="AX119" s="99">
        <f t="shared" si="248"/>
        <v>0</v>
      </c>
      <c r="AY119" s="312">
        <f>IF(Q119="",0,COUNTA($Q$17:Q119))</f>
        <v>0</v>
      </c>
      <c r="AZ119" s="312">
        <f>IF(R119="",0,COUNTA($R$17:R119))</f>
        <v>0</v>
      </c>
      <c r="BA119" s="318">
        <f>IF(OR($AR119="20100",$AR120="20100",$AR121="20100"),COUNTIF($AR$17:$AR121,"20100"),0)</f>
        <v>0</v>
      </c>
      <c r="BB119" s="318">
        <f t="shared" ref="BB119" si="387">IF($BA119=0,0,INDEX($H119:$H121,MATCH("20100",$AR119:$AR121,0),1))</f>
        <v>0</v>
      </c>
      <c r="BC119" s="318">
        <f t="shared" ref="BC119" si="388">IF($BA119=0,0,INDEX($J119:$J121,MATCH("20100",$AR119:$AR121,0),1))</f>
        <v>0</v>
      </c>
      <c r="BD119" s="318">
        <f t="shared" ref="BD119" si="389">IF($BA119=0,0,INDEX($L119:$L121,MATCH("20100",$AR119:$AR121,0),1))</f>
        <v>0</v>
      </c>
      <c r="BE119" s="318">
        <f t="shared" ref="BE119" si="390">IF(LEN($BB119)&lt;5,0,IF($F119=1,0,1))</f>
        <v>0</v>
      </c>
    </row>
    <row r="120" spans="2:57" ht="18.75">
      <c r="B120" s="247"/>
      <c r="C120" s="297"/>
      <c r="D120" s="271"/>
      <c r="E120" s="271"/>
      <c r="F120" s="93" t="str">
        <f>IF(C119="","",VLOOKUP(C119,登録データ!$A$3:$G$3000,4,FALSE))</f>
        <v/>
      </c>
      <c r="G120" s="93" t="s">
        <v>36</v>
      </c>
      <c r="H120" s="195"/>
      <c r="I120" s="93" t="s">
        <v>67</v>
      </c>
      <c r="J120" s="198"/>
      <c r="K120" s="102" t="str">
        <f t="shared" si="287"/>
        <v/>
      </c>
      <c r="L120" s="93" t="str">
        <f t="shared" si="380"/>
        <v/>
      </c>
      <c r="M120" s="206"/>
      <c r="N120" s="300"/>
      <c r="O120" s="301"/>
      <c r="P120" s="302"/>
      <c r="Q120" s="294"/>
      <c r="R120" s="294"/>
      <c r="V120" s="7"/>
      <c r="W120" s="313"/>
      <c r="X120" s="313"/>
      <c r="Y120" s="326"/>
      <c r="Z120" s="326"/>
      <c r="AA120" s="326"/>
      <c r="AB120" s="326"/>
      <c r="AC120" s="326"/>
      <c r="AD120" s="326"/>
      <c r="AE120" s="99">
        <f t="shared" ca="1" si="242"/>
        <v>0</v>
      </c>
      <c r="AF120" s="93">
        <f t="shared" si="259"/>
        <v>0</v>
      </c>
      <c r="AG120" s="93" t="str">
        <f t="shared" si="243"/>
        <v>00000</v>
      </c>
      <c r="AH120" s="11" t="str">
        <f t="shared" si="260"/>
        <v>0秒0</v>
      </c>
      <c r="AI120" s="12">
        <f t="shared" si="261"/>
        <v>0</v>
      </c>
      <c r="AJ120" s="12" t="str">
        <f t="shared" si="262"/>
        <v>0</v>
      </c>
      <c r="AK120" s="12" t="str">
        <f t="shared" si="244"/>
        <v>0</v>
      </c>
      <c r="AL120" s="12" t="str">
        <f t="shared" si="263"/>
        <v>0m</v>
      </c>
      <c r="AM120" s="12" t="str">
        <f t="shared" si="264"/>
        <v>点</v>
      </c>
      <c r="AN120" s="108">
        <f t="shared" si="265"/>
        <v>0</v>
      </c>
      <c r="AO120" s="99" t="str">
        <f>IF(J120="","",VLOOKUP(H120,登録データ!$U$4:$V$27,2,FALSE))</f>
        <v/>
      </c>
      <c r="AP120" s="99" t="str">
        <f>IF(J120="","",VLOOKUP(H120,登録データ!$U$4:$W$27,3,FALSE))</f>
        <v/>
      </c>
      <c r="AQ120" s="99" t="str">
        <f t="shared" si="245"/>
        <v/>
      </c>
      <c r="AR120" s="99" t="str">
        <f>IF(H120="","",VLOOKUP(H120,登録データ!$U$4:$X$27,4,FALSE))</f>
        <v/>
      </c>
      <c r="AS120" s="99">
        <f>IF(AR120="",0,COUNTIF($AR$17:AR120,AR120))</f>
        <v>0</v>
      </c>
      <c r="AT120" s="99" t="str">
        <f t="shared" si="266"/>
        <v/>
      </c>
      <c r="AU120" s="99">
        <f>IF(AQ120="B",COUNTIF($AT$17:AT120,AT120),0)</f>
        <v>0</v>
      </c>
      <c r="AV120" s="99">
        <f t="shared" si="246"/>
        <v>0</v>
      </c>
      <c r="AW120" s="99">
        <f t="shared" si="247"/>
        <v>0</v>
      </c>
      <c r="AX120" s="99">
        <f t="shared" si="248"/>
        <v>0</v>
      </c>
      <c r="AY120" s="313"/>
      <c r="AZ120" s="313"/>
      <c r="BA120" s="319"/>
      <c r="BB120" s="319"/>
      <c r="BC120" s="319"/>
      <c r="BD120" s="319"/>
      <c r="BE120" s="319"/>
    </row>
    <row r="121" spans="2:57" ht="19.5" thickBot="1">
      <c r="B121" s="248"/>
      <c r="C121" s="283"/>
      <c r="D121" s="283"/>
      <c r="E121" s="283"/>
      <c r="F121" s="283"/>
      <c r="G121" s="94" t="s">
        <v>37</v>
      </c>
      <c r="H121" s="196"/>
      <c r="I121" s="94" t="s">
        <v>39</v>
      </c>
      <c r="J121" s="199"/>
      <c r="K121" s="94" t="str">
        <f t="shared" si="287"/>
        <v/>
      </c>
      <c r="L121" s="23" t="str">
        <f t="shared" si="380"/>
        <v/>
      </c>
      <c r="M121" s="207"/>
      <c r="N121" s="303"/>
      <c r="O121" s="303"/>
      <c r="P121" s="304"/>
      <c r="Q121" s="295"/>
      <c r="R121" s="295"/>
      <c r="V121" s="7"/>
      <c r="W121" s="314"/>
      <c r="X121" s="314"/>
      <c r="Y121" s="273"/>
      <c r="Z121" s="273"/>
      <c r="AA121" s="273"/>
      <c r="AB121" s="273"/>
      <c r="AC121" s="273"/>
      <c r="AD121" s="273"/>
      <c r="AE121" s="99">
        <f t="shared" ca="1" si="242"/>
        <v>0</v>
      </c>
      <c r="AF121" s="93">
        <f t="shared" si="259"/>
        <v>0</v>
      </c>
      <c r="AG121" s="93" t="str">
        <f t="shared" si="243"/>
        <v>00000</v>
      </c>
      <c r="AH121" s="11" t="str">
        <f t="shared" si="260"/>
        <v>0秒0</v>
      </c>
      <c r="AI121" s="12">
        <f t="shared" si="261"/>
        <v>0</v>
      </c>
      <c r="AJ121" s="12" t="str">
        <f t="shared" si="262"/>
        <v>0</v>
      </c>
      <c r="AK121" s="12" t="str">
        <f t="shared" si="244"/>
        <v>0</v>
      </c>
      <c r="AL121" s="12" t="str">
        <f t="shared" si="263"/>
        <v>0m</v>
      </c>
      <c r="AM121" s="12" t="str">
        <f t="shared" si="264"/>
        <v>点</v>
      </c>
      <c r="AN121" s="108">
        <f t="shared" si="265"/>
        <v>0</v>
      </c>
      <c r="AO121" s="99" t="str">
        <f>IF(J121="","",VLOOKUP(H121,登録データ!$U$4:$V$27,2,FALSE))</f>
        <v/>
      </c>
      <c r="AP121" s="99" t="str">
        <f>IF(J121="","",VLOOKUP(H121,登録データ!$U$4:$W$27,3,FALSE))</f>
        <v/>
      </c>
      <c r="AQ121" s="99" t="str">
        <f t="shared" si="245"/>
        <v/>
      </c>
      <c r="AR121" s="99" t="str">
        <f>IF(H121="","",VLOOKUP(H121,登録データ!$U$4:$X$27,4,FALSE))</f>
        <v/>
      </c>
      <c r="AS121" s="99">
        <f>IF(AR121="",0,COUNTIF($AR$17:AR121,AR121))</f>
        <v>0</v>
      </c>
      <c r="AT121" s="99" t="str">
        <f t="shared" si="266"/>
        <v/>
      </c>
      <c r="AU121" s="99">
        <f>IF(AQ121="B",COUNTIF($AT$17:AT121,AT121),0)</f>
        <v>0</v>
      </c>
      <c r="AV121" s="99">
        <f t="shared" si="246"/>
        <v>0</v>
      </c>
      <c r="AW121" s="99">
        <f t="shared" si="247"/>
        <v>0</v>
      </c>
      <c r="AX121" s="99">
        <f t="shared" si="248"/>
        <v>0</v>
      </c>
      <c r="AY121" s="314"/>
      <c r="AZ121" s="314"/>
      <c r="BA121" s="320"/>
      <c r="BB121" s="320"/>
      <c r="BC121" s="320"/>
      <c r="BD121" s="320"/>
      <c r="BE121" s="320"/>
    </row>
    <row r="122" spans="2:57" ht="19.5" thickTop="1">
      <c r="B122" s="246">
        <v>36</v>
      </c>
      <c r="C122" s="296"/>
      <c r="D122" s="270" t="str">
        <f>IF(C122="","",VLOOKUP(C122,登録データ!$A$3:$G$3000,2,FALSE))</f>
        <v/>
      </c>
      <c r="E122" s="270" t="str">
        <f>IF(C122="","",VLOOKUP(C122,登録データ!$A$3:$G$3000,3,FALSE))</f>
        <v/>
      </c>
      <c r="F122" s="92" t="str">
        <f>IF(C122="","",VLOOKUP(C122,登録データ!$A$3:$G$3000,7,FALSE))</f>
        <v/>
      </c>
      <c r="G122" s="92" t="s">
        <v>33</v>
      </c>
      <c r="H122" s="195"/>
      <c r="I122" s="92" t="s">
        <v>34</v>
      </c>
      <c r="J122" s="197"/>
      <c r="K122" s="102" t="str">
        <f t="shared" si="287"/>
        <v/>
      </c>
      <c r="L122" s="101" t="str">
        <f t="shared" si="380"/>
        <v/>
      </c>
      <c r="M122" s="205"/>
      <c r="N122" s="298"/>
      <c r="O122" s="298"/>
      <c r="P122" s="299"/>
      <c r="Q122" s="293"/>
      <c r="R122" s="293"/>
      <c r="V122" s="7"/>
      <c r="W122" s="312">
        <f>IF(C122="",0,IF(VLOOKUP(C122,登録データ!$A$3:$O$3000,15,FALSE)=1,0,1))</f>
        <v>0</v>
      </c>
      <c r="X122" s="312">
        <f>COUNTIF($C$17:C122,C122)</f>
        <v>0</v>
      </c>
      <c r="Y122" s="325">
        <f t="shared" ref="Y122" si="391">IF(C122="",1,0)</f>
        <v>1</v>
      </c>
      <c r="Z122" s="325">
        <f t="shared" ref="Z122" si="392">IF(D122="",1,0)</f>
        <v>1</v>
      </c>
      <c r="AA122" s="325">
        <f t="shared" ref="AA122" si="393">IF(E122="",1,0)</f>
        <v>1</v>
      </c>
      <c r="AB122" s="325">
        <f t="shared" ref="AB122" si="394">IF(F122="",1,0)</f>
        <v>1</v>
      </c>
      <c r="AC122" s="325">
        <f t="shared" ref="AC122" si="395">IF(F123="",1,0)</f>
        <v>1</v>
      </c>
      <c r="AD122" s="325">
        <f t="shared" ref="AD122" si="396">IF(ISNA(OR(Y122:AC122)),1,SUM(Y122:AC122))</f>
        <v>5</v>
      </c>
      <c r="AE122" s="99">
        <f t="shared" ca="1" si="242"/>
        <v>0</v>
      </c>
      <c r="AF122" s="93">
        <f t="shared" si="259"/>
        <v>0</v>
      </c>
      <c r="AG122" s="93" t="str">
        <f t="shared" si="243"/>
        <v>00000</v>
      </c>
      <c r="AH122" s="11" t="str">
        <f t="shared" si="260"/>
        <v>0秒0</v>
      </c>
      <c r="AI122" s="12">
        <f t="shared" si="261"/>
        <v>0</v>
      </c>
      <c r="AJ122" s="12" t="str">
        <f t="shared" si="262"/>
        <v>0</v>
      </c>
      <c r="AK122" s="12" t="str">
        <f t="shared" si="244"/>
        <v>0</v>
      </c>
      <c r="AL122" s="12" t="str">
        <f t="shared" si="263"/>
        <v>0m</v>
      </c>
      <c r="AM122" s="12" t="str">
        <f t="shared" si="264"/>
        <v>点</v>
      </c>
      <c r="AN122" s="108">
        <f t="shared" si="265"/>
        <v>0</v>
      </c>
      <c r="AO122" s="99" t="str">
        <f>IF(J122="","",VLOOKUP(H122,登録データ!$U$4:$V$27,2,FALSE))</f>
        <v/>
      </c>
      <c r="AP122" s="99" t="str">
        <f>IF(J122="","",VLOOKUP(H122,登録データ!$U$4:$W$27,3,FALSE))</f>
        <v/>
      </c>
      <c r="AQ122" s="99" t="str">
        <f t="shared" si="245"/>
        <v/>
      </c>
      <c r="AR122" s="99" t="str">
        <f>IF(H122="","",VLOOKUP(H122,登録データ!$U$4:$X$27,4,FALSE))</f>
        <v/>
      </c>
      <c r="AS122" s="99">
        <f>IF(AR122="",0,COUNTIF($AR$17:AR122,AR122))</f>
        <v>0</v>
      </c>
      <c r="AT122" s="99" t="str">
        <f t="shared" si="266"/>
        <v/>
      </c>
      <c r="AU122" s="99">
        <f>IF(AQ122="B",COUNTIF($AT$17:AT122,AT122),0)</f>
        <v>0</v>
      </c>
      <c r="AV122" s="99">
        <f t="shared" si="246"/>
        <v>0</v>
      </c>
      <c r="AW122" s="99">
        <f t="shared" si="247"/>
        <v>0</v>
      </c>
      <c r="AX122" s="99">
        <f t="shared" si="248"/>
        <v>0</v>
      </c>
      <c r="AY122" s="312">
        <f>IF(Q122="",0,COUNTA($Q$17:Q122))</f>
        <v>0</v>
      </c>
      <c r="AZ122" s="312">
        <f>IF(R122="",0,COUNTA($R$17:R122))</f>
        <v>0</v>
      </c>
      <c r="BA122" s="318">
        <f>IF(OR($AR122="20100",$AR123="20100",$AR124="20100"),COUNTIF($AR$17:$AR124,"20100"),0)</f>
        <v>0</v>
      </c>
      <c r="BB122" s="318">
        <f t="shared" ref="BB122" si="397">IF($BA122=0,0,INDEX($H122:$H124,MATCH("20100",$AR122:$AR124,0),1))</f>
        <v>0</v>
      </c>
      <c r="BC122" s="318">
        <f t="shared" ref="BC122" si="398">IF($BA122=0,0,INDEX($J122:$J124,MATCH("20100",$AR122:$AR124,0),1))</f>
        <v>0</v>
      </c>
      <c r="BD122" s="318">
        <f t="shared" ref="BD122" si="399">IF($BA122=0,0,INDEX($L122:$L124,MATCH("20100",$AR122:$AR124,0),1))</f>
        <v>0</v>
      </c>
      <c r="BE122" s="318">
        <f t="shared" ref="BE122" si="400">IF(LEN($BB122)&lt;5,0,IF($F122=1,0,1))</f>
        <v>0</v>
      </c>
    </row>
    <row r="123" spans="2:57" ht="18.75">
      <c r="B123" s="247"/>
      <c r="C123" s="297"/>
      <c r="D123" s="271"/>
      <c r="E123" s="271"/>
      <c r="F123" s="93" t="str">
        <f>IF(C122="","",VLOOKUP(C122,登録データ!$A$3:$G$3000,4,FALSE))</f>
        <v/>
      </c>
      <c r="G123" s="93" t="s">
        <v>36</v>
      </c>
      <c r="H123" s="195"/>
      <c r="I123" s="93" t="s">
        <v>67</v>
      </c>
      <c r="J123" s="198"/>
      <c r="K123" s="102" t="str">
        <f t="shared" si="287"/>
        <v/>
      </c>
      <c r="L123" s="93" t="str">
        <f t="shared" si="380"/>
        <v/>
      </c>
      <c r="M123" s="206"/>
      <c r="N123" s="300"/>
      <c r="O123" s="301"/>
      <c r="P123" s="302"/>
      <c r="Q123" s="294"/>
      <c r="R123" s="294"/>
      <c r="V123" s="7"/>
      <c r="W123" s="313"/>
      <c r="X123" s="313"/>
      <c r="Y123" s="326"/>
      <c r="Z123" s="326"/>
      <c r="AA123" s="326"/>
      <c r="AB123" s="326"/>
      <c r="AC123" s="326"/>
      <c r="AD123" s="326"/>
      <c r="AE123" s="99">
        <f t="shared" ca="1" si="242"/>
        <v>0</v>
      </c>
      <c r="AF123" s="93">
        <f t="shared" si="259"/>
        <v>0</v>
      </c>
      <c r="AG123" s="93" t="str">
        <f t="shared" si="243"/>
        <v>00000</v>
      </c>
      <c r="AH123" s="11" t="str">
        <f t="shared" si="260"/>
        <v>0秒0</v>
      </c>
      <c r="AI123" s="12">
        <f t="shared" si="261"/>
        <v>0</v>
      </c>
      <c r="AJ123" s="12" t="str">
        <f t="shared" si="262"/>
        <v>0</v>
      </c>
      <c r="AK123" s="12" t="str">
        <f t="shared" si="244"/>
        <v>0</v>
      </c>
      <c r="AL123" s="12" t="str">
        <f t="shared" si="263"/>
        <v>0m</v>
      </c>
      <c r="AM123" s="12" t="str">
        <f t="shared" si="264"/>
        <v>点</v>
      </c>
      <c r="AN123" s="108">
        <f t="shared" si="265"/>
        <v>0</v>
      </c>
      <c r="AO123" s="99" t="str">
        <f>IF(J123="","",VLOOKUP(H123,登録データ!$U$4:$V$27,2,FALSE))</f>
        <v/>
      </c>
      <c r="AP123" s="99" t="str">
        <f>IF(J123="","",VLOOKUP(H123,登録データ!$U$4:$W$27,3,FALSE))</f>
        <v/>
      </c>
      <c r="AQ123" s="99" t="str">
        <f t="shared" si="245"/>
        <v/>
      </c>
      <c r="AR123" s="99" t="str">
        <f>IF(H123="","",VLOOKUP(H123,登録データ!$U$4:$X$27,4,FALSE))</f>
        <v/>
      </c>
      <c r="AS123" s="99">
        <f>IF(AR123="",0,COUNTIF($AR$17:AR123,AR123))</f>
        <v>0</v>
      </c>
      <c r="AT123" s="99" t="str">
        <f t="shared" si="266"/>
        <v/>
      </c>
      <c r="AU123" s="99">
        <f>IF(AQ123="B",COUNTIF($AT$17:AT123,AT123),0)</f>
        <v>0</v>
      </c>
      <c r="AV123" s="99">
        <f t="shared" si="246"/>
        <v>0</v>
      </c>
      <c r="AW123" s="99">
        <f t="shared" si="247"/>
        <v>0</v>
      </c>
      <c r="AX123" s="99">
        <f t="shared" si="248"/>
        <v>0</v>
      </c>
      <c r="AY123" s="313"/>
      <c r="AZ123" s="313"/>
      <c r="BA123" s="319"/>
      <c r="BB123" s="319"/>
      <c r="BC123" s="319"/>
      <c r="BD123" s="319"/>
      <c r="BE123" s="319"/>
    </row>
    <row r="124" spans="2:57" ht="19.5" thickBot="1">
      <c r="B124" s="248"/>
      <c r="C124" s="283"/>
      <c r="D124" s="283"/>
      <c r="E124" s="283"/>
      <c r="F124" s="283"/>
      <c r="G124" s="94" t="s">
        <v>37</v>
      </c>
      <c r="H124" s="196"/>
      <c r="I124" s="94" t="s">
        <v>39</v>
      </c>
      <c r="J124" s="199"/>
      <c r="K124" s="94" t="str">
        <f t="shared" si="287"/>
        <v/>
      </c>
      <c r="L124" s="23" t="str">
        <f t="shared" si="380"/>
        <v/>
      </c>
      <c r="M124" s="207"/>
      <c r="N124" s="303"/>
      <c r="O124" s="303"/>
      <c r="P124" s="304"/>
      <c r="Q124" s="295"/>
      <c r="R124" s="295"/>
      <c r="V124" s="7"/>
      <c r="W124" s="314"/>
      <c r="X124" s="314"/>
      <c r="Y124" s="273"/>
      <c r="Z124" s="273"/>
      <c r="AA124" s="273"/>
      <c r="AB124" s="273"/>
      <c r="AC124" s="273"/>
      <c r="AD124" s="273"/>
      <c r="AE124" s="99">
        <f t="shared" ca="1" si="242"/>
        <v>0</v>
      </c>
      <c r="AF124" s="93">
        <f t="shared" si="259"/>
        <v>0</v>
      </c>
      <c r="AG124" s="93" t="str">
        <f t="shared" si="243"/>
        <v>00000</v>
      </c>
      <c r="AH124" s="11" t="str">
        <f t="shared" si="260"/>
        <v>0秒0</v>
      </c>
      <c r="AI124" s="12">
        <f t="shared" si="261"/>
        <v>0</v>
      </c>
      <c r="AJ124" s="12" t="str">
        <f t="shared" si="262"/>
        <v>0</v>
      </c>
      <c r="AK124" s="12" t="str">
        <f t="shared" si="244"/>
        <v>0</v>
      </c>
      <c r="AL124" s="12" t="str">
        <f t="shared" si="263"/>
        <v>0m</v>
      </c>
      <c r="AM124" s="12" t="str">
        <f t="shared" si="264"/>
        <v>点</v>
      </c>
      <c r="AN124" s="108">
        <f t="shared" si="265"/>
        <v>0</v>
      </c>
      <c r="AO124" s="99" t="str">
        <f>IF(J124="","",VLOOKUP(H124,登録データ!$U$4:$V$27,2,FALSE))</f>
        <v/>
      </c>
      <c r="AP124" s="99" t="str">
        <f>IF(J124="","",VLOOKUP(H124,登録データ!$U$4:$W$27,3,FALSE))</f>
        <v/>
      </c>
      <c r="AQ124" s="99" t="str">
        <f t="shared" si="245"/>
        <v/>
      </c>
      <c r="AR124" s="99" t="str">
        <f>IF(H124="","",VLOOKUP(H124,登録データ!$U$4:$X$27,4,FALSE))</f>
        <v/>
      </c>
      <c r="AS124" s="99">
        <f>IF(AR124="",0,COUNTIF($AR$17:AR124,AR124))</f>
        <v>0</v>
      </c>
      <c r="AT124" s="99" t="str">
        <f t="shared" si="266"/>
        <v/>
      </c>
      <c r="AU124" s="99">
        <f>IF(AQ124="B",COUNTIF($AT$17:AT124,AT124),0)</f>
        <v>0</v>
      </c>
      <c r="AV124" s="99">
        <f t="shared" si="246"/>
        <v>0</v>
      </c>
      <c r="AW124" s="99">
        <f t="shared" si="247"/>
        <v>0</v>
      </c>
      <c r="AX124" s="99">
        <f t="shared" si="248"/>
        <v>0</v>
      </c>
      <c r="AY124" s="314"/>
      <c r="AZ124" s="314"/>
      <c r="BA124" s="320"/>
      <c r="BB124" s="320"/>
      <c r="BC124" s="320"/>
      <c r="BD124" s="320"/>
      <c r="BE124" s="320"/>
    </row>
    <row r="125" spans="2:57" ht="19.5" thickTop="1">
      <c r="B125" s="246">
        <v>37</v>
      </c>
      <c r="C125" s="296"/>
      <c r="D125" s="270" t="str">
        <f>IF(C125="","",VLOOKUP(C125,登録データ!$A$3:$G$3000,2,FALSE))</f>
        <v/>
      </c>
      <c r="E125" s="270" t="str">
        <f>IF(C125="","",VLOOKUP(C125,登録データ!$A$3:$G$3000,3,FALSE))</f>
        <v/>
      </c>
      <c r="F125" s="92" t="str">
        <f>IF(C125="","",VLOOKUP(C125,登録データ!$A$3:$G$3000,7,FALSE))</f>
        <v/>
      </c>
      <c r="G125" s="92" t="s">
        <v>33</v>
      </c>
      <c r="H125" s="195"/>
      <c r="I125" s="92" t="s">
        <v>34</v>
      </c>
      <c r="J125" s="197"/>
      <c r="K125" s="102" t="str">
        <f t="shared" si="287"/>
        <v/>
      </c>
      <c r="L125" s="101" t="str">
        <f t="shared" si="380"/>
        <v/>
      </c>
      <c r="M125" s="205"/>
      <c r="N125" s="298"/>
      <c r="O125" s="298"/>
      <c r="P125" s="299"/>
      <c r="Q125" s="293"/>
      <c r="R125" s="293"/>
      <c r="V125" s="7"/>
      <c r="W125" s="312">
        <f>IF(C125="",0,IF(VLOOKUP(C125,登録データ!$A$3:$O$3000,15,FALSE)=1,0,1))</f>
        <v>0</v>
      </c>
      <c r="X125" s="312">
        <f>COUNTIF($C$17:C125,C125)</f>
        <v>0</v>
      </c>
      <c r="Y125" s="325">
        <f t="shared" ref="Y125" si="401">IF(C125="",1,0)</f>
        <v>1</v>
      </c>
      <c r="Z125" s="325">
        <f t="shared" ref="Z125" si="402">IF(D125="",1,0)</f>
        <v>1</v>
      </c>
      <c r="AA125" s="325">
        <f t="shared" ref="AA125" si="403">IF(E125="",1,0)</f>
        <v>1</v>
      </c>
      <c r="AB125" s="325">
        <f t="shared" ref="AB125" si="404">IF(F125="",1,0)</f>
        <v>1</v>
      </c>
      <c r="AC125" s="325">
        <f t="shared" ref="AC125" si="405">IF(F126="",1,0)</f>
        <v>1</v>
      </c>
      <c r="AD125" s="325">
        <f t="shared" ref="AD125" si="406">IF(ISNA(OR(Y125:AC125)),1,SUM(Y125:AC125))</f>
        <v>5</v>
      </c>
      <c r="AE125" s="99">
        <f t="shared" ca="1" si="242"/>
        <v>0</v>
      </c>
      <c r="AF125" s="93">
        <f t="shared" si="259"/>
        <v>0</v>
      </c>
      <c r="AG125" s="93" t="str">
        <f t="shared" si="243"/>
        <v>00000</v>
      </c>
      <c r="AH125" s="11" t="str">
        <f t="shared" si="260"/>
        <v>0秒0</v>
      </c>
      <c r="AI125" s="12">
        <f t="shared" si="261"/>
        <v>0</v>
      </c>
      <c r="AJ125" s="12" t="str">
        <f t="shared" si="262"/>
        <v>0</v>
      </c>
      <c r="AK125" s="12" t="str">
        <f t="shared" si="244"/>
        <v>0</v>
      </c>
      <c r="AL125" s="12" t="str">
        <f t="shared" si="263"/>
        <v>0m</v>
      </c>
      <c r="AM125" s="12" t="str">
        <f t="shared" si="264"/>
        <v>点</v>
      </c>
      <c r="AN125" s="108">
        <f t="shared" si="265"/>
        <v>0</v>
      </c>
      <c r="AO125" s="99" t="str">
        <f>IF(J125="","",VLOOKUP(H125,登録データ!$U$4:$V$27,2,FALSE))</f>
        <v/>
      </c>
      <c r="AP125" s="99" t="str">
        <f>IF(J125="","",VLOOKUP(H125,登録データ!$U$4:$W$27,3,FALSE))</f>
        <v/>
      </c>
      <c r="AQ125" s="99" t="str">
        <f t="shared" si="245"/>
        <v/>
      </c>
      <c r="AR125" s="99" t="str">
        <f>IF(H125="","",VLOOKUP(H125,登録データ!$U$4:$X$27,4,FALSE))</f>
        <v/>
      </c>
      <c r="AS125" s="99">
        <f>IF(AR125="",0,COUNTIF($AR$17:AR125,AR125))</f>
        <v>0</v>
      </c>
      <c r="AT125" s="99" t="str">
        <f t="shared" si="266"/>
        <v/>
      </c>
      <c r="AU125" s="99">
        <f>IF(AQ125="B",COUNTIF($AT$17:AT125,AT125),0)</f>
        <v>0</v>
      </c>
      <c r="AV125" s="99">
        <f t="shared" si="246"/>
        <v>0</v>
      </c>
      <c r="AW125" s="99">
        <f t="shared" si="247"/>
        <v>0</v>
      </c>
      <c r="AX125" s="99">
        <f t="shared" si="248"/>
        <v>0</v>
      </c>
      <c r="AY125" s="312">
        <f>IF(Q125="",0,COUNTA($Q$17:Q125))</f>
        <v>0</v>
      </c>
      <c r="AZ125" s="312">
        <f>IF(R125="",0,COUNTA($R$17:R125))</f>
        <v>0</v>
      </c>
      <c r="BA125" s="318">
        <f>IF(OR($AR125="20100",$AR126="20100",$AR127="20100"),COUNTIF($AR$17:$AR127,"20100"),0)</f>
        <v>0</v>
      </c>
      <c r="BB125" s="318">
        <f t="shared" ref="BB125" si="407">IF($BA125=0,0,INDEX($H125:$H127,MATCH("20100",$AR125:$AR127,0),1))</f>
        <v>0</v>
      </c>
      <c r="BC125" s="318">
        <f t="shared" ref="BC125" si="408">IF($BA125=0,0,INDEX($J125:$J127,MATCH("20100",$AR125:$AR127,0),1))</f>
        <v>0</v>
      </c>
      <c r="BD125" s="318">
        <f t="shared" ref="BD125" si="409">IF($BA125=0,0,INDEX($L125:$L127,MATCH("20100",$AR125:$AR127,0),1))</f>
        <v>0</v>
      </c>
      <c r="BE125" s="318">
        <f t="shared" ref="BE125" si="410">IF(LEN($BB125)&lt;5,0,IF($F125=1,0,1))</f>
        <v>0</v>
      </c>
    </row>
    <row r="126" spans="2:57" ht="18.75">
      <c r="B126" s="247"/>
      <c r="C126" s="297"/>
      <c r="D126" s="271"/>
      <c r="E126" s="271"/>
      <c r="F126" s="93" t="str">
        <f>IF(C125="","",VLOOKUP(C125,登録データ!$A$3:$G$3000,4,FALSE))</f>
        <v/>
      </c>
      <c r="G126" s="93" t="s">
        <v>36</v>
      </c>
      <c r="H126" s="195"/>
      <c r="I126" s="93" t="s">
        <v>67</v>
      </c>
      <c r="J126" s="198"/>
      <c r="K126" s="102" t="str">
        <f t="shared" si="287"/>
        <v/>
      </c>
      <c r="L126" s="93" t="str">
        <f t="shared" si="380"/>
        <v/>
      </c>
      <c r="M126" s="206"/>
      <c r="N126" s="300"/>
      <c r="O126" s="301"/>
      <c r="P126" s="302"/>
      <c r="Q126" s="294"/>
      <c r="R126" s="294"/>
      <c r="V126" s="7"/>
      <c r="W126" s="313"/>
      <c r="X126" s="313"/>
      <c r="Y126" s="326"/>
      <c r="Z126" s="326"/>
      <c r="AA126" s="326"/>
      <c r="AB126" s="326"/>
      <c r="AC126" s="326"/>
      <c r="AD126" s="326"/>
      <c r="AE126" s="99">
        <f t="shared" ca="1" si="242"/>
        <v>0</v>
      </c>
      <c r="AF126" s="93">
        <f t="shared" si="259"/>
        <v>0</v>
      </c>
      <c r="AG126" s="93" t="str">
        <f t="shared" si="243"/>
        <v>00000</v>
      </c>
      <c r="AH126" s="11" t="str">
        <f t="shared" si="260"/>
        <v>0秒0</v>
      </c>
      <c r="AI126" s="12">
        <f t="shared" si="261"/>
        <v>0</v>
      </c>
      <c r="AJ126" s="12" t="str">
        <f t="shared" si="262"/>
        <v>0</v>
      </c>
      <c r="AK126" s="12" t="str">
        <f t="shared" si="244"/>
        <v>0</v>
      </c>
      <c r="AL126" s="12" t="str">
        <f t="shared" si="263"/>
        <v>0m</v>
      </c>
      <c r="AM126" s="12" t="str">
        <f t="shared" si="264"/>
        <v>点</v>
      </c>
      <c r="AN126" s="108">
        <f t="shared" si="265"/>
        <v>0</v>
      </c>
      <c r="AO126" s="99" t="str">
        <f>IF(J126="","",VLOOKUP(H126,登録データ!$U$4:$V$27,2,FALSE))</f>
        <v/>
      </c>
      <c r="AP126" s="99" t="str">
        <f>IF(J126="","",VLOOKUP(H126,登録データ!$U$4:$W$27,3,FALSE))</f>
        <v/>
      </c>
      <c r="AQ126" s="99" t="str">
        <f t="shared" si="245"/>
        <v/>
      </c>
      <c r="AR126" s="99" t="str">
        <f>IF(H126="","",VLOOKUP(H126,登録データ!$U$4:$X$27,4,FALSE))</f>
        <v/>
      </c>
      <c r="AS126" s="99">
        <f>IF(AR126="",0,COUNTIF($AR$17:AR126,AR126))</f>
        <v>0</v>
      </c>
      <c r="AT126" s="99" t="str">
        <f t="shared" si="266"/>
        <v/>
      </c>
      <c r="AU126" s="99">
        <f>IF(AQ126="B",COUNTIF($AT$17:AT126,AT126),0)</f>
        <v>0</v>
      </c>
      <c r="AV126" s="99">
        <f t="shared" si="246"/>
        <v>0</v>
      </c>
      <c r="AW126" s="99">
        <f t="shared" si="247"/>
        <v>0</v>
      </c>
      <c r="AX126" s="99">
        <f t="shared" si="248"/>
        <v>0</v>
      </c>
      <c r="AY126" s="313"/>
      <c r="AZ126" s="313"/>
      <c r="BA126" s="319"/>
      <c r="BB126" s="319"/>
      <c r="BC126" s="319"/>
      <c r="BD126" s="319"/>
      <c r="BE126" s="319"/>
    </row>
    <row r="127" spans="2:57" ht="19.5" thickBot="1">
      <c r="B127" s="248"/>
      <c r="C127" s="283"/>
      <c r="D127" s="283"/>
      <c r="E127" s="283"/>
      <c r="F127" s="283"/>
      <c r="G127" s="94" t="s">
        <v>37</v>
      </c>
      <c r="H127" s="196"/>
      <c r="I127" s="94" t="s">
        <v>39</v>
      </c>
      <c r="J127" s="199"/>
      <c r="K127" s="94" t="str">
        <f t="shared" si="287"/>
        <v/>
      </c>
      <c r="L127" s="23" t="str">
        <f t="shared" si="380"/>
        <v/>
      </c>
      <c r="M127" s="207"/>
      <c r="N127" s="303"/>
      <c r="O127" s="303"/>
      <c r="P127" s="304"/>
      <c r="Q127" s="295"/>
      <c r="R127" s="295"/>
      <c r="V127" s="7"/>
      <c r="W127" s="314"/>
      <c r="X127" s="314"/>
      <c r="Y127" s="273"/>
      <c r="Z127" s="273"/>
      <c r="AA127" s="273"/>
      <c r="AB127" s="273"/>
      <c r="AC127" s="273"/>
      <c r="AD127" s="273"/>
      <c r="AE127" s="99">
        <f t="shared" ca="1" si="242"/>
        <v>0</v>
      </c>
      <c r="AF127" s="93">
        <f t="shared" si="259"/>
        <v>0</v>
      </c>
      <c r="AG127" s="93" t="str">
        <f t="shared" si="243"/>
        <v>00000</v>
      </c>
      <c r="AH127" s="11" t="str">
        <f t="shared" si="260"/>
        <v>0秒0</v>
      </c>
      <c r="AI127" s="12">
        <f t="shared" si="261"/>
        <v>0</v>
      </c>
      <c r="AJ127" s="12" t="str">
        <f t="shared" si="262"/>
        <v>0</v>
      </c>
      <c r="AK127" s="12" t="str">
        <f t="shared" si="244"/>
        <v>0</v>
      </c>
      <c r="AL127" s="12" t="str">
        <f t="shared" si="263"/>
        <v>0m</v>
      </c>
      <c r="AM127" s="12" t="str">
        <f t="shared" si="264"/>
        <v>点</v>
      </c>
      <c r="AN127" s="108">
        <f t="shared" si="265"/>
        <v>0</v>
      </c>
      <c r="AO127" s="99" t="str">
        <f>IF(J127="","",VLOOKUP(H127,登録データ!$U$4:$V$27,2,FALSE))</f>
        <v/>
      </c>
      <c r="AP127" s="99" t="str">
        <f>IF(J127="","",VLOOKUP(H127,登録データ!$U$4:$W$27,3,FALSE))</f>
        <v/>
      </c>
      <c r="AQ127" s="99" t="str">
        <f t="shared" si="245"/>
        <v/>
      </c>
      <c r="AR127" s="99" t="str">
        <f>IF(H127="","",VLOOKUP(H127,登録データ!$U$4:$X$27,4,FALSE))</f>
        <v/>
      </c>
      <c r="AS127" s="99">
        <f>IF(AR127="",0,COUNTIF($AR$17:AR127,AR127))</f>
        <v>0</v>
      </c>
      <c r="AT127" s="99" t="str">
        <f t="shared" si="266"/>
        <v/>
      </c>
      <c r="AU127" s="99">
        <f>IF(AQ127="B",COUNTIF($AT$17:AT127,AT127),0)</f>
        <v>0</v>
      </c>
      <c r="AV127" s="99">
        <f t="shared" si="246"/>
        <v>0</v>
      </c>
      <c r="AW127" s="99">
        <f t="shared" si="247"/>
        <v>0</v>
      </c>
      <c r="AX127" s="99">
        <f t="shared" si="248"/>
        <v>0</v>
      </c>
      <c r="AY127" s="314"/>
      <c r="AZ127" s="314"/>
      <c r="BA127" s="320"/>
      <c r="BB127" s="320"/>
      <c r="BC127" s="320"/>
      <c r="BD127" s="320"/>
      <c r="BE127" s="320"/>
    </row>
    <row r="128" spans="2:57" ht="19.5" thickTop="1">
      <c r="B128" s="246">
        <v>38</v>
      </c>
      <c r="C128" s="296"/>
      <c r="D128" s="270" t="str">
        <f>IF(C128="","",VLOOKUP(C128,登録データ!$A$3:$G$3000,2,FALSE))</f>
        <v/>
      </c>
      <c r="E128" s="270" t="str">
        <f>IF(C128="","",VLOOKUP(C128,登録データ!$A$3:$G$3000,3,FALSE))</f>
        <v/>
      </c>
      <c r="F128" s="92" t="str">
        <f>IF(C128="","",VLOOKUP(C128,登録データ!$A$3:$G$3000,7,FALSE))</f>
        <v/>
      </c>
      <c r="G128" s="92" t="s">
        <v>33</v>
      </c>
      <c r="H128" s="195"/>
      <c r="I128" s="92" t="s">
        <v>34</v>
      </c>
      <c r="J128" s="197"/>
      <c r="K128" s="102" t="str">
        <f t="shared" si="287"/>
        <v/>
      </c>
      <c r="L128" s="101" t="str">
        <f t="shared" si="380"/>
        <v/>
      </c>
      <c r="M128" s="205"/>
      <c r="N128" s="298"/>
      <c r="O128" s="298"/>
      <c r="P128" s="299"/>
      <c r="Q128" s="293"/>
      <c r="R128" s="293"/>
      <c r="V128" s="7"/>
      <c r="W128" s="312">
        <f>IF(C128="",0,IF(VLOOKUP(C128,登録データ!$A$3:$O$3000,15,FALSE)=1,0,1))</f>
        <v>0</v>
      </c>
      <c r="X128" s="312">
        <f>COUNTIF($C$17:C128,C128)</f>
        <v>0</v>
      </c>
      <c r="Y128" s="325">
        <f t="shared" ref="Y128" si="411">IF(C128="",1,0)</f>
        <v>1</v>
      </c>
      <c r="Z128" s="325">
        <f t="shared" ref="Z128" si="412">IF(D128="",1,0)</f>
        <v>1</v>
      </c>
      <c r="AA128" s="325">
        <f t="shared" ref="AA128" si="413">IF(E128="",1,0)</f>
        <v>1</v>
      </c>
      <c r="AB128" s="325">
        <f t="shared" ref="AB128" si="414">IF(F128="",1,0)</f>
        <v>1</v>
      </c>
      <c r="AC128" s="325">
        <f t="shared" ref="AC128" si="415">IF(F129="",1,0)</f>
        <v>1</v>
      </c>
      <c r="AD128" s="325">
        <f t="shared" ref="AD128" si="416">IF(ISNA(OR(Y128:AC128)),1,SUM(Y128:AC128))</f>
        <v>5</v>
      </c>
      <c r="AE128" s="99">
        <f t="shared" ca="1" si="242"/>
        <v>0</v>
      </c>
      <c r="AF128" s="93">
        <f t="shared" si="259"/>
        <v>0</v>
      </c>
      <c r="AG128" s="93" t="str">
        <f t="shared" si="243"/>
        <v>00000</v>
      </c>
      <c r="AH128" s="11" t="str">
        <f t="shared" si="260"/>
        <v>0秒0</v>
      </c>
      <c r="AI128" s="12">
        <f t="shared" si="261"/>
        <v>0</v>
      </c>
      <c r="AJ128" s="12" t="str">
        <f t="shared" si="262"/>
        <v>0</v>
      </c>
      <c r="AK128" s="12" t="str">
        <f t="shared" si="244"/>
        <v>0</v>
      </c>
      <c r="AL128" s="12" t="str">
        <f t="shared" si="263"/>
        <v>0m</v>
      </c>
      <c r="AM128" s="12" t="str">
        <f t="shared" si="264"/>
        <v>点</v>
      </c>
      <c r="AN128" s="108">
        <f t="shared" si="265"/>
        <v>0</v>
      </c>
      <c r="AO128" s="99" t="str">
        <f>IF(J128="","",VLOOKUP(H128,登録データ!$U$4:$V$27,2,FALSE))</f>
        <v/>
      </c>
      <c r="AP128" s="99" t="str">
        <f>IF(J128="","",VLOOKUP(H128,登録データ!$U$4:$W$27,3,FALSE))</f>
        <v/>
      </c>
      <c r="AQ128" s="99" t="str">
        <f t="shared" si="245"/>
        <v/>
      </c>
      <c r="AR128" s="99" t="str">
        <f>IF(H128="","",VLOOKUP(H128,登録データ!$U$4:$X$27,4,FALSE))</f>
        <v/>
      </c>
      <c r="AS128" s="99">
        <f>IF(AR128="",0,COUNTIF($AR$17:AR128,AR128))</f>
        <v>0</v>
      </c>
      <c r="AT128" s="99" t="str">
        <f t="shared" si="266"/>
        <v/>
      </c>
      <c r="AU128" s="99">
        <f>IF(AQ128="B",COUNTIF($AT$17:AT128,AT128),0)</f>
        <v>0</v>
      </c>
      <c r="AV128" s="99">
        <f t="shared" si="246"/>
        <v>0</v>
      </c>
      <c r="AW128" s="99">
        <f t="shared" si="247"/>
        <v>0</v>
      </c>
      <c r="AX128" s="99">
        <f t="shared" si="248"/>
        <v>0</v>
      </c>
      <c r="AY128" s="312">
        <f>IF(Q128="",0,COUNTA($Q$17:Q128))</f>
        <v>0</v>
      </c>
      <c r="AZ128" s="312">
        <f>IF(R128="",0,COUNTA($R$17:R128))</f>
        <v>0</v>
      </c>
      <c r="BA128" s="318">
        <f>IF(OR($AR128="20100",$AR129="20100",$AR130="20100"),COUNTIF($AR$17:$AR130,"20100"),0)</f>
        <v>0</v>
      </c>
      <c r="BB128" s="318">
        <f t="shared" ref="BB128" si="417">IF($BA128=0,0,INDEX($H128:$H130,MATCH("20100",$AR128:$AR130,0),1))</f>
        <v>0</v>
      </c>
      <c r="BC128" s="318">
        <f t="shared" ref="BC128" si="418">IF($BA128=0,0,INDEX($J128:$J130,MATCH("20100",$AR128:$AR130,0),1))</f>
        <v>0</v>
      </c>
      <c r="BD128" s="318">
        <f t="shared" ref="BD128" si="419">IF($BA128=0,0,INDEX($L128:$L130,MATCH("20100",$AR128:$AR130,0),1))</f>
        <v>0</v>
      </c>
      <c r="BE128" s="318">
        <f t="shared" ref="BE128" si="420">IF(LEN($BB128)&lt;5,0,IF($F128=1,0,1))</f>
        <v>0</v>
      </c>
    </row>
    <row r="129" spans="2:57" ht="18.75">
      <c r="B129" s="247"/>
      <c r="C129" s="297"/>
      <c r="D129" s="271"/>
      <c r="E129" s="271"/>
      <c r="F129" s="93" t="str">
        <f>IF(C128="","",VLOOKUP(C128,登録データ!$A$3:$G$3000,4,FALSE))</f>
        <v/>
      </c>
      <c r="G129" s="93" t="s">
        <v>36</v>
      </c>
      <c r="H129" s="195"/>
      <c r="I129" s="93" t="s">
        <v>67</v>
      </c>
      <c r="J129" s="198"/>
      <c r="K129" s="102" t="str">
        <f t="shared" si="287"/>
        <v/>
      </c>
      <c r="L129" s="93" t="str">
        <f t="shared" si="380"/>
        <v/>
      </c>
      <c r="M129" s="206"/>
      <c r="N129" s="300"/>
      <c r="O129" s="301"/>
      <c r="P129" s="302"/>
      <c r="Q129" s="294"/>
      <c r="R129" s="294"/>
      <c r="V129" s="7"/>
      <c r="W129" s="313"/>
      <c r="X129" s="313"/>
      <c r="Y129" s="326"/>
      <c r="Z129" s="326"/>
      <c r="AA129" s="326"/>
      <c r="AB129" s="326"/>
      <c r="AC129" s="326"/>
      <c r="AD129" s="326"/>
      <c r="AE129" s="99">
        <f t="shared" ca="1" si="242"/>
        <v>0</v>
      </c>
      <c r="AF129" s="93">
        <f t="shared" si="259"/>
        <v>0</v>
      </c>
      <c r="AG129" s="93" t="str">
        <f t="shared" si="243"/>
        <v>00000</v>
      </c>
      <c r="AH129" s="11" t="str">
        <f t="shared" si="260"/>
        <v>0秒0</v>
      </c>
      <c r="AI129" s="12">
        <f t="shared" si="261"/>
        <v>0</v>
      </c>
      <c r="AJ129" s="12" t="str">
        <f t="shared" si="262"/>
        <v>0</v>
      </c>
      <c r="AK129" s="12" t="str">
        <f t="shared" si="244"/>
        <v>0</v>
      </c>
      <c r="AL129" s="12" t="str">
        <f t="shared" si="263"/>
        <v>0m</v>
      </c>
      <c r="AM129" s="12" t="str">
        <f t="shared" si="264"/>
        <v>点</v>
      </c>
      <c r="AN129" s="108">
        <f t="shared" si="265"/>
        <v>0</v>
      </c>
      <c r="AO129" s="99" t="str">
        <f>IF(J129="","",VLOOKUP(H129,登録データ!$U$4:$V$27,2,FALSE))</f>
        <v/>
      </c>
      <c r="AP129" s="99" t="str">
        <f>IF(J129="","",VLOOKUP(H129,登録データ!$U$4:$W$27,3,FALSE))</f>
        <v/>
      </c>
      <c r="AQ129" s="99" t="str">
        <f t="shared" si="245"/>
        <v/>
      </c>
      <c r="AR129" s="99" t="str">
        <f>IF(H129="","",VLOOKUP(H129,登録データ!$U$4:$X$27,4,FALSE))</f>
        <v/>
      </c>
      <c r="AS129" s="99">
        <f>IF(AR129="",0,COUNTIF($AR$17:AR129,AR129))</f>
        <v>0</v>
      </c>
      <c r="AT129" s="99" t="str">
        <f t="shared" si="266"/>
        <v/>
      </c>
      <c r="AU129" s="99">
        <f>IF(AQ129="B",COUNTIF($AT$17:AT129,AT129),0)</f>
        <v>0</v>
      </c>
      <c r="AV129" s="99">
        <f t="shared" si="246"/>
        <v>0</v>
      </c>
      <c r="AW129" s="99">
        <f t="shared" si="247"/>
        <v>0</v>
      </c>
      <c r="AX129" s="99">
        <f t="shared" si="248"/>
        <v>0</v>
      </c>
      <c r="AY129" s="313"/>
      <c r="AZ129" s="313"/>
      <c r="BA129" s="319"/>
      <c r="BB129" s="319"/>
      <c r="BC129" s="319"/>
      <c r="BD129" s="319"/>
      <c r="BE129" s="319"/>
    </row>
    <row r="130" spans="2:57" ht="19.5" thickBot="1">
      <c r="B130" s="248"/>
      <c r="C130" s="283"/>
      <c r="D130" s="283"/>
      <c r="E130" s="283"/>
      <c r="F130" s="283"/>
      <c r="G130" s="94" t="s">
        <v>37</v>
      </c>
      <c r="H130" s="196"/>
      <c r="I130" s="94" t="s">
        <v>39</v>
      </c>
      <c r="J130" s="199"/>
      <c r="K130" s="94" t="str">
        <f t="shared" si="287"/>
        <v/>
      </c>
      <c r="L130" s="23" t="str">
        <f t="shared" si="380"/>
        <v/>
      </c>
      <c r="M130" s="207"/>
      <c r="N130" s="303"/>
      <c r="O130" s="303"/>
      <c r="P130" s="304"/>
      <c r="Q130" s="295"/>
      <c r="R130" s="295"/>
      <c r="V130" s="7"/>
      <c r="W130" s="314"/>
      <c r="X130" s="314"/>
      <c r="Y130" s="273"/>
      <c r="Z130" s="273"/>
      <c r="AA130" s="273"/>
      <c r="AB130" s="273"/>
      <c r="AC130" s="273"/>
      <c r="AD130" s="273"/>
      <c r="AE130" s="99">
        <f t="shared" ca="1" si="242"/>
        <v>0</v>
      </c>
      <c r="AF130" s="93">
        <f t="shared" si="259"/>
        <v>0</v>
      </c>
      <c r="AG130" s="93" t="str">
        <f t="shared" si="243"/>
        <v>00000</v>
      </c>
      <c r="AH130" s="11" t="str">
        <f t="shared" si="260"/>
        <v>0秒0</v>
      </c>
      <c r="AI130" s="12">
        <f t="shared" si="261"/>
        <v>0</v>
      </c>
      <c r="AJ130" s="12" t="str">
        <f t="shared" si="262"/>
        <v>0</v>
      </c>
      <c r="AK130" s="12" t="str">
        <f t="shared" si="244"/>
        <v>0</v>
      </c>
      <c r="AL130" s="12" t="str">
        <f t="shared" si="263"/>
        <v>0m</v>
      </c>
      <c r="AM130" s="12" t="str">
        <f t="shared" si="264"/>
        <v>点</v>
      </c>
      <c r="AN130" s="108">
        <f t="shared" si="265"/>
        <v>0</v>
      </c>
      <c r="AO130" s="99" t="str">
        <f>IF(J130="","",VLOOKUP(H130,登録データ!$U$4:$V$27,2,FALSE))</f>
        <v/>
      </c>
      <c r="AP130" s="99" t="str">
        <f>IF(J130="","",VLOOKUP(H130,登録データ!$U$4:$W$27,3,FALSE))</f>
        <v/>
      </c>
      <c r="AQ130" s="99" t="str">
        <f t="shared" si="245"/>
        <v/>
      </c>
      <c r="AR130" s="99" t="str">
        <f>IF(H130="","",VLOOKUP(H130,登録データ!$U$4:$X$27,4,FALSE))</f>
        <v/>
      </c>
      <c r="AS130" s="99">
        <f>IF(AR130="",0,COUNTIF($AR$17:AR130,AR130))</f>
        <v>0</v>
      </c>
      <c r="AT130" s="99" t="str">
        <f t="shared" si="266"/>
        <v/>
      </c>
      <c r="AU130" s="99">
        <f>IF(AQ130="B",COUNTIF($AT$17:AT130,AT130),0)</f>
        <v>0</v>
      </c>
      <c r="AV130" s="99">
        <f t="shared" si="246"/>
        <v>0</v>
      </c>
      <c r="AW130" s="99">
        <f t="shared" si="247"/>
        <v>0</v>
      </c>
      <c r="AX130" s="99">
        <f t="shared" si="248"/>
        <v>0</v>
      </c>
      <c r="AY130" s="314"/>
      <c r="AZ130" s="314"/>
      <c r="BA130" s="320"/>
      <c r="BB130" s="320"/>
      <c r="BC130" s="320"/>
      <c r="BD130" s="320"/>
      <c r="BE130" s="320"/>
    </row>
    <row r="131" spans="2:57" ht="19.5" thickTop="1">
      <c r="B131" s="246">
        <v>39</v>
      </c>
      <c r="C131" s="296"/>
      <c r="D131" s="270" t="str">
        <f>IF(C131="","",VLOOKUP(C131,登録データ!$A$3:$G$3000,2,FALSE))</f>
        <v/>
      </c>
      <c r="E131" s="270" t="str">
        <f>IF(C131="","",VLOOKUP(C131,登録データ!$A$3:$G$3000,3,FALSE))</f>
        <v/>
      </c>
      <c r="F131" s="92" t="str">
        <f>IF(C131="","",VLOOKUP(C131,登録データ!$A$3:$G$3000,7,FALSE))</f>
        <v/>
      </c>
      <c r="G131" s="92" t="s">
        <v>33</v>
      </c>
      <c r="H131" s="195"/>
      <c r="I131" s="92" t="s">
        <v>34</v>
      </c>
      <c r="J131" s="197"/>
      <c r="K131" s="102" t="str">
        <f t="shared" si="287"/>
        <v/>
      </c>
      <c r="L131" s="101" t="str">
        <f t="shared" si="380"/>
        <v/>
      </c>
      <c r="M131" s="205"/>
      <c r="N131" s="298"/>
      <c r="O131" s="298"/>
      <c r="P131" s="299"/>
      <c r="Q131" s="293"/>
      <c r="R131" s="293"/>
      <c r="V131" s="7"/>
      <c r="W131" s="312">
        <f>IF(C131="",0,IF(VLOOKUP(C131,登録データ!$A$3:$O$3000,15,FALSE)=1,0,1))</f>
        <v>0</v>
      </c>
      <c r="X131" s="312">
        <f>COUNTIF($C$17:C131,C131)</f>
        <v>0</v>
      </c>
      <c r="Y131" s="325">
        <f t="shared" ref="Y131" si="421">IF(C131="",1,0)</f>
        <v>1</v>
      </c>
      <c r="Z131" s="325">
        <f t="shared" ref="Z131" si="422">IF(D131="",1,0)</f>
        <v>1</v>
      </c>
      <c r="AA131" s="325">
        <f t="shared" ref="AA131" si="423">IF(E131="",1,0)</f>
        <v>1</v>
      </c>
      <c r="AB131" s="325">
        <f t="shared" ref="AB131" si="424">IF(F131="",1,0)</f>
        <v>1</v>
      </c>
      <c r="AC131" s="325">
        <f t="shared" ref="AC131" si="425">IF(F132="",1,0)</f>
        <v>1</v>
      </c>
      <c r="AD131" s="325">
        <f t="shared" ref="AD131" si="426">IF(ISNA(OR(Y131:AC131)),1,SUM(Y131:AC131))</f>
        <v>5</v>
      </c>
      <c r="AE131" s="99">
        <f t="shared" ca="1" si="242"/>
        <v>0</v>
      </c>
      <c r="AF131" s="93">
        <f t="shared" si="259"/>
        <v>0</v>
      </c>
      <c r="AG131" s="93" t="str">
        <f t="shared" si="243"/>
        <v>00000</v>
      </c>
      <c r="AH131" s="11" t="str">
        <f t="shared" si="260"/>
        <v>0秒0</v>
      </c>
      <c r="AI131" s="12">
        <f t="shared" si="261"/>
        <v>0</v>
      </c>
      <c r="AJ131" s="12" t="str">
        <f t="shared" si="262"/>
        <v>0</v>
      </c>
      <c r="AK131" s="12" t="str">
        <f t="shared" si="244"/>
        <v>0</v>
      </c>
      <c r="AL131" s="12" t="str">
        <f t="shared" si="263"/>
        <v>0m</v>
      </c>
      <c r="AM131" s="12" t="str">
        <f t="shared" si="264"/>
        <v>点</v>
      </c>
      <c r="AN131" s="108">
        <f t="shared" si="265"/>
        <v>0</v>
      </c>
      <c r="AO131" s="99" t="str">
        <f>IF(J131="","",VLOOKUP(H131,登録データ!$U$4:$V$27,2,FALSE))</f>
        <v/>
      </c>
      <c r="AP131" s="99" t="str">
        <f>IF(J131="","",VLOOKUP(H131,登録データ!$U$4:$W$27,3,FALSE))</f>
        <v/>
      </c>
      <c r="AQ131" s="99" t="str">
        <f t="shared" si="245"/>
        <v/>
      </c>
      <c r="AR131" s="99" t="str">
        <f>IF(H131="","",VLOOKUP(H131,登録データ!$U$4:$X$27,4,FALSE))</f>
        <v/>
      </c>
      <c r="AS131" s="99">
        <f>IF(AR131="",0,COUNTIF($AR$17:AR131,AR131))</f>
        <v>0</v>
      </c>
      <c r="AT131" s="99" t="str">
        <f t="shared" si="266"/>
        <v/>
      </c>
      <c r="AU131" s="99">
        <f>IF(AQ131="B",COUNTIF($AT$17:AT131,AT131),0)</f>
        <v>0</v>
      </c>
      <c r="AV131" s="99">
        <f t="shared" si="246"/>
        <v>0</v>
      </c>
      <c r="AW131" s="99">
        <f t="shared" si="247"/>
        <v>0</v>
      </c>
      <c r="AX131" s="99">
        <f t="shared" si="248"/>
        <v>0</v>
      </c>
      <c r="AY131" s="312">
        <f>IF(Q131="",0,COUNTA($Q$17:Q131))</f>
        <v>0</v>
      </c>
      <c r="AZ131" s="312">
        <f>IF(R131="",0,COUNTA($R$17:R131))</f>
        <v>0</v>
      </c>
      <c r="BA131" s="318">
        <f>IF(OR($AR131="20100",$AR132="20100",$AR133="20100"),COUNTIF($AR$17:$AR133,"20100"),0)</f>
        <v>0</v>
      </c>
      <c r="BB131" s="318">
        <f t="shared" ref="BB131" si="427">IF($BA131=0,0,INDEX($H131:$H133,MATCH("20100",$AR131:$AR133,0),1))</f>
        <v>0</v>
      </c>
      <c r="BC131" s="318">
        <f t="shared" ref="BC131" si="428">IF($BA131=0,0,INDEX($J131:$J133,MATCH("20100",$AR131:$AR133,0),1))</f>
        <v>0</v>
      </c>
      <c r="BD131" s="318">
        <f t="shared" ref="BD131" si="429">IF($BA131=0,0,INDEX($L131:$L133,MATCH("20100",$AR131:$AR133,0),1))</f>
        <v>0</v>
      </c>
      <c r="BE131" s="318">
        <f t="shared" ref="BE131" si="430">IF(LEN($BB131)&lt;5,0,IF($F131=1,0,1))</f>
        <v>0</v>
      </c>
    </row>
    <row r="132" spans="2:57" ht="18.75">
      <c r="B132" s="247"/>
      <c r="C132" s="297"/>
      <c r="D132" s="271"/>
      <c r="E132" s="271"/>
      <c r="F132" s="93" t="str">
        <f>IF(C131="","",VLOOKUP(C131,登録データ!$A$3:$G$3000,4,FALSE))</f>
        <v/>
      </c>
      <c r="G132" s="93" t="s">
        <v>36</v>
      </c>
      <c r="H132" s="195"/>
      <c r="I132" s="93" t="s">
        <v>67</v>
      </c>
      <c r="J132" s="198"/>
      <c r="K132" s="102" t="str">
        <f t="shared" si="287"/>
        <v/>
      </c>
      <c r="L132" s="93" t="str">
        <f t="shared" si="380"/>
        <v/>
      </c>
      <c r="M132" s="206"/>
      <c r="N132" s="300"/>
      <c r="O132" s="301"/>
      <c r="P132" s="302"/>
      <c r="Q132" s="294"/>
      <c r="R132" s="294"/>
      <c r="V132" s="7"/>
      <c r="W132" s="313"/>
      <c r="X132" s="313"/>
      <c r="Y132" s="326"/>
      <c r="Z132" s="326"/>
      <c r="AA132" s="326"/>
      <c r="AB132" s="326"/>
      <c r="AC132" s="326"/>
      <c r="AD132" s="326"/>
      <c r="AE132" s="99">
        <f t="shared" ca="1" si="242"/>
        <v>0</v>
      </c>
      <c r="AF132" s="93">
        <f t="shared" si="259"/>
        <v>0</v>
      </c>
      <c r="AG132" s="93" t="str">
        <f t="shared" si="243"/>
        <v>00000</v>
      </c>
      <c r="AH132" s="11" t="str">
        <f t="shared" si="260"/>
        <v>0秒0</v>
      </c>
      <c r="AI132" s="12">
        <f t="shared" si="261"/>
        <v>0</v>
      </c>
      <c r="AJ132" s="12" t="str">
        <f t="shared" si="262"/>
        <v>0</v>
      </c>
      <c r="AK132" s="12" t="str">
        <f t="shared" si="244"/>
        <v>0</v>
      </c>
      <c r="AL132" s="12" t="str">
        <f t="shared" si="263"/>
        <v>0m</v>
      </c>
      <c r="AM132" s="12" t="str">
        <f t="shared" si="264"/>
        <v>点</v>
      </c>
      <c r="AN132" s="108">
        <f t="shared" si="265"/>
        <v>0</v>
      </c>
      <c r="AO132" s="99" t="str">
        <f>IF(J132="","",VLOOKUP(H132,登録データ!$U$4:$V$27,2,FALSE))</f>
        <v/>
      </c>
      <c r="AP132" s="99" t="str">
        <f>IF(J132="","",VLOOKUP(H132,登録データ!$U$4:$W$27,3,FALSE))</f>
        <v/>
      </c>
      <c r="AQ132" s="99" t="str">
        <f t="shared" si="245"/>
        <v/>
      </c>
      <c r="AR132" s="99" t="str">
        <f>IF(H132="","",VLOOKUP(H132,登録データ!$U$4:$X$27,4,FALSE))</f>
        <v/>
      </c>
      <c r="AS132" s="99">
        <f>IF(AR132="",0,COUNTIF($AR$17:AR132,AR132))</f>
        <v>0</v>
      </c>
      <c r="AT132" s="99" t="str">
        <f t="shared" si="266"/>
        <v/>
      </c>
      <c r="AU132" s="99">
        <f>IF(AQ132="B",COUNTIF($AT$17:AT132,AT132),0)</f>
        <v>0</v>
      </c>
      <c r="AV132" s="99">
        <f t="shared" si="246"/>
        <v>0</v>
      </c>
      <c r="AW132" s="99">
        <f t="shared" si="247"/>
        <v>0</v>
      </c>
      <c r="AX132" s="99">
        <f t="shared" si="248"/>
        <v>0</v>
      </c>
      <c r="AY132" s="313"/>
      <c r="AZ132" s="313"/>
      <c r="BA132" s="319"/>
      <c r="BB132" s="319"/>
      <c r="BC132" s="319"/>
      <c r="BD132" s="319"/>
      <c r="BE132" s="319"/>
    </row>
    <row r="133" spans="2:57" ht="19.5" thickBot="1">
      <c r="B133" s="248"/>
      <c r="C133" s="283"/>
      <c r="D133" s="283"/>
      <c r="E133" s="283"/>
      <c r="F133" s="283"/>
      <c r="G133" s="94" t="s">
        <v>37</v>
      </c>
      <c r="H133" s="196"/>
      <c r="I133" s="94" t="s">
        <v>39</v>
      </c>
      <c r="J133" s="199"/>
      <c r="K133" s="94" t="str">
        <f t="shared" si="287"/>
        <v/>
      </c>
      <c r="L133" s="23" t="str">
        <f t="shared" si="380"/>
        <v/>
      </c>
      <c r="M133" s="207"/>
      <c r="N133" s="303"/>
      <c r="O133" s="303"/>
      <c r="P133" s="304"/>
      <c r="Q133" s="295"/>
      <c r="R133" s="295"/>
      <c r="V133" s="7"/>
      <c r="W133" s="314"/>
      <c r="X133" s="314"/>
      <c r="Y133" s="273"/>
      <c r="Z133" s="273"/>
      <c r="AA133" s="273"/>
      <c r="AB133" s="273"/>
      <c r="AC133" s="273"/>
      <c r="AD133" s="273"/>
      <c r="AE133" s="99">
        <f t="shared" ca="1" si="242"/>
        <v>0</v>
      </c>
      <c r="AF133" s="93">
        <f t="shared" si="259"/>
        <v>0</v>
      </c>
      <c r="AG133" s="93" t="str">
        <f t="shared" si="243"/>
        <v>00000</v>
      </c>
      <c r="AH133" s="11" t="str">
        <f t="shared" si="260"/>
        <v>0秒0</v>
      </c>
      <c r="AI133" s="12">
        <f t="shared" si="261"/>
        <v>0</v>
      </c>
      <c r="AJ133" s="12" t="str">
        <f t="shared" si="262"/>
        <v>0</v>
      </c>
      <c r="AK133" s="12" t="str">
        <f t="shared" si="244"/>
        <v>0</v>
      </c>
      <c r="AL133" s="12" t="str">
        <f t="shared" si="263"/>
        <v>0m</v>
      </c>
      <c r="AM133" s="12" t="str">
        <f t="shared" si="264"/>
        <v>点</v>
      </c>
      <c r="AN133" s="108">
        <f t="shared" si="265"/>
        <v>0</v>
      </c>
      <c r="AO133" s="99" t="str">
        <f>IF(J133="","",VLOOKUP(H133,登録データ!$U$4:$V$27,2,FALSE))</f>
        <v/>
      </c>
      <c r="AP133" s="99" t="str">
        <f>IF(J133="","",VLOOKUP(H133,登録データ!$U$4:$W$27,3,FALSE))</f>
        <v/>
      </c>
      <c r="AQ133" s="99" t="str">
        <f t="shared" si="245"/>
        <v/>
      </c>
      <c r="AR133" s="99" t="str">
        <f>IF(H133="","",VLOOKUP(H133,登録データ!$U$4:$X$27,4,FALSE))</f>
        <v/>
      </c>
      <c r="AS133" s="99">
        <f>IF(AR133="",0,COUNTIF($AR$17:AR133,AR133))</f>
        <v>0</v>
      </c>
      <c r="AT133" s="99" t="str">
        <f t="shared" si="266"/>
        <v/>
      </c>
      <c r="AU133" s="99">
        <f>IF(AQ133="B",COUNTIF($AT$17:AT133,AT133),0)</f>
        <v>0</v>
      </c>
      <c r="AV133" s="99">
        <f t="shared" si="246"/>
        <v>0</v>
      </c>
      <c r="AW133" s="99">
        <f t="shared" si="247"/>
        <v>0</v>
      </c>
      <c r="AX133" s="99">
        <f t="shared" si="248"/>
        <v>0</v>
      </c>
      <c r="AY133" s="314"/>
      <c r="AZ133" s="314"/>
      <c r="BA133" s="320"/>
      <c r="BB133" s="320"/>
      <c r="BC133" s="320"/>
      <c r="BD133" s="320"/>
      <c r="BE133" s="320"/>
    </row>
    <row r="134" spans="2:57" ht="19.5" thickTop="1">
      <c r="B134" s="246">
        <v>40</v>
      </c>
      <c r="C134" s="296"/>
      <c r="D134" s="270" t="str">
        <f>IF(C134="","",VLOOKUP(C134,登録データ!$A$3:$G$3000,2,FALSE))</f>
        <v/>
      </c>
      <c r="E134" s="270" t="str">
        <f>IF(C134="","",VLOOKUP(C134,登録データ!$A$3:$G$3000,3,FALSE))</f>
        <v/>
      </c>
      <c r="F134" s="92" t="str">
        <f>IF(C134="","",VLOOKUP(C134,登録データ!$A$3:$G$3000,7,FALSE))</f>
        <v/>
      </c>
      <c r="G134" s="92" t="s">
        <v>33</v>
      </c>
      <c r="H134" s="195"/>
      <c r="I134" s="92" t="s">
        <v>34</v>
      </c>
      <c r="J134" s="197"/>
      <c r="K134" s="102" t="str">
        <f t="shared" si="287"/>
        <v/>
      </c>
      <c r="L134" s="101" t="str">
        <f t="shared" si="380"/>
        <v/>
      </c>
      <c r="M134" s="205"/>
      <c r="N134" s="298"/>
      <c r="O134" s="298"/>
      <c r="P134" s="299"/>
      <c r="Q134" s="293"/>
      <c r="R134" s="293"/>
      <c r="V134" s="7"/>
      <c r="W134" s="312">
        <f>IF(C134="",0,IF(VLOOKUP(C134,登録データ!$A$3:$O$3000,15,FALSE)=1,0,1))</f>
        <v>0</v>
      </c>
      <c r="X134" s="312">
        <f>COUNTIF($C$17:C134,C134)</f>
        <v>0</v>
      </c>
      <c r="Y134" s="325">
        <f t="shared" ref="Y134" si="431">IF(C134="",1,0)</f>
        <v>1</v>
      </c>
      <c r="Z134" s="325">
        <f t="shared" ref="Z134" si="432">IF(D134="",1,0)</f>
        <v>1</v>
      </c>
      <c r="AA134" s="325">
        <f t="shared" ref="AA134" si="433">IF(E134="",1,0)</f>
        <v>1</v>
      </c>
      <c r="AB134" s="325">
        <f t="shared" ref="AB134" si="434">IF(F134="",1,0)</f>
        <v>1</v>
      </c>
      <c r="AC134" s="325">
        <f t="shared" ref="AC134" si="435">IF(F135="",1,0)</f>
        <v>1</v>
      </c>
      <c r="AD134" s="325">
        <f t="shared" ref="AD134" si="436">IF(ISNA(OR(Y134:AC134)),1,SUM(Y134:AC134))</f>
        <v>5</v>
      </c>
      <c r="AE134" s="99">
        <f t="shared" ca="1" si="242"/>
        <v>0</v>
      </c>
      <c r="AF134" s="93">
        <f t="shared" si="259"/>
        <v>0</v>
      </c>
      <c r="AG134" s="93" t="str">
        <f t="shared" si="243"/>
        <v>00000</v>
      </c>
      <c r="AH134" s="11" t="str">
        <f t="shared" si="260"/>
        <v>0秒0</v>
      </c>
      <c r="AI134" s="12">
        <f t="shared" si="261"/>
        <v>0</v>
      </c>
      <c r="AJ134" s="12" t="str">
        <f t="shared" si="262"/>
        <v>0</v>
      </c>
      <c r="AK134" s="12" t="str">
        <f t="shared" si="244"/>
        <v>0</v>
      </c>
      <c r="AL134" s="12" t="str">
        <f t="shared" si="263"/>
        <v>0m</v>
      </c>
      <c r="AM134" s="12" t="str">
        <f t="shared" si="264"/>
        <v>点</v>
      </c>
      <c r="AN134" s="108">
        <f t="shared" si="265"/>
        <v>0</v>
      </c>
      <c r="AO134" s="99" t="str">
        <f>IF(J134="","",VLOOKUP(H134,登録データ!$U$4:$V$27,2,FALSE))</f>
        <v/>
      </c>
      <c r="AP134" s="99" t="str">
        <f>IF(J134="","",VLOOKUP(H134,登録データ!$U$4:$W$27,3,FALSE))</f>
        <v/>
      </c>
      <c r="AQ134" s="99" t="str">
        <f t="shared" si="245"/>
        <v/>
      </c>
      <c r="AR134" s="99" t="str">
        <f>IF(H134="","",VLOOKUP(H134,登録データ!$U$4:$X$27,4,FALSE))</f>
        <v/>
      </c>
      <c r="AS134" s="99">
        <f>IF(AR134="",0,COUNTIF($AR$17:AR134,AR134))</f>
        <v>0</v>
      </c>
      <c r="AT134" s="99" t="str">
        <f t="shared" si="266"/>
        <v/>
      </c>
      <c r="AU134" s="99">
        <f>IF(AQ134="B",COUNTIF($AT$17:AT134,AT134),0)</f>
        <v>0</v>
      </c>
      <c r="AV134" s="99">
        <f t="shared" si="246"/>
        <v>0</v>
      </c>
      <c r="AW134" s="99">
        <f t="shared" si="247"/>
        <v>0</v>
      </c>
      <c r="AX134" s="99">
        <f t="shared" si="248"/>
        <v>0</v>
      </c>
      <c r="AY134" s="312">
        <f>IF(Q134="",0,COUNTA($Q$17:Q134))</f>
        <v>0</v>
      </c>
      <c r="AZ134" s="312">
        <f>IF(R134="",0,COUNTA($R$17:R134))</f>
        <v>0</v>
      </c>
      <c r="BA134" s="318">
        <f>IF(OR($AR134="20100",$AR135="20100",$AR136="20100"),COUNTIF($AR$17:$AR136,"20100"),0)</f>
        <v>0</v>
      </c>
      <c r="BB134" s="318">
        <f t="shared" ref="BB134" si="437">IF($BA134=0,0,INDEX($H134:$H136,MATCH("20100",$AR134:$AR136,0),1))</f>
        <v>0</v>
      </c>
      <c r="BC134" s="318">
        <f t="shared" ref="BC134" si="438">IF($BA134=0,0,INDEX($J134:$J136,MATCH("20100",$AR134:$AR136,0),1))</f>
        <v>0</v>
      </c>
      <c r="BD134" s="318">
        <f t="shared" ref="BD134" si="439">IF($BA134=0,0,INDEX($L134:$L136,MATCH("20100",$AR134:$AR136,0),1))</f>
        <v>0</v>
      </c>
      <c r="BE134" s="318">
        <f t="shared" ref="BE134" si="440">IF(LEN($BB134)&lt;5,0,IF($F134=1,0,1))</f>
        <v>0</v>
      </c>
    </row>
    <row r="135" spans="2:57" ht="18.75">
      <c r="B135" s="247"/>
      <c r="C135" s="297"/>
      <c r="D135" s="271"/>
      <c r="E135" s="271"/>
      <c r="F135" s="93" t="str">
        <f>IF(C134="","",VLOOKUP(C134,登録データ!$A$3:$G$3000,4,FALSE))</f>
        <v/>
      </c>
      <c r="G135" s="93" t="s">
        <v>36</v>
      </c>
      <c r="H135" s="195"/>
      <c r="I135" s="93" t="s">
        <v>67</v>
      </c>
      <c r="J135" s="198"/>
      <c r="K135" s="102" t="str">
        <f t="shared" si="287"/>
        <v/>
      </c>
      <c r="L135" s="93" t="str">
        <f t="shared" si="380"/>
        <v/>
      </c>
      <c r="M135" s="206"/>
      <c r="N135" s="300"/>
      <c r="O135" s="301"/>
      <c r="P135" s="302"/>
      <c r="Q135" s="294"/>
      <c r="R135" s="294"/>
      <c r="V135" s="7"/>
      <c r="W135" s="313"/>
      <c r="X135" s="313"/>
      <c r="Y135" s="326"/>
      <c r="Z135" s="326"/>
      <c r="AA135" s="326"/>
      <c r="AB135" s="326"/>
      <c r="AC135" s="326"/>
      <c r="AD135" s="326"/>
      <c r="AE135" s="99">
        <f t="shared" ca="1" si="242"/>
        <v>0</v>
      </c>
      <c r="AF135" s="93">
        <f t="shared" si="259"/>
        <v>0</v>
      </c>
      <c r="AG135" s="93" t="str">
        <f t="shared" si="243"/>
        <v>00000</v>
      </c>
      <c r="AH135" s="11" t="str">
        <f t="shared" si="260"/>
        <v>0秒0</v>
      </c>
      <c r="AI135" s="12">
        <f t="shared" si="261"/>
        <v>0</v>
      </c>
      <c r="AJ135" s="12" t="str">
        <f t="shared" si="262"/>
        <v>0</v>
      </c>
      <c r="AK135" s="12" t="str">
        <f t="shared" si="244"/>
        <v>0</v>
      </c>
      <c r="AL135" s="12" t="str">
        <f t="shared" si="263"/>
        <v>0m</v>
      </c>
      <c r="AM135" s="12" t="str">
        <f t="shared" si="264"/>
        <v>点</v>
      </c>
      <c r="AN135" s="108">
        <f t="shared" si="265"/>
        <v>0</v>
      </c>
      <c r="AO135" s="99" t="str">
        <f>IF(J135="","",VLOOKUP(H135,登録データ!$U$4:$V$27,2,FALSE))</f>
        <v/>
      </c>
      <c r="AP135" s="99" t="str">
        <f>IF(J135="","",VLOOKUP(H135,登録データ!$U$4:$W$27,3,FALSE))</f>
        <v/>
      </c>
      <c r="AQ135" s="99" t="str">
        <f t="shared" si="245"/>
        <v/>
      </c>
      <c r="AR135" s="99" t="str">
        <f>IF(H135="","",VLOOKUP(H135,登録データ!$U$4:$X$27,4,FALSE))</f>
        <v/>
      </c>
      <c r="AS135" s="99">
        <f>IF(AR135="",0,COUNTIF($AR$17:AR135,AR135))</f>
        <v>0</v>
      </c>
      <c r="AT135" s="99" t="str">
        <f t="shared" si="266"/>
        <v/>
      </c>
      <c r="AU135" s="99">
        <f>IF(AQ135="B",COUNTIF($AT$17:AT135,AT135),0)</f>
        <v>0</v>
      </c>
      <c r="AV135" s="99">
        <f t="shared" si="246"/>
        <v>0</v>
      </c>
      <c r="AW135" s="99">
        <f t="shared" si="247"/>
        <v>0</v>
      </c>
      <c r="AX135" s="99">
        <f t="shared" si="248"/>
        <v>0</v>
      </c>
      <c r="AY135" s="313"/>
      <c r="AZ135" s="313"/>
      <c r="BA135" s="319"/>
      <c r="BB135" s="319"/>
      <c r="BC135" s="319"/>
      <c r="BD135" s="319"/>
      <c r="BE135" s="319"/>
    </row>
    <row r="136" spans="2:57" ht="19.5" thickBot="1">
      <c r="B136" s="248"/>
      <c r="C136" s="283"/>
      <c r="D136" s="283"/>
      <c r="E136" s="283"/>
      <c r="F136" s="283"/>
      <c r="G136" s="94" t="s">
        <v>37</v>
      </c>
      <c r="H136" s="196"/>
      <c r="I136" s="94" t="s">
        <v>39</v>
      </c>
      <c r="J136" s="199"/>
      <c r="K136" s="94" t="str">
        <f t="shared" si="287"/>
        <v/>
      </c>
      <c r="L136" s="23" t="str">
        <f t="shared" si="380"/>
        <v/>
      </c>
      <c r="M136" s="207"/>
      <c r="N136" s="303"/>
      <c r="O136" s="303"/>
      <c r="P136" s="304"/>
      <c r="Q136" s="295"/>
      <c r="R136" s="295"/>
      <c r="V136" s="7"/>
      <c r="W136" s="314"/>
      <c r="X136" s="314"/>
      <c r="Y136" s="273"/>
      <c r="Z136" s="273"/>
      <c r="AA136" s="273"/>
      <c r="AB136" s="273"/>
      <c r="AC136" s="273"/>
      <c r="AD136" s="273"/>
      <c r="AE136" s="99">
        <f t="shared" ca="1" si="242"/>
        <v>0</v>
      </c>
      <c r="AF136" s="93">
        <f t="shared" si="259"/>
        <v>0</v>
      </c>
      <c r="AG136" s="93" t="str">
        <f t="shared" si="243"/>
        <v>00000</v>
      </c>
      <c r="AH136" s="11" t="str">
        <f t="shared" si="260"/>
        <v>0秒0</v>
      </c>
      <c r="AI136" s="12">
        <f t="shared" si="261"/>
        <v>0</v>
      </c>
      <c r="AJ136" s="12" t="str">
        <f t="shared" si="262"/>
        <v>0</v>
      </c>
      <c r="AK136" s="12" t="str">
        <f t="shared" si="244"/>
        <v>0</v>
      </c>
      <c r="AL136" s="12" t="str">
        <f t="shared" si="263"/>
        <v>0m</v>
      </c>
      <c r="AM136" s="12" t="str">
        <f t="shared" si="264"/>
        <v>点</v>
      </c>
      <c r="AN136" s="108">
        <f t="shared" si="265"/>
        <v>0</v>
      </c>
      <c r="AO136" s="99" t="str">
        <f>IF(J136="","",VLOOKUP(H136,登録データ!$U$4:$V$27,2,FALSE))</f>
        <v/>
      </c>
      <c r="AP136" s="99" t="str">
        <f>IF(J136="","",VLOOKUP(H136,登録データ!$U$4:$W$27,3,FALSE))</f>
        <v/>
      </c>
      <c r="AQ136" s="99" t="str">
        <f t="shared" si="245"/>
        <v/>
      </c>
      <c r="AR136" s="99" t="str">
        <f>IF(H136="","",VLOOKUP(H136,登録データ!$U$4:$X$27,4,FALSE))</f>
        <v/>
      </c>
      <c r="AS136" s="99">
        <f>IF(AR136="",0,COUNTIF($AR$17:AR136,AR136))</f>
        <v>0</v>
      </c>
      <c r="AT136" s="99" t="str">
        <f t="shared" si="266"/>
        <v/>
      </c>
      <c r="AU136" s="99">
        <f>IF(AQ136="B",COUNTIF($AT$17:AT136,AT136),0)</f>
        <v>0</v>
      </c>
      <c r="AV136" s="99">
        <f t="shared" si="246"/>
        <v>0</v>
      </c>
      <c r="AW136" s="99">
        <f t="shared" si="247"/>
        <v>0</v>
      </c>
      <c r="AX136" s="99">
        <f t="shared" si="248"/>
        <v>0</v>
      </c>
      <c r="AY136" s="314"/>
      <c r="AZ136" s="314"/>
      <c r="BA136" s="320"/>
      <c r="BB136" s="320"/>
      <c r="BC136" s="320"/>
      <c r="BD136" s="320"/>
      <c r="BE136" s="320"/>
    </row>
    <row r="137" spans="2:57" ht="19.5" thickTop="1">
      <c r="B137" s="246">
        <v>41</v>
      </c>
      <c r="C137" s="296"/>
      <c r="D137" s="270" t="str">
        <f>IF(C137="","",VLOOKUP(C137,登録データ!$A$3:$G$3000,2,FALSE))</f>
        <v/>
      </c>
      <c r="E137" s="270" t="str">
        <f>IF(C137="","",VLOOKUP(C137,登録データ!$A$3:$G$3000,3,FALSE))</f>
        <v/>
      </c>
      <c r="F137" s="92" t="str">
        <f>IF(C137="","",VLOOKUP(C137,登録データ!$A$3:$G$3000,7,FALSE))</f>
        <v/>
      </c>
      <c r="G137" s="92" t="s">
        <v>33</v>
      </c>
      <c r="H137" s="195"/>
      <c r="I137" s="92" t="s">
        <v>34</v>
      </c>
      <c r="J137" s="197"/>
      <c r="K137" s="102" t="str">
        <f t="shared" si="287"/>
        <v/>
      </c>
      <c r="L137" s="101" t="str">
        <f t="shared" si="380"/>
        <v/>
      </c>
      <c r="M137" s="205"/>
      <c r="N137" s="298"/>
      <c r="O137" s="298"/>
      <c r="P137" s="299"/>
      <c r="Q137" s="293"/>
      <c r="R137" s="293"/>
      <c r="V137" s="7"/>
      <c r="W137" s="312">
        <f>IF(C137="",0,IF(VLOOKUP(C137,登録データ!$A$3:$O$3000,15,FALSE)=1,0,1))</f>
        <v>0</v>
      </c>
      <c r="X137" s="312">
        <f>COUNTIF($C$17:C137,C137)</f>
        <v>0</v>
      </c>
      <c r="Y137" s="325">
        <f t="shared" ref="Y137" si="441">IF(C137="",1,0)</f>
        <v>1</v>
      </c>
      <c r="Z137" s="325">
        <f t="shared" ref="Z137" si="442">IF(D137="",1,0)</f>
        <v>1</v>
      </c>
      <c r="AA137" s="325">
        <f t="shared" ref="AA137" si="443">IF(E137="",1,0)</f>
        <v>1</v>
      </c>
      <c r="AB137" s="325">
        <f t="shared" ref="AB137" si="444">IF(F137="",1,0)</f>
        <v>1</v>
      </c>
      <c r="AC137" s="325">
        <f t="shared" ref="AC137" si="445">IF(F138="",1,0)</f>
        <v>1</v>
      </c>
      <c r="AD137" s="325">
        <f t="shared" ref="AD137" si="446">IF(ISNA(OR(Y137:AC137)),1,SUM(Y137:AC137))</f>
        <v>5</v>
      </c>
      <c r="AE137" s="99">
        <f t="shared" ca="1" si="242"/>
        <v>0</v>
      </c>
      <c r="AF137" s="93">
        <f t="shared" si="259"/>
        <v>0</v>
      </c>
      <c r="AG137" s="93" t="str">
        <f t="shared" si="243"/>
        <v>00000</v>
      </c>
      <c r="AH137" s="11" t="str">
        <f t="shared" si="260"/>
        <v>0秒0</v>
      </c>
      <c r="AI137" s="12">
        <f t="shared" si="261"/>
        <v>0</v>
      </c>
      <c r="AJ137" s="12" t="str">
        <f t="shared" si="262"/>
        <v>0</v>
      </c>
      <c r="AK137" s="12" t="str">
        <f t="shared" si="244"/>
        <v>0</v>
      </c>
      <c r="AL137" s="12" t="str">
        <f t="shared" si="263"/>
        <v>0m</v>
      </c>
      <c r="AM137" s="12" t="str">
        <f t="shared" si="264"/>
        <v>点</v>
      </c>
      <c r="AN137" s="108">
        <f t="shared" si="265"/>
        <v>0</v>
      </c>
      <c r="AO137" s="99" t="str">
        <f>IF(J137="","",VLOOKUP(H137,登録データ!$U$4:$V$27,2,FALSE))</f>
        <v/>
      </c>
      <c r="AP137" s="99" t="str">
        <f>IF(J137="","",VLOOKUP(H137,登録データ!$U$4:$W$27,3,FALSE))</f>
        <v/>
      </c>
      <c r="AQ137" s="99" t="str">
        <f t="shared" si="245"/>
        <v/>
      </c>
      <c r="AR137" s="99" t="str">
        <f>IF(H137="","",VLOOKUP(H137,登録データ!$U$4:$X$27,4,FALSE))</f>
        <v/>
      </c>
      <c r="AS137" s="99">
        <f>IF(AR137="",0,COUNTIF($AR$17:AR137,AR137))</f>
        <v>0</v>
      </c>
      <c r="AT137" s="99" t="str">
        <f t="shared" si="266"/>
        <v/>
      </c>
      <c r="AU137" s="99">
        <f>IF(AQ137="B",COUNTIF($AT$17:AT137,AT137),0)</f>
        <v>0</v>
      </c>
      <c r="AV137" s="99">
        <f t="shared" si="246"/>
        <v>0</v>
      </c>
      <c r="AW137" s="99">
        <f t="shared" si="247"/>
        <v>0</v>
      </c>
      <c r="AX137" s="99">
        <f t="shared" si="248"/>
        <v>0</v>
      </c>
      <c r="AY137" s="312">
        <f>IF(Q137="",0,COUNTA($Q$17:Q137))</f>
        <v>0</v>
      </c>
      <c r="AZ137" s="312">
        <f>IF(R137="",0,COUNTA($R$17:R137))</f>
        <v>0</v>
      </c>
      <c r="BA137" s="318">
        <f>IF(OR($AR137="20100",$AR138="20100",$AR139="20100"),COUNTIF($AR$17:$AR139,"20100"),0)</f>
        <v>0</v>
      </c>
      <c r="BB137" s="318">
        <f t="shared" ref="BB137" si="447">IF($BA137=0,0,INDEX($H137:$H139,MATCH("20100",$AR137:$AR139,0),1))</f>
        <v>0</v>
      </c>
      <c r="BC137" s="318">
        <f t="shared" ref="BC137" si="448">IF($BA137=0,0,INDEX($J137:$J139,MATCH("20100",$AR137:$AR139,0),1))</f>
        <v>0</v>
      </c>
      <c r="BD137" s="318">
        <f t="shared" ref="BD137" si="449">IF($BA137=0,0,INDEX($L137:$L139,MATCH("20100",$AR137:$AR139,0),1))</f>
        <v>0</v>
      </c>
      <c r="BE137" s="318">
        <f t="shared" ref="BE137" si="450">IF(LEN($BB137)&lt;5,0,IF($F137=1,0,1))</f>
        <v>0</v>
      </c>
    </row>
    <row r="138" spans="2:57" ht="18.75">
      <c r="B138" s="247"/>
      <c r="C138" s="297"/>
      <c r="D138" s="271"/>
      <c r="E138" s="271"/>
      <c r="F138" s="93" t="str">
        <f>IF(C137="","",VLOOKUP(C137,登録データ!$A$3:$G$3000,4,FALSE))</f>
        <v/>
      </c>
      <c r="G138" s="93" t="s">
        <v>36</v>
      </c>
      <c r="H138" s="195"/>
      <c r="I138" s="93" t="s">
        <v>67</v>
      </c>
      <c r="J138" s="198"/>
      <c r="K138" s="102" t="str">
        <f t="shared" si="287"/>
        <v/>
      </c>
      <c r="L138" s="93" t="str">
        <f t="shared" si="380"/>
        <v/>
      </c>
      <c r="M138" s="206"/>
      <c r="N138" s="300"/>
      <c r="O138" s="301"/>
      <c r="P138" s="302"/>
      <c r="Q138" s="294"/>
      <c r="R138" s="294"/>
      <c r="V138" s="7"/>
      <c r="W138" s="313"/>
      <c r="X138" s="313"/>
      <c r="Y138" s="326"/>
      <c r="Z138" s="326"/>
      <c r="AA138" s="326"/>
      <c r="AB138" s="326"/>
      <c r="AC138" s="326"/>
      <c r="AD138" s="326"/>
      <c r="AE138" s="99">
        <f t="shared" ca="1" si="242"/>
        <v>0</v>
      </c>
      <c r="AF138" s="93">
        <f t="shared" si="259"/>
        <v>0</v>
      </c>
      <c r="AG138" s="93" t="str">
        <f t="shared" si="243"/>
        <v>00000</v>
      </c>
      <c r="AH138" s="11" t="str">
        <f t="shared" si="260"/>
        <v>0秒0</v>
      </c>
      <c r="AI138" s="12">
        <f t="shared" si="261"/>
        <v>0</v>
      </c>
      <c r="AJ138" s="12" t="str">
        <f t="shared" si="262"/>
        <v>0</v>
      </c>
      <c r="AK138" s="12" t="str">
        <f t="shared" si="244"/>
        <v>0</v>
      </c>
      <c r="AL138" s="12" t="str">
        <f t="shared" si="263"/>
        <v>0m</v>
      </c>
      <c r="AM138" s="12" t="str">
        <f t="shared" si="264"/>
        <v>点</v>
      </c>
      <c r="AN138" s="108">
        <f t="shared" si="265"/>
        <v>0</v>
      </c>
      <c r="AO138" s="99" t="str">
        <f>IF(J138="","",VLOOKUP(H138,登録データ!$U$4:$V$27,2,FALSE))</f>
        <v/>
      </c>
      <c r="AP138" s="99" t="str">
        <f>IF(J138="","",VLOOKUP(H138,登録データ!$U$4:$W$27,3,FALSE))</f>
        <v/>
      </c>
      <c r="AQ138" s="99" t="str">
        <f t="shared" si="245"/>
        <v/>
      </c>
      <c r="AR138" s="99" t="str">
        <f>IF(H138="","",VLOOKUP(H138,登録データ!$U$4:$X$27,4,FALSE))</f>
        <v/>
      </c>
      <c r="AS138" s="99">
        <f>IF(AR138="",0,COUNTIF($AR$17:AR138,AR138))</f>
        <v>0</v>
      </c>
      <c r="AT138" s="99" t="str">
        <f t="shared" si="266"/>
        <v/>
      </c>
      <c r="AU138" s="99">
        <f>IF(AQ138="B",COUNTIF($AT$17:AT138,AT138),0)</f>
        <v>0</v>
      </c>
      <c r="AV138" s="99">
        <f t="shared" si="246"/>
        <v>0</v>
      </c>
      <c r="AW138" s="99">
        <f t="shared" si="247"/>
        <v>0</v>
      </c>
      <c r="AX138" s="99">
        <f t="shared" si="248"/>
        <v>0</v>
      </c>
      <c r="AY138" s="313"/>
      <c r="AZ138" s="313"/>
      <c r="BA138" s="319"/>
      <c r="BB138" s="319"/>
      <c r="BC138" s="319"/>
      <c r="BD138" s="319"/>
      <c r="BE138" s="319"/>
    </row>
    <row r="139" spans="2:57" ht="19.5" thickBot="1">
      <c r="B139" s="248"/>
      <c r="C139" s="283"/>
      <c r="D139" s="283"/>
      <c r="E139" s="283"/>
      <c r="F139" s="283"/>
      <c r="G139" s="94" t="s">
        <v>37</v>
      </c>
      <c r="H139" s="196"/>
      <c r="I139" s="94" t="s">
        <v>39</v>
      </c>
      <c r="J139" s="199"/>
      <c r="K139" s="94" t="str">
        <f t="shared" si="287"/>
        <v/>
      </c>
      <c r="L139" s="23" t="str">
        <f t="shared" si="380"/>
        <v/>
      </c>
      <c r="M139" s="207"/>
      <c r="N139" s="303"/>
      <c r="O139" s="303"/>
      <c r="P139" s="304"/>
      <c r="Q139" s="295"/>
      <c r="R139" s="295"/>
      <c r="V139" s="7"/>
      <c r="W139" s="314"/>
      <c r="X139" s="314"/>
      <c r="Y139" s="273"/>
      <c r="Z139" s="273"/>
      <c r="AA139" s="273"/>
      <c r="AB139" s="273"/>
      <c r="AC139" s="273"/>
      <c r="AD139" s="273"/>
      <c r="AE139" s="99">
        <f t="shared" ca="1" si="242"/>
        <v>0</v>
      </c>
      <c r="AF139" s="93">
        <f t="shared" si="259"/>
        <v>0</v>
      </c>
      <c r="AG139" s="93" t="str">
        <f t="shared" si="243"/>
        <v>00000</v>
      </c>
      <c r="AH139" s="11" t="str">
        <f t="shared" si="260"/>
        <v>0秒0</v>
      </c>
      <c r="AI139" s="12">
        <f t="shared" si="261"/>
        <v>0</v>
      </c>
      <c r="AJ139" s="12" t="str">
        <f t="shared" si="262"/>
        <v>0</v>
      </c>
      <c r="AK139" s="12" t="str">
        <f t="shared" si="244"/>
        <v>0</v>
      </c>
      <c r="AL139" s="12" t="str">
        <f t="shared" si="263"/>
        <v>0m</v>
      </c>
      <c r="AM139" s="12" t="str">
        <f t="shared" si="264"/>
        <v>点</v>
      </c>
      <c r="AN139" s="108">
        <f t="shared" si="265"/>
        <v>0</v>
      </c>
      <c r="AO139" s="99" t="str">
        <f>IF(J139="","",VLOOKUP(H139,登録データ!$U$4:$V$27,2,FALSE))</f>
        <v/>
      </c>
      <c r="AP139" s="99" t="str">
        <f>IF(J139="","",VLOOKUP(H139,登録データ!$U$4:$W$27,3,FALSE))</f>
        <v/>
      </c>
      <c r="AQ139" s="99" t="str">
        <f t="shared" si="245"/>
        <v/>
      </c>
      <c r="AR139" s="99" t="str">
        <f>IF(H139="","",VLOOKUP(H139,登録データ!$U$4:$X$27,4,FALSE))</f>
        <v/>
      </c>
      <c r="AS139" s="99">
        <f>IF(AR139="",0,COUNTIF($AR$17:AR139,AR139))</f>
        <v>0</v>
      </c>
      <c r="AT139" s="99" t="str">
        <f t="shared" si="266"/>
        <v/>
      </c>
      <c r="AU139" s="99">
        <f>IF(AQ139="B",COUNTIF($AT$17:AT139,AT139),0)</f>
        <v>0</v>
      </c>
      <c r="AV139" s="99">
        <f t="shared" si="246"/>
        <v>0</v>
      </c>
      <c r="AW139" s="99">
        <f t="shared" si="247"/>
        <v>0</v>
      </c>
      <c r="AX139" s="99">
        <f t="shared" si="248"/>
        <v>0</v>
      </c>
      <c r="AY139" s="314"/>
      <c r="AZ139" s="314"/>
      <c r="BA139" s="320"/>
      <c r="BB139" s="320"/>
      <c r="BC139" s="320"/>
      <c r="BD139" s="320"/>
      <c r="BE139" s="320"/>
    </row>
    <row r="140" spans="2:57" ht="19.5" thickTop="1">
      <c r="B140" s="246">
        <v>42</v>
      </c>
      <c r="C140" s="296"/>
      <c r="D140" s="270" t="str">
        <f>IF(C140="","",VLOOKUP(C140,登録データ!$A$3:$G$3000,2,FALSE))</f>
        <v/>
      </c>
      <c r="E140" s="270" t="str">
        <f>IF(C140="","",VLOOKUP(C140,登録データ!$A$3:$G$3000,3,FALSE))</f>
        <v/>
      </c>
      <c r="F140" s="92" t="str">
        <f>IF(C140="","",VLOOKUP(C140,登録データ!$A$3:$G$3000,7,FALSE))</f>
        <v/>
      </c>
      <c r="G140" s="92" t="s">
        <v>33</v>
      </c>
      <c r="H140" s="195"/>
      <c r="I140" s="92" t="s">
        <v>34</v>
      </c>
      <c r="J140" s="197"/>
      <c r="K140" s="102" t="str">
        <f t="shared" si="287"/>
        <v/>
      </c>
      <c r="L140" s="101" t="str">
        <f t="shared" si="380"/>
        <v/>
      </c>
      <c r="M140" s="205"/>
      <c r="N140" s="298"/>
      <c r="O140" s="298"/>
      <c r="P140" s="299"/>
      <c r="Q140" s="293"/>
      <c r="R140" s="293"/>
      <c r="V140" s="7"/>
      <c r="W140" s="312">
        <f>IF(C140="",0,IF(VLOOKUP(C140,登録データ!$A$3:$O$3000,15,FALSE)=1,0,1))</f>
        <v>0</v>
      </c>
      <c r="X140" s="312">
        <f>COUNTIF($C$17:C140,C140)</f>
        <v>0</v>
      </c>
      <c r="Y140" s="325">
        <f t="shared" ref="Y140" si="451">IF(C140="",1,0)</f>
        <v>1</v>
      </c>
      <c r="Z140" s="325">
        <f t="shared" ref="Z140" si="452">IF(D140="",1,0)</f>
        <v>1</v>
      </c>
      <c r="AA140" s="325">
        <f t="shared" ref="AA140" si="453">IF(E140="",1,0)</f>
        <v>1</v>
      </c>
      <c r="AB140" s="325">
        <f t="shared" ref="AB140" si="454">IF(F140="",1,0)</f>
        <v>1</v>
      </c>
      <c r="AC140" s="325">
        <f t="shared" ref="AC140" si="455">IF(F141="",1,0)</f>
        <v>1</v>
      </c>
      <c r="AD140" s="325">
        <f t="shared" ref="AD140" si="456">IF(ISNA(OR(Y140:AC140)),1,SUM(Y140:AC140))</f>
        <v>5</v>
      </c>
      <c r="AE140" s="99">
        <f t="shared" ca="1" si="242"/>
        <v>0</v>
      </c>
      <c r="AF140" s="93">
        <f t="shared" si="259"/>
        <v>0</v>
      </c>
      <c r="AG140" s="93" t="str">
        <f t="shared" si="243"/>
        <v>00000</v>
      </c>
      <c r="AH140" s="11" t="str">
        <f t="shared" si="260"/>
        <v>0秒0</v>
      </c>
      <c r="AI140" s="12">
        <f t="shared" si="261"/>
        <v>0</v>
      </c>
      <c r="AJ140" s="12" t="str">
        <f t="shared" si="262"/>
        <v>0</v>
      </c>
      <c r="AK140" s="12" t="str">
        <f t="shared" si="244"/>
        <v>0</v>
      </c>
      <c r="AL140" s="12" t="str">
        <f t="shared" si="263"/>
        <v>0m</v>
      </c>
      <c r="AM140" s="12" t="str">
        <f t="shared" si="264"/>
        <v>点</v>
      </c>
      <c r="AN140" s="108">
        <f t="shared" si="265"/>
        <v>0</v>
      </c>
      <c r="AO140" s="99" t="str">
        <f>IF(J140="","",VLOOKUP(H140,登録データ!$U$4:$V$27,2,FALSE))</f>
        <v/>
      </c>
      <c r="AP140" s="99" t="str">
        <f>IF(J140="","",VLOOKUP(H140,登録データ!$U$4:$W$27,3,FALSE))</f>
        <v/>
      </c>
      <c r="AQ140" s="99" t="str">
        <f t="shared" si="245"/>
        <v/>
      </c>
      <c r="AR140" s="99" t="str">
        <f>IF(H140="","",VLOOKUP(H140,登録データ!$U$4:$X$27,4,FALSE))</f>
        <v/>
      </c>
      <c r="AS140" s="99">
        <f>IF(AR140="",0,COUNTIF($AR$17:AR140,AR140))</f>
        <v>0</v>
      </c>
      <c r="AT140" s="99" t="str">
        <f t="shared" si="266"/>
        <v/>
      </c>
      <c r="AU140" s="99">
        <f>IF(AQ140="B",COUNTIF($AT$17:AT140,AT140),0)</f>
        <v>0</v>
      </c>
      <c r="AV140" s="99">
        <f t="shared" si="246"/>
        <v>0</v>
      </c>
      <c r="AW140" s="99">
        <f t="shared" si="247"/>
        <v>0</v>
      </c>
      <c r="AX140" s="99">
        <f t="shared" si="248"/>
        <v>0</v>
      </c>
      <c r="AY140" s="312">
        <f>IF(Q140="",0,COUNTA($Q$17:Q140))</f>
        <v>0</v>
      </c>
      <c r="AZ140" s="312">
        <f>IF(R140="",0,COUNTA($R$17:R140))</f>
        <v>0</v>
      </c>
      <c r="BA140" s="318">
        <f>IF(OR($AR140="20100",$AR141="20100",$AR142="20100"),COUNTIF($AR$17:$AR142,"20100"),0)</f>
        <v>0</v>
      </c>
      <c r="BB140" s="318">
        <f t="shared" ref="BB140" si="457">IF($BA140=0,0,INDEX($H140:$H142,MATCH("20100",$AR140:$AR142,0),1))</f>
        <v>0</v>
      </c>
      <c r="BC140" s="318">
        <f t="shared" ref="BC140" si="458">IF($BA140=0,0,INDEX($J140:$J142,MATCH("20100",$AR140:$AR142,0),1))</f>
        <v>0</v>
      </c>
      <c r="BD140" s="318">
        <f t="shared" ref="BD140" si="459">IF($BA140=0,0,INDEX($L140:$L142,MATCH("20100",$AR140:$AR142,0),1))</f>
        <v>0</v>
      </c>
      <c r="BE140" s="318">
        <f t="shared" ref="BE140" si="460">IF(LEN($BB140)&lt;5,0,IF($F140=1,0,1))</f>
        <v>0</v>
      </c>
    </row>
    <row r="141" spans="2:57" ht="18.75">
      <c r="B141" s="247"/>
      <c r="C141" s="297"/>
      <c r="D141" s="271"/>
      <c r="E141" s="271"/>
      <c r="F141" s="93" t="str">
        <f>IF(C140="","",VLOOKUP(C140,登録データ!$A$3:$G$3000,4,FALSE))</f>
        <v/>
      </c>
      <c r="G141" s="93" t="s">
        <v>36</v>
      </c>
      <c r="H141" s="195"/>
      <c r="I141" s="93" t="s">
        <v>67</v>
      </c>
      <c r="J141" s="198"/>
      <c r="K141" s="102" t="str">
        <f t="shared" si="287"/>
        <v/>
      </c>
      <c r="L141" s="93" t="str">
        <f t="shared" si="380"/>
        <v/>
      </c>
      <c r="M141" s="206"/>
      <c r="N141" s="300"/>
      <c r="O141" s="301"/>
      <c r="P141" s="302"/>
      <c r="Q141" s="294"/>
      <c r="R141" s="294"/>
      <c r="V141" s="7"/>
      <c r="W141" s="313"/>
      <c r="X141" s="313"/>
      <c r="Y141" s="326"/>
      <c r="Z141" s="326"/>
      <c r="AA141" s="326"/>
      <c r="AB141" s="326"/>
      <c r="AC141" s="326"/>
      <c r="AD141" s="326"/>
      <c r="AE141" s="99">
        <f t="shared" ca="1" si="242"/>
        <v>0</v>
      </c>
      <c r="AF141" s="93">
        <f t="shared" si="259"/>
        <v>0</v>
      </c>
      <c r="AG141" s="93" t="str">
        <f t="shared" si="243"/>
        <v>00000</v>
      </c>
      <c r="AH141" s="11" t="str">
        <f t="shared" si="260"/>
        <v>0秒0</v>
      </c>
      <c r="AI141" s="12">
        <f t="shared" si="261"/>
        <v>0</v>
      </c>
      <c r="AJ141" s="12" t="str">
        <f t="shared" si="262"/>
        <v>0</v>
      </c>
      <c r="AK141" s="12" t="str">
        <f t="shared" si="244"/>
        <v>0</v>
      </c>
      <c r="AL141" s="12" t="str">
        <f t="shared" si="263"/>
        <v>0m</v>
      </c>
      <c r="AM141" s="12" t="str">
        <f t="shared" si="264"/>
        <v>点</v>
      </c>
      <c r="AN141" s="108">
        <f t="shared" si="265"/>
        <v>0</v>
      </c>
      <c r="AO141" s="99" t="str">
        <f>IF(J141="","",VLOOKUP(H141,登録データ!$U$4:$V$27,2,FALSE))</f>
        <v/>
      </c>
      <c r="AP141" s="99" t="str">
        <f>IF(J141="","",VLOOKUP(H141,登録データ!$U$4:$W$27,3,FALSE))</f>
        <v/>
      </c>
      <c r="AQ141" s="99" t="str">
        <f t="shared" si="245"/>
        <v/>
      </c>
      <c r="AR141" s="99" t="str">
        <f>IF(H141="","",VLOOKUP(H141,登録データ!$U$4:$X$27,4,FALSE))</f>
        <v/>
      </c>
      <c r="AS141" s="99">
        <f>IF(AR141="",0,COUNTIF($AR$17:AR141,AR141))</f>
        <v>0</v>
      </c>
      <c r="AT141" s="99" t="str">
        <f t="shared" si="266"/>
        <v/>
      </c>
      <c r="AU141" s="99">
        <f>IF(AQ141="B",COUNTIF($AT$17:AT141,AT141),0)</f>
        <v>0</v>
      </c>
      <c r="AV141" s="99">
        <f t="shared" si="246"/>
        <v>0</v>
      </c>
      <c r="AW141" s="99">
        <f t="shared" si="247"/>
        <v>0</v>
      </c>
      <c r="AX141" s="99">
        <f t="shared" si="248"/>
        <v>0</v>
      </c>
      <c r="AY141" s="313"/>
      <c r="AZ141" s="313"/>
      <c r="BA141" s="319"/>
      <c r="BB141" s="319"/>
      <c r="BC141" s="319"/>
      <c r="BD141" s="319"/>
      <c r="BE141" s="319"/>
    </row>
    <row r="142" spans="2:57" ht="19.5" thickBot="1">
      <c r="B142" s="248"/>
      <c r="C142" s="283"/>
      <c r="D142" s="283"/>
      <c r="E142" s="283"/>
      <c r="F142" s="283"/>
      <c r="G142" s="94" t="s">
        <v>37</v>
      </c>
      <c r="H142" s="196"/>
      <c r="I142" s="94" t="s">
        <v>39</v>
      </c>
      <c r="J142" s="199"/>
      <c r="K142" s="94" t="str">
        <f t="shared" si="287"/>
        <v/>
      </c>
      <c r="L142" s="23" t="str">
        <f t="shared" si="380"/>
        <v/>
      </c>
      <c r="M142" s="207"/>
      <c r="N142" s="303"/>
      <c r="O142" s="303"/>
      <c r="P142" s="304"/>
      <c r="Q142" s="295"/>
      <c r="R142" s="295"/>
      <c r="V142" s="7"/>
      <c r="W142" s="314"/>
      <c r="X142" s="314"/>
      <c r="Y142" s="273"/>
      <c r="Z142" s="273"/>
      <c r="AA142" s="273"/>
      <c r="AB142" s="273"/>
      <c r="AC142" s="273"/>
      <c r="AD142" s="273"/>
      <c r="AE142" s="99">
        <f t="shared" ca="1" si="242"/>
        <v>0</v>
      </c>
      <c r="AF142" s="93">
        <f t="shared" si="259"/>
        <v>0</v>
      </c>
      <c r="AG142" s="93" t="str">
        <f t="shared" si="243"/>
        <v>00000</v>
      </c>
      <c r="AH142" s="11" t="str">
        <f t="shared" si="260"/>
        <v>0秒0</v>
      </c>
      <c r="AI142" s="12">
        <f t="shared" si="261"/>
        <v>0</v>
      </c>
      <c r="AJ142" s="12" t="str">
        <f t="shared" si="262"/>
        <v>0</v>
      </c>
      <c r="AK142" s="12" t="str">
        <f t="shared" si="244"/>
        <v>0</v>
      </c>
      <c r="AL142" s="12" t="str">
        <f t="shared" si="263"/>
        <v>0m</v>
      </c>
      <c r="AM142" s="12" t="str">
        <f t="shared" si="264"/>
        <v>点</v>
      </c>
      <c r="AN142" s="108">
        <f t="shared" si="265"/>
        <v>0</v>
      </c>
      <c r="AO142" s="99" t="str">
        <f>IF(J142="","",VLOOKUP(H142,登録データ!$U$4:$V$27,2,FALSE))</f>
        <v/>
      </c>
      <c r="AP142" s="99" t="str">
        <f>IF(J142="","",VLOOKUP(H142,登録データ!$U$4:$W$27,3,FALSE))</f>
        <v/>
      </c>
      <c r="AQ142" s="99" t="str">
        <f t="shared" si="245"/>
        <v/>
      </c>
      <c r="AR142" s="99" t="str">
        <f>IF(H142="","",VLOOKUP(H142,登録データ!$U$4:$X$27,4,FALSE))</f>
        <v/>
      </c>
      <c r="AS142" s="99">
        <f>IF(AR142="",0,COUNTIF($AR$17:AR142,AR142))</f>
        <v>0</v>
      </c>
      <c r="AT142" s="99" t="str">
        <f t="shared" si="266"/>
        <v/>
      </c>
      <c r="AU142" s="99">
        <f>IF(AQ142="B",COUNTIF($AT$17:AT142,AT142),0)</f>
        <v>0</v>
      </c>
      <c r="AV142" s="99">
        <f t="shared" si="246"/>
        <v>0</v>
      </c>
      <c r="AW142" s="99">
        <f t="shared" si="247"/>
        <v>0</v>
      </c>
      <c r="AX142" s="99">
        <f t="shared" si="248"/>
        <v>0</v>
      </c>
      <c r="AY142" s="314"/>
      <c r="AZ142" s="314"/>
      <c r="BA142" s="320"/>
      <c r="BB142" s="320"/>
      <c r="BC142" s="320"/>
      <c r="BD142" s="320"/>
      <c r="BE142" s="320"/>
    </row>
    <row r="143" spans="2:57" ht="19.5" thickTop="1">
      <c r="B143" s="246">
        <v>43</v>
      </c>
      <c r="C143" s="296"/>
      <c r="D143" s="270" t="str">
        <f>IF(C143="","",VLOOKUP(C143,登録データ!$A$3:$G$3000,2,FALSE))</f>
        <v/>
      </c>
      <c r="E143" s="270" t="str">
        <f>IF(C143="","",VLOOKUP(C143,登録データ!$A$3:$G$3000,3,FALSE))</f>
        <v/>
      </c>
      <c r="F143" s="92" t="str">
        <f>IF(C143="","",VLOOKUP(C143,登録データ!$A$3:$G$3000,7,FALSE))</f>
        <v/>
      </c>
      <c r="G143" s="92" t="s">
        <v>33</v>
      </c>
      <c r="H143" s="195"/>
      <c r="I143" s="92" t="s">
        <v>34</v>
      </c>
      <c r="J143" s="197"/>
      <c r="K143" s="102" t="str">
        <f t="shared" si="287"/>
        <v/>
      </c>
      <c r="L143" s="101" t="str">
        <f t="shared" si="380"/>
        <v/>
      </c>
      <c r="M143" s="205"/>
      <c r="N143" s="298"/>
      <c r="O143" s="298"/>
      <c r="P143" s="299"/>
      <c r="Q143" s="293"/>
      <c r="R143" s="293"/>
      <c r="V143" s="7"/>
      <c r="W143" s="312">
        <f>IF(C143="",0,IF(VLOOKUP(C143,登録データ!$A$3:$O$3000,15,FALSE)=1,0,1))</f>
        <v>0</v>
      </c>
      <c r="X143" s="312">
        <f>COUNTIF($C$17:C143,C143)</f>
        <v>0</v>
      </c>
      <c r="Y143" s="325">
        <f t="shared" ref="Y143" si="461">IF(C143="",1,0)</f>
        <v>1</v>
      </c>
      <c r="Z143" s="325">
        <f t="shared" ref="Z143" si="462">IF(D143="",1,0)</f>
        <v>1</v>
      </c>
      <c r="AA143" s="325">
        <f t="shared" ref="AA143" si="463">IF(E143="",1,0)</f>
        <v>1</v>
      </c>
      <c r="AB143" s="325">
        <f t="shared" ref="AB143" si="464">IF(F143="",1,0)</f>
        <v>1</v>
      </c>
      <c r="AC143" s="325">
        <f t="shared" ref="AC143" si="465">IF(F144="",1,0)</f>
        <v>1</v>
      </c>
      <c r="AD143" s="325">
        <f t="shared" ref="AD143" si="466">IF(ISNA(OR(Y143:AC143)),1,SUM(Y143:AC143))</f>
        <v>5</v>
      </c>
      <c r="AE143" s="99">
        <f t="shared" ca="1" si="242"/>
        <v>0</v>
      </c>
      <c r="AF143" s="93">
        <f t="shared" si="259"/>
        <v>0</v>
      </c>
      <c r="AG143" s="93" t="str">
        <f t="shared" si="243"/>
        <v>00000</v>
      </c>
      <c r="AH143" s="11" t="str">
        <f t="shared" si="260"/>
        <v>0秒0</v>
      </c>
      <c r="AI143" s="12">
        <f t="shared" si="261"/>
        <v>0</v>
      </c>
      <c r="AJ143" s="12" t="str">
        <f t="shared" si="262"/>
        <v>0</v>
      </c>
      <c r="AK143" s="12" t="str">
        <f t="shared" si="244"/>
        <v>0</v>
      </c>
      <c r="AL143" s="12" t="str">
        <f t="shared" si="263"/>
        <v>0m</v>
      </c>
      <c r="AM143" s="12" t="str">
        <f t="shared" si="264"/>
        <v>点</v>
      </c>
      <c r="AN143" s="108">
        <f t="shared" si="265"/>
        <v>0</v>
      </c>
      <c r="AO143" s="99" t="str">
        <f>IF(J143="","",VLOOKUP(H143,登録データ!$U$4:$V$27,2,FALSE))</f>
        <v/>
      </c>
      <c r="AP143" s="99" t="str">
        <f>IF(J143="","",VLOOKUP(H143,登録データ!$U$4:$W$27,3,FALSE))</f>
        <v/>
      </c>
      <c r="AQ143" s="99" t="str">
        <f t="shared" si="245"/>
        <v/>
      </c>
      <c r="AR143" s="99" t="str">
        <f>IF(H143="","",VLOOKUP(H143,登録データ!$U$4:$X$27,4,FALSE))</f>
        <v/>
      </c>
      <c r="AS143" s="99">
        <f>IF(AR143="",0,COUNTIF($AR$17:AR143,AR143))</f>
        <v>0</v>
      </c>
      <c r="AT143" s="99" t="str">
        <f t="shared" si="266"/>
        <v/>
      </c>
      <c r="AU143" s="99">
        <f>IF(AQ143="B",COUNTIF($AT$17:AT143,AT143),0)</f>
        <v>0</v>
      </c>
      <c r="AV143" s="99">
        <f t="shared" si="246"/>
        <v>0</v>
      </c>
      <c r="AW143" s="99">
        <f t="shared" si="247"/>
        <v>0</v>
      </c>
      <c r="AX143" s="99">
        <f t="shared" si="248"/>
        <v>0</v>
      </c>
      <c r="AY143" s="312">
        <f>IF(Q143="",0,COUNTA($Q$17:Q143))</f>
        <v>0</v>
      </c>
      <c r="AZ143" s="312">
        <f>IF(R143="",0,COUNTA($R$17:R143))</f>
        <v>0</v>
      </c>
      <c r="BA143" s="318">
        <f>IF(OR($AR143="20100",$AR144="20100",$AR145="20100"),COUNTIF($AR$17:$AR145,"20100"),0)</f>
        <v>0</v>
      </c>
      <c r="BB143" s="318">
        <f t="shared" ref="BB143" si="467">IF($BA143=0,0,INDEX($H143:$H145,MATCH("20100",$AR143:$AR145,0),1))</f>
        <v>0</v>
      </c>
      <c r="BC143" s="318">
        <f t="shared" ref="BC143" si="468">IF($BA143=0,0,INDEX($J143:$J145,MATCH("20100",$AR143:$AR145,0),1))</f>
        <v>0</v>
      </c>
      <c r="BD143" s="318">
        <f t="shared" ref="BD143" si="469">IF($BA143=0,0,INDEX($L143:$L145,MATCH("20100",$AR143:$AR145,0),1))</f>
        <v>0</v>
      </c>
      <c r="BE143" s="318">
        <f t="shared" ref="BE143" si="470">IF(LEN($BB143)&lt;5,0,IF($F143=1,0,1))</f>
        <v>0</v>
      </c>
    </row>
    <row r="144" spans="2:57" ht="18.75">
      <c r="B144" s="247"/>
      <c r="C144" s="297"/>
      <c r="D144" s="271"/>
      <c r="E144" s="271"/>
      <c r="F144" s="93" t="str">
        <f>IF(C143="","",VLOOKUP(C143,登録データ!$A$3:$G$3000,4,FALSE))</f>
        <v/>
      </c>
      <c r="G144" s="93" t="s">
        <v>36</v>
      </c>
      <c r="H144" s="195"/>
      <c r="I144" s="93" t="s">
        <v>67</v>
      </c>
      <c r="J144" s="198"/>
      <c r="K144" s="102" t="str">
        <f t="shared" si="287"/>
        <v/>
      </c>
      <c r="L144" s="93" t="str">
        <f t="shared" si="380"/>
        <v/>
      </c>
      <c r="M144" s="206"/>
      <c r="N144" s="300"/>
      <c r="O144" s="301"/>
      <c r="P144" s="302"/>
      <c r="Q144" s="294"/>
      <c r="R144" s="294"/>
      <c r="V144" s="7"/>
      <c r="W144" s="313"/>
      <c r="X144" s="313"/>
      <c r="Y144" s="326"/>
      <c r="Z144" s="326"/>
      <c r="AA144" s="326"/>
      <c r="AB144" s="326"/>
      <c r="AC144" s="326"/>
      <c r="AD144" s="326"/>
      <c r="AE144" s="99">
        <f t="shared" ca="1" si="242"/>
        <v>0</v>
      </c>
      <c r="AF144" s="93">
        <f t="shared" si="259"/>
        <v>0</v>
      </c>
      <c r="AG144" s="93" t="str">
        <f t="shared" si="243"/>
        <v>00000</v>
      </c>
      <c r="AH144" s="11" t="str">
        <f t="shared" si="260"/>
        <v>0秒0</v>
      </c>
      <c r="AI144" s="12">
        <f t="shared" si="261"/>
        <v>0</v>
      </c>
      <c r="AJ144" s="12" t="str">
        <f t="shared" si="262"/>
        <v>0</v>
      </c>
      <c r="AK144" s="12" t="str">
        <f t="shared" si="244"/>
        <v>0</v>
      </c>
      <c r="AL144" s="12" t="str">
        <f t="shared" si="263"/>
        <v>0m</v>
      </c>
      <c r="AM144" s="12" t="str">
        <f t="shared" si="264"/>
        <v>点</v>
      </c>
      <c r="AN144" s="108">
        <f t="shared" si="265"/>
        <v>0</v>
      </c>
      <c r="AO144" s="99" t="str">
        <f>IF(J144="","",VLOOKUP(H144,登録データ!$U$4:$V$27,2,FALSE))</f>
        <v/>
      </c>
      <c r="AP144" s="99" t="str">
        <f>IF(J144="","",VLOOKUP(H144,登録データ!$U$4:$W$27,3,FALSE))</f>
        <v/>
      </c>
      <c r="AQ144" s="99" t="str">
        <f t="shared" si="245"/>
        <v/>
      </c>
      <c r="AR144" s="99" t="str">
        <f>IF(H144="","",VLOOKUP(H144,登録データ!$U$4:$X$27,4,FALSE))</f>
        <v/>
      </c>
      <c r="AS144" s="99">
        <f>IF(AR144="",0,COUNTIF($AR$17:AR144,AR144))</f>
        <v>0</v>
      </c>
      <c r="AT144" s="99" t="str">
        <f t="shared" si="266"/>
        <v/>
      </c>
      <c r="AU144" s="99">
        <f>IF(AQ144="B",COUNTIF($AT$17:AT144,AT144),0)</f>
        <v>0</v>
      </c>
      <c r="AV144" s="99">
        <f t="shared" si="246"/>
        <v>0</v>
      </c>
      <c r="AW144" s="99">
        <f t="shared" si="247"/>
        <v>0</v>
      </c>
      <c r="AX144" s="99">
        <f t="shared" si="248"/>
        <v>0</v>
      </c>
      <c r="AY144" s="313"/>
      <c r="AZ144" s="313"/>
      <c r="BA144" s="319"/>
      <c r="BB144" s="319"/>
      <c r="BC144" s="319"/>
      <c r="BD144" s="319"/>
      <c r="BE144" s="319"/>
    </row>
    <row r="145" spans="2:57" ht="19.5" thickBot="1">
      <c r="B145" s="248"/>
      <c r="C145" s="283"/>
      <c r="D145" s="283"/>
      <c r="E145" s="283"/>
      <c r="F145" s="283"/>
      <c r="G145" s="94" t="s">
        <v>37</v>
      </c>
      <c r="H145" s="196"/>
      <c r="I145" s="94" t="s">
        <v>39</v>
      </c>
      <c r="J145" s="199"/>
      <c r="K145" s="94" t="str">
        <f t="shared" si="287"/>
        <v/>
      </c>
      <c r="L145" s="23" t="str">
        <f t="shared" si="380"/>
        <v/>
      </c>
      <c r="M145" s="207"/>
      <c r="N145" s="303"/>
      <c r="O145" s="303"/>
      <c r="P145" s="304"/>
      <c r="Q145" s="295"/>
      <c r="R145" s="295"/>
      <c r="V145" s="7"/>
      <c r="W145" s="314"/>
      <c r="X145" s="314"/>
      <c r="Y145" s="273"/>
      <c r="Z145" s="273"/>
      <c r="AA145" s="273"/>
      <c r="AB145" s="273"/>
      <c r="AC145" s="273"/>
      <c r="AD145" s="273"/>
      <c r="AE145" s="99">
        <f t="shared" ca="1" si="242"/>
        <v>0</v>
      </c>
      <c r="AF145" s="93">
        <f t="shared" si="259"/>
        <v>0</v>
      </c>
      <c r="AG145" s="93" t="str">
        <f t="shared" si="243"/>
        <v>00000</v>
      </c>
      <c r="AH145" s="11" t="str">
        <f t="shared" si="260"/>
        <v>0秒0</v>
      </c>
      <c r="AI145" s="12">
        <f t="shared" si="261"/>
        <v>0</v>
      </c>
      <c r="AJ145" s="12" t="str">
        <f t="shared" si="262"/>
        <v>0</v>
      </c>
      <c r="AK145" s="12" t="str">
        <f t="shared" si="244"/>
        <v>0</v>
      </c>
      <c r="AL145" s="12" t="str">
        <f t="shared" si="263"/>
        <v>0m</v>
      </c>
      <c r="AM145" s="12" t="str">
        <f t="shared" si="264"/>
        <v>点</v>
      </c>
      <c r="AN145" s="108">
        <f t="shared" si="265"/>
        <v>0</v>
      </c>
      <c r="AO145" s="99" t="str">
        <f>IF(J145="","",VLOOKUP(H145,登録データ!$U$4:$V$27,2,FALSE))</f>
        <v/>
      </c>
      <c r="AP145" s="99" t="str">
        <f>IF(J145="","",VLOOKUP(H145,登録データ!$U$4:$W$27,3,FALSE))</f>
        <v/>
      </c>
      <c r="AQ145" s="99" t="str">
        <f t="shared" si="245"/>
        <v/>
      </c>
      <c r="AR145" s="99" t="str">
        <f>IF(H145="","",VLOOKUP(H145,登録データ!$U$4:$X$27,4,FALSE))</f>
        <v/>
      </c>
      <c r="AS145" s="99">
        <f>IF(AR145="",0,COUNTIF($AR$17:AR145,AR145))</f>
        <v>0</v>
      </c>
      <c r="AT145" s="99" t="str">
        <f t="shared" si="266"/>
        <v/>
      </c>
      <c r="AU145" s="99">
        <f>IF(AQ145="B",COUNTIF($AT$17:AT145,AT145),0)</f>
        <v>0</v>
      </c>
      <c r="AV145" s="99">
        <f t="shared" si="246"/>
        <v>0</v>
      </c>
      <c r="AW145" s="99">
        <f t="shared" si="247"/>
        <v>0</v>
      </c>
      <c r="AX145" s="99">
        <f t="shared" si="248"/>
        <v>0</v>
      </c>
      <c r="AY145" s="314"/>
      <c r="AZ145" s="314"/>
      <c r="BA145" s="320"/>
      <c r="BB145" s="320"/>
      <c r="BC145" s="320"/>
      <c r="BD145" s="320"/>
      <c r="BE145" s="320"/>
    </row>
    <row r="146" spans="2:57" ht="19.5" thickTop="1">
      <c r="B146" s="246">
        <v>44</v>
      </c>
      <c r="C146" s="296"/>
      <c r="D146" s="270" t="str">
        <f>IF(C146="","",VLOOKUP(C146,登録データ!$A$3:$G$3000,2,FALSE))</f>
        <v/>
      </c>
      <c r="E146" s="270" t="str">
        <f>IF(C146="","",VLOOKUP(C146,登録データ!$A$3:$G$3000,3,FALSE))</f>
        <v/>
      </c>
      <c r="F146" s="92" t="str">
        <f>IF(C146="","",VLOOKUP(C146,登録データ!$A$3:$G$3000,7,FALSE))</f>
        <v/>
      </c>
      <c r="G146" s="92" t="s">
        <v>33</v>
      </c>
      <c r="H146" s="195"/>
      <c r="I146" s="92" t="s">
        <v>34</v>
      </c>
      <c r="J146" s="197"/>
      <c r="K146" s="102" t="str">
        <f t="shared" si="287"/>
        <v/>
      </c>
      <c r="L146" s="101" t="str">
        <f t="shared" si="380"/>
        <v/>
      </c>
      <c r="M146" s="205"/>
      <c r="N146" s="298"/>
      <c r="O146" s="298"/>
      <c r="P146" s="299"/>
      <c r="Q146" s="293"/>
      <c r="R146" s="293"/>
      <c r="V146" s="7"/>
      <c r="W146" s="312">
        <f>IF(C146="",0,IF(VLOOKUP(C146,登録データ!$A$3:$O$3000,15,FALSE)=1,0,1))</f>
        <v>0</v>
      </c>
      <c r="X146" s="312">
        <f>COUNTIF($C$17:C146,C146)</f>
        <v>0</v>
      </c>
      <c r="Y146" s="325">
        <f t="shared" ref="Y146" si="471">IF(C146="",1,0)</f>
        <v>1</v>
      </c>
      <c r="Z146" s="325">
        <f t="shared" ref="Z146" si="472">IF(D146="",1,0)</f>
        <v>1</v>
      </c>
      <c r="AA146" s="325">
        <f t="shared" ref="AA146" si="473">IF(E146="",1,0)</f>
        <v>1</v>
      </c>
      <c r="AB146" s="325">
        <f t="shared" ref="AB146" si="474">IF(F146="",1,0)</f>
        <v>1</v>
      </c>
      <c r="AC146" s="325">
        <f t="shared" ref="AC146" si="475">IF(F147="",1,0)</f>
        <v>1</v>
      </c>
      <c r="AD146" s="325">
        <f t="shared" ref="AD146" si="476">IF(ISNA(OR(Y146:AC146)),1,SUM(Y146:AC146))</f>
        <v>5</v>
      </c>
      <c r="AE146" s="99">
        <f t="shared" ref="AE146:AE196" ca="1" si="477">IF(AR146="",0,COUNTIF(OFFSET(AR146,-MOD(ROW(AR146)+1,3),0,3,1),AR146))</f>
        <v>0</v>
      </c>
      <c r="AF146" s="93">
        <f t="shared" si="259"/>
        <v>0</v>
      </c>
      <c r="AG146" s="93" t="str">
        <f t="shared" ref="AG146:AG196" si="478">IF(COUNTIF(H146,"*m*")&gt;0,RIGHT(10000000+AN146,7),RIGHT(100000+AN146,5))</f>
        <v>00000</v>
      </c>
      <c r="AH146" s="11" t="str">
        <f t="shared" si="260"/>
        <v>0秒0</v>
      </c>
      <c r="AI146" s="12">
        <f t="shared" si="261"/>
        <v>0</v>
      </c>
      <c r="AJ146" s="12" t="str">
        <f t="shared" si="262"/>
        <v>0</v>
      </c>
      <c r="AK146" s="12" t="str">
        <f t="shared" ref="AK146:AK196" si="479">RIGHT(INT(J146/1),2)</f>
        <v>0</v>
      </c>
      <c r="AL146" s="12" t="str">
        <f t="shared" si="263"/>
        <v>0m</v>
      </c>
      <c r="AM146" s="12" t="str">
        <f t="shared" si="264"/>
        <v>点</v>
      </c>
      <c r="AN146" s="108">
        <f t="shared" si="265"/>
        <v>0</v>
      </c>
      <c r="AO146" s="99" t="str">
        <f>IF(J146="","",VLOOKUP(H146,登録データ!$U$4:$V$27,2,FALSE))</f>
        <v/>
      </c>
      <c r="AP146" s="99" t="str">
        <f>IF(J146="","",VLOOKUP(H146,登録データ!$U$4:$W$27,3,FALSE))</f>
        <v/>
      </c>
      <c r="AQ146" s="99" t="str">
        <f t="shared" ref="AQ146:AQ196" si="480">IF(OR(H146="",J146=""),"",IF(COUNTIF(H146,"*m*")&gt;0,IF(AND(AO146&lt;AN146,AN146&lt;=AP146),"B",IF(AN146&lt;=AO146,"A","×")),IF(AND(AO146&gt;AN146,AN146&gt;=AP146),"B",IF(AN146&gt;=AO146,"A","×"))))</f>
        <v/>
      </c>
      <c r="AR146" s="99" t="str">
        <f>IF(H146="","",VLOOKUP(H146,登録データ!$U$4:$X$27,4,FALSE))</f>
        <v/>
      </c>
      <c r="AS146" s="99">
        <f>IF(AR146="",0,COUNTIF($AR$17:AR146,AR146))</f>
        <v>0</v>
      </c>
      <c r="AT146" s="99" t="str">
        <f t="shared" si="266"/>
        <v/>
      </c>
      <c r="AU146" s="99">
        <f>IF(AQ146="B",COUNTIF($AT$17:AT146,AT146),0)</f>
        <v>0</v>
      </c>
      <c r="AV146" s="99">
        <f t="shared" ref="AV146:AV196" si="481">IF(M146="",0,IF(OR(M146&lt;$AV$10,M146&gt;$AV$11),1,0))</f>
        <v>0</v>
      </c>
      <c r="AW146" s="99">
        <f t="shared" ref="AW146:AW196" si="482">IF($H146="",0,IF($M146="",1,0))</f>
        <v>0</v>
      </c>
      <c r="AX146" s="99">
        <f t="shared" ref="AX146:AX196" si="483">IF($H146="",0,IF($N146="",1,0))</f>
        <v>0</v>
      </c>
      <c r="AY146" s="312">
        <f>IF(Q146="",0,COUNTA($Q$17:Q146))</f>
        <v>0</v>
      </c>
      <c r="AZ146" s="312">
        <f>IF(R146="",0,COUNTA($R$17:R146))</f>
        <v>0</v>
      </c>
      <c r="BA146" s="318">
        <f>IF(OR($AR146="20100",$AR147="20100",$AR148="20100"),COUNTIF($AR$17:$AR148,"20100"),0)</f>
        <v>0</v>
      </c>
      <c r="BB146" s="318">
        <f t="shared" ref="BB146" si="484">IF($BA146=0,0,INDEX($H146:$H148,MATCH("20100",$AR146:$AR148,0),1))</f>
        <v>0</v>
      </c>
      <c r="BC146" s="318">
        <f t="shared" ref="BC146" si="485">IF($BA146=0,0,INDEX($J146:$J148,MATCH("20100",$AR146:$AR148,0),1))</f>
        <v>0</v>
      </c>
      <c r="BD146" s="318">
        <f t="shared" ref="BD146" si="486">IF($BA146=0,0,INDEX($L146:$L148,MATCH("20100",$AR146:$AR148,0),1))</f>
        <v>0</v>
      </c>
      <c r="BE146" s="318">
        <f t="shared" ref="BE146" si="487">IF(LEN($BB146)&lt;5,0,IF($F146=1,0,1))</f>
        <v>0</v>
      </c>
    </row>
    <row r="147" spans="2:57" ht="18.75">
      <c r="B147" s="247"/>
      <c r="C147" s="297"/>
      <c r="D147" s="271"/>
      <c r="E147" s="271"/>
      <c r="F147" s="93" t="str">
        <f>IF(C146="","",VLOOKUP(C146,登録データ!$A$3:$G$3000,4,FALSE))</f>
        <v/>
      </c>
      <c r="G147" s="93" t="s">
        <v>36</v>
      </c>
      <c r="H147" s="195"/>
      <c r="I147" s="93" t="s">
        <v>67</v>
      </c>
      <c r="J147" s="198"/>
      <c r="K147" s="102" t="str">
        <f t="shared" si="287"/>
        <v/>
      </c>
      <c r="L147" s="93" t="str">
        <f t="shared" si="380"/>
        <v/>
      </c>
      <c r="M147" s="206"/>
      <c r="N147" s="300"/>
      <c r="O147" s="301"/>
      <c r="P147" s="302"/>
      <c r="Q147" s="294"/>
      <c r="R147" s="294"/>
      <c r="V147" s="7"/>
      <c r="W147" s="313"/>
      <c r="X147" s="313"/>
      <c r="Y147" s="326"/>
      <c r="Z147" s="326"/>
      <c r="AA147" s="326"/>
      <c r="AB147" s="326"/>
      <c r="AC147" s="326"/>
      <c r="AD147" s="326"/>
      <c r="AE147" s="99">
        <f t="shared" ca="1" si="477"/>
        <v>0</v>
      </c>
      <c r="AF147" s="93">
        <f t="shared" si="259"/>
        <v>0</v>
      </c>
      <c r="AG147" s="93" t="str">
        <f t="shared" si="478"/>
        <v>00000</v>
      </c>
      <c r="AH147" s="11" t="str">
        <f t="shared" si="260"/>
        <v>0秒0</v>
      </c>
      <c r="AI147" s="12">
        <f t="shared" si="261"/>
        <v>0</v>
      </c>
      <c r="AJ147" s="12" t="str">
        <f t="shared" si="262"/>
        <v>0</v>
      </c>
      <c r="AK147" s="12" t="str">
        <f t="shared" si="479"/>
        <v>0</v>
      </c>
      <c r="AL147" s="12" t="str">
        <f t="shared" si="263"/>
        <v>0m</v>
      </c>
      <c r="AM147" s="12" t="str">
        <f t="shared" si="264"/>
        <v>点</v>
      </c>
      <c r="AN147" s="108">
        <f t="shared" si="265"/>
        <v>0</v>
      </c>
      <c r="AO147" s="99" t="str">
        <f>IF(J147="","",VLOOKUP(H147,登録データ!$U$4:$V$27,2,FALSE))</f>
        <v/>
      </c>
      <c r="AP147" s="99" t="str">
        <f>IF(J147="","",VLOOKUP(H147,登録データ!$U$4:$W$27,3,FALSE))</f>
        <v/>
      </c>
      <c r="AQ147" s="99" t="str">
        <f t="shared" si="480"/>
        <v/>
      </c>
      <c r="AR147" s="99" t="str">
        <f>IF(H147="","",VLOOKUP(H147,登録データ!$U$4:$X$27,4,FALSE))</f>
        <v/>
      </c>
      <c r="AS147" s="99">
        <f>IF(AR147="",0,COUNTIF($AR$17:AR147,AR147))</f>
        <v>0</v>
      </c>
      <c r="AT147" s="99" t="str">
        <f t="shared" si="266"/>
        <v/>
      </c>
      <c r="AU147" s="99">
        <f>IF(AQ147="B",COUNTIF($AT$17:AT147,AT147),0)</f>
        <v>0</v>
      </c>
      <c r="AV147" s="99">
        <f t="shared" si="481"/>
        <v>0</v>
      </c>
      <c r="AW147" s="99">
        <f t="shared" si="482"/>
        <v>0</v>
      </c>
      <c r="AX147" s="99">
        <f t="shared" si="483"/>
        <v>0</v>
      </c>
      <c r="AY147" s="313"/>
      <c r="AZ147" s="313"/>
      <c r="BA147" s="319"/>
      <c r="BB147" s="319"/>
      <c r="BC147" s="319"/>
      <c r="BD147" s="319"/>
      <c r="BE147" s="319"/>
    </row>
    <row r="148" spans="2:57" ht="19.5" thickBot="1">
      <c r="B148" s="248"/>
      <c r="C148" s="283"/>
      <c r="D148" s="283"/>
      <c r="E148" s="283"/>
      <c r="F148" s="283"/>
      <c r="G148" s="94" t="s">
        <v>37</v>
      </c>
      <c r="H148" s="196"/>
      <c r="I148" s="94" t="s">
        <v>39</v>
      </c>
      <c r="J148" s="199"/>
      <c r="K148" s="94" t="str">
        <f t="shared" si="287"/>
        <v/>
      </c>
      <c r="L148" s="23" t="str">
        <f t="shared" si="380"/>
        <v/>
      </c>
      <c r="M148" s="207"/>
      <c r="N148" s="303"/>
      <c r="O148" s="303"/>
      <c r="P148" s="304"/>
      <c r="Q148" s="295"/>
      <c r="R148" s="295"/>
      <c r="V148" s="7"/>
      <c r="W148" s="314"/>
      <c r="X148" s="314"/>
      <c r="Y148" s="273"/>
      <c r="Z148" s="273"/>
      <c r="AA148" s="273"/>
      <c r="AB148" s="273"/>
      <c r="AC148" s="273"/>
      <c r="AD148" s="273"/>
      <c r="AE148" s="99">
        <f t="shared" ca="1" si="477"/>
        <v>0</v>
      </c>
      <c r="AF148" s="93">
        <f t="shared" si="259"/>
        <v>0</v>
      </c>
      <c r="AG148" s="93" t="str">
        <f t="shared" si="478"/>
        <v>00000</v>
      </c>
      <c r="AH148" s="11" t="str">
        <f t="shared" si="260"/>
        <v>0秒0</v>
      </c>
      <c r="AI148" s="12">
        <f t="shared" si="261"/>
        <v>0</v>
      </c>
      <c r="AJ148" s="12" t="str">
        <f t="shared" si="262"/>
        <v>0</v>
      </c>
      <c r="AK148" s="12" t="str">
        <f t="shared" si="479"/>
        <v>0</v>
      </c>
      <c r="AL148" s="12" t="str">
        <f t="shared" si="263"/>
        <v>0m</v>
      </c>
      <c r="AM148" s="12" t="str">
        <f t="shared" si="264"/>
        <v>点</v>
      </c>
      <c r="AN148" s="108">
        <f t="shared" si="265"/>
        <v>0</v>
      </c>
      <c r="AO148" s="99" t="str">
        <f>IF(J148="","",VLOOKUP(H148,登録データ!$U$4:$V$27,2,FALSE))</f>
        <v/>
      </c>
      <c r="AP148" s="99" t="str">
        <f>IF(J148="","",VLOOKUP(H148,登録データ!$U$4:$W$27,3,FALSE))</f>
        <v/>
      </c>
      <c r="AQ148" s="99" t="str">
        <f t="shared" si="480"/>
        <v/>
      </c>
      <c r="AR148" s="99" t="str">
        <f>IF(H148="","",VLOOKUP(H148,登録データ!$U$4:$X$27,4,FALSE))</f>
        <v/>
      </c>
      <c r="AS148" s="99">
        <f>IF(AR148="",0,COUNTIF($AR$17:AR148,AR148))</f>
        <v>0</v>
      </c>
      <c r="AT148" s="99" t="str">
        <f t="shared" si="266"/>
        <v/>
      </c>
      <c r="AU148" s="99">
        <f>IF(AQ148="B",COUNTIF($AT$17:AT148,AT148),0)</f>
        <v>0</v>
      </c>
      <c r="AV148" s="99">
        <f t="shared" si="481"/>
        <v>0</v>
      </c>
      <c r="AW148" s="99">
        <f t="shared" si="482"/>
        <v>0</v>
      </c>
      <c r="AX148" s="99">
        <f t="shared" si="483"/>
        <v>0</v>
      </c>
      <c r="AY148" s="314"/>
      <c r="AZ148" s="314"/>
      <c r="BA148" s="320"/>
      <c r="BB148" s="320"/>
      <c r="BC148" s="320"/>
      <c r="BD148" s="320"/>
      <c r="BE148" s="320"/>
    </row>
    <row r="149" spans="2:57" ht="19.5" thickTop="1">
      <c r="B149" s="246">
        <v>45</v>
      </c>
      <c r="C149" s="296"/>
      <c r="D149" s="270" t="str">
        <f>IF(C149="","",VLOOKUP(C149,登録データ!$A$3:$G$3000,2,FALSE))</f>
        <v/>
      </c>
      <c r="E149" s="270" t="str">
        <f>IF(C149="","",VLOOKUP(C149,登録データ!$A$3:$G$3000,3,FALSE))</f>
        <v/>
      </c>
      <c r="F149" s="92" t="str">
        <f>IF(C149="","",VLOOKUP(C149,登録データ!$A$3:$G$3000,7,FALSE))</f>
        <v/>
      </c>
      <c r="G149" s="92" t="s">
        <v>33</v>
      </c>
      <c r="H149" s="195"/>
      <c r="I149" s="92" t="s">
        <v>34</v>
      </c>
      <c r="J149" s="197"/>
      <c r="K149" s="102" t="str">
        <f t="shared" si="287"/>
        <v/>
      </c>
      <c r="L149" s="101" t="str">
        <f t="shared" si="380"/>
        <v/>
      </c>
      <c r="M149" s="205"/>
      <c r="N149" s="298"/>
      <c r="O149" s="298"/>
      <c r="P149" s="299"/>
      <c r="Q149" s="293"/>
      <c r="R149" s="293"/>
      <c r="V149" s="7"/>
      <c r="W149" s="312">
        <f>IF(C149="",0,IF(VLOOKUP(C149,登録データ!$A$3:$O$3000,15,FALSE)=1,0,1))</f>
        <v>0</v>
      </c>
      <c r="X149" s="312">
        <f>COUNTIF($C$17:C149,C149)</f>
        <v>0</v>
      </c>
      <c r="Y149" s="325">
        <f t="shared" ref="Y149" si="488">IF(C149="",1,0)</f>
        <v>1</v>
      </c>
      <c r="Z149" s="325">
        <f t="shared" ref="Z149" si="489">IF(D149="",1,0)</f>
        <v>1</v>
      </c>
      <c r="AA149" s="325">
        <f t="shared" ref="AA149" si="490">IF(E149="",1,0)</f>
        <v>1</v>
      </c>
      <c r="AB149" s="325">
        <f t="shared" ref="AB149" si="491">IF(F149="",1,0)</f>
        <v>1</v>
      </c>
      <c r="AC149" s="325">
        <f t="shared" ref="AC149" si="492">IF(F150="",1,0)</f>
        <v>1</v>
      </c>
      <c r="AD149" s="325">
        <f t="shared" ref="AD149" si="493">IF(ISNA(OR(Y149:AC149)),1,SUM(Y149:AC149))</f>
        <v>5</v>
      </c>
      <c r="AE149" s="99">
        <f t="shared" ca="1" si="477"/>
        <v>0</v>
      </c>
      <c r="AF149" s="93">
        <f t="shared" ref="AF149:AF196" si="494">IF(COUNTIF(H149,"*m*")&gt;0,IF(VALUE(AJ149)&gt;59,1,0),0)</f>
        <v>0</v>
      </c>
      <c r="AG149" s="93" t="str">
        <f t="shared" si="478"/>
        <v>00000</v>
      </c>
      <c r="AH149" s="11" t="str">
        <f t="shared" ref="AH149:AH196" si="495">IF(AI149=0,AJ149&amp;"秒"&amp;AK149,AI149&amp;"分"&amp;AJ149&amp;"秒"&amp;AK149)</f>
        <v>0秒0</v>
      </c>
      <c r="AI149" s="12">
        <f t="shared" ref="AI149:AI196" si="496">INT(J149/10000)</f>
        <v>0</v>
      </c>
      <c r="AJ149" s="12" t="str">
        <f t="shared" ref="AJ149:AJ196" si="497">RIGHT(INT(J149/100),2)</f>
        <v>0</v>
      </c>
      <c r="AK149" s="12" t="str">
        <f t="shared" si="479"/>
        <v>0</v>
      </c>
      <c r="AL149" s="12" t="str">
        <f t="shared" ref="AL149:AL196" si="498">INT(J149/100)&amp;"m"&amp;RIGHT(J149,2)</f>
        <v>0m</v>
      </c>
      <c r="AM149" s="12" t="str">
        <f t="shared" ref="AM149:AM196" si="499">J149&amp;"点"</f>
        <v>点</v>
      </c>
      <c r="AN149" s="108">
        <f t="shared" ref="AN149:AN196" si="500">VALUE(J149)</f>
        <v>0</v>
      </c>
      <c r="AO149" s="99" t="str">
        <f>IF(J149="","",VLOOKUP(H149,登録データ!$U$4:$V$27,2,FALSE))</f>
        <v/>
      </c>
      <c r="AP149" s="99" t="str">
        <f>IF(J149="","",VLOOKUP(H149,登録データ!$U$4:$W$27,3,FALSE))</f>
        <v/>
      </c>
      <c r="AQ149" s="99" t="str">
        <f t="shared" si="480"/>
        <v/>
      </c>
      <c r="AR149" s="99" t="str">
        <f>IF(H149="","",VLOOKUP(H149,登録データ!$U$4:$X$27,4,FALSE))</f>
        <v/>
      </c>
      <c r="AS149" s="99">
        <f>IF(AR149="",0,COUNTIF($AR$17:AR149,AR149))</f>
        <v>0</v>
      </c>
      <c r="AT149" s="99" t="str">
        <f t="shared" ref="AT149:AT196" si="501">AR149&amp;AQ149</f>
        <v/>
      </c>
      <c r="AU149" s="99">
        <f>IF(AQ149="B",COUNTIF($AT$17:AT149,AT149),0)</f>
        <v>0</v>
      </c>
      <c r="AV149" s="99">
        <f t="shared" si="481"/>
        <v>0</v>
      </c>
      <c r="AW149" s="99">
        <f t="shared" si="482"/>
        <v>0</v>
      </c>
      <c r="AX149" s="99">
        <f t="shared" si="483"/>
        <v>0</v>
      </c>
      <c r="AY149" s="312">
        <f>IF(Q149="",0,COUNTA($Q$17:Q149))</f>
        <v>0</v>
      </c>
      <c r="AZ149" s="312">
        <f>IF(R149="",0,COUNTA($R$17:R149))</f>
        <v>0</v>
      </c>
      <c r="BA149" s="318">
        <f>IF(OR($AR149="20100",$AR150="20100",$AR151="20100"),COUNTIF($AR$17:$AR151,"20100"),0)</f>
        <v>0</v>
      </c>
      <c r="BB149" s="318">
        <f t="shared" ref="BB149" si="502">IF($BA149=0,0,INDEX($H149:$H151,MATCH("20100",$AR149:$AR151,0),1))</f>
        <v>0</v>
      </c>
      <c r="BC149" s="318">
        <f t="shared" ref="BC149" si="503">IF($BA149=0,0,INDEX($J149:$J151,MATCH("20100",$AR149:$AR151,0),1))</f>
        <v>0</v>
      </c>
      <c r="BD149" s="318">
        <f t="shared" ref="BD149" si="504">IF($BA149=0,0,INDEX($L149:$L151,MATCH("20100",$AR149:$AR151,0),1))</f>
        <v>0</v>
      </c>
      <c r="BE149" s="318">
        <f t="shared" ref="BE149" si="505">IF(LEN($BB149)&lt;5,0,IF($F149=1,0,1))</f>
        <v>0</v>
      </c>
    </row>
    <row r="150" spans="2:57" ht="18.75">
      <c r="B150" s="247"/>
      <c r="C150" s="297"/>
      <c r="D150" s="271"/>
      <c r="E150" s="271"/>
      <c r="F150" s="93" t="str">
        <f>IF(C149="","",VLOOKUP(C149,登録データ!$A$3:$G$3000,4,FALSE))</f>
        <v/>
      </c>
      <c r="G150" s="93" t="s">
        <v>36</v>
      </c>
      <c r="H150" s="195"/>
      <c r="I150" s="93" t="s">
        <v>67</v>
      </c>
      <c r="J150" s="198"/>
      <c r="K150" s="102" t="str">
        <f t="shared" si="287"/>
        <v/>
      </c>
      <c r="L150" s="93" t="str">
        <f t="shared" si="380"/>
        <v/>
      </c>
      <c r="M150" s="206"/>
      <c r="N150" s="300"/>
      <c r="O150" s="301"/>
      <c r="P150" s="302"/>
      <c r="Q150" s="294"/>
      <c r="R150" s="294"/>
      <c r="V150" s="7"/>
      <c r="W150" s="313"/>
      <c r="X150" s="313"/>
      <c r="Y150" s="326"/>
      <c r="Z150" s="326"/>
      <c r="AA150" s="326"/>
      <c r="AB150" s="326"/>
      <c r="AC150" s="326"/>
      <c r="AD150" s="326"/>
      <c r="AE150" s="99">
        <f t="shared" ca="1" si="477"/>
        <v>0</v>
      </c>
      <c r="AF150" s="93">
        <f t="shared" si="494"/>
        <v>0</v>
      </c>
      <c r="AG150" s="93" t="str">
        <f t="shared" si="478"/>
        <v>00000</v>
      </c>
      <c r="AH150" s="11" t="str">
        <f t="shared" si="495"/>
        <v>0秒0</v>
      </c>
      <c r="AI150" s="12">
        <f t="shared" si="496"/>
        <v>0</v>
      </c>
      <c r="AJ150" s="12" t="str">
        <f t="shared" si="497"/>
        <v>0</v>
      </c>
      <c r="AK150" s="12" t="str">
        <f t="shared" si="479"/>
        <v>0</v>
      </c>
      <c r="AL150" s="12" t="str">
        <f t="shared" si="498"/>
        <v>0m</v>
      </c>
      <c r="AM150" s="12" t="str">
        <f t="shared" si="499"/>
        <v>点</v>
      </c>
      <c r="AN150" s="108">
        <f t="shared" si="500"/>
        <v>0</v>
      </c>
      <c r="AO150" s="99" t="str">
        <f>IF(J150="","",VLOOKUP(H150,登録データ!$U$4:$V$27,2,FALSE))</f>
        <v/>
      </c>
      <c r="AP150" s="99" t="str">
        <f>IF(J150="","",VLOOKUP(H150,登録データ!$U$4:$W$27,3,FALSE))</f>
        <v/>
      </c>
      <c r="AQ150" s="99" t="str">
        <f t="shared" si="480"/>
        <v/>
      </c>
      <c r="AR150" s="99" t="str">
        <f>IF(H150="","",VLOOKUP(H150,登録データ!$U$4:$X$27,4,FALSE))</f>
        <v/>
      </c>
      <c r="AS150" s="99">
        <f>IF(AR150="",0,COUNTIF($AR$17:AR150,AR150))</f>
        <v>0</v>
      </c>
      <c r="AT150" s="99" t="str">
        <f t="shared" si="501"/>
        <v/>
      </c>
      <c r="AU150" s="99">
        <f>IF(AQ150="B",COUNTIF($AT$17:AT150,AT150),0)</f>
        <v>0</v>
      </c>
      <c r="AV150" s="99">
        <f t="shared" si="481"/>
        <v>0</v>
      </c>
      <c r="AW150" s="99">
        <f t="shared" si="482"/>
        <v>0</v>
      </c>
      <c r="AX150" s="99">
        <f t="shared" si="483"/>
        <v>0</v>
      </c>
      <c r="AY150" s="313"/>
      <c r="AZ150" s="313"/>
      <c r="BA150" s="319"/>
      <c r="BB150" s="319"/>
      <c r="BC150" s="319"/>
      <c r="BD150" s="319"/>
      <c r="BE150" s="319"/>
    </row>
    <row r="151" spans="2:57" ht="19.5" thickBot="1">
      <c r="B151" s="248"/>
      <c r="C151" s="283"/>
      <c r="D151" s="283"/>
      <c r="E151" s="283"/>
      <c r="F151" s="283"/>
      <c r="G151" s="94" t="s">
        <v>37</v>
      </c>
      <c r="H151" s="196"/>
      <c r="I151" s="94" t="s">
        <v>39</v>
      </c>
      <c r="J151" s="199"/>
      <c r="K151" s="94" t="str">
        <f t="shared" si="287"/>
        <v/>
      </c>
      <c r="L151" s="23" t="str">
        <f t="shared" si="380"/>
        <v/>
      </c>
      <c r="M151" s="207"/>
      <c r="N151" s="303"/>
      <c r="O151" s="303"/>
      <c r="P151" s="304"/>
      <c r="Q151" s="295"/>
      <c r="R151" s="295"/>
      <c r="V151" s="7"/>
      <c r="W151" s="314"/>
      <c r="X151" s="314"/>
      <c r="Y151" s="273"/>
      <c r="Z151" s="273"/>
      <c r="AA151" s="273"/>
      <c r="AB151" s="273"/>
      <c r="AC151" s="273"/>
      <c r="AD151" s="273"/>
      <c r="AE151" s="99">
        <f t="shared" ca="1" si="477"/>
        <v>0</v>
      </c>
      <c r="AF151" s="93">
        <f t="shared" si="494"/>
        <v>0</v>
      </c>
      <c r="AG151" s="93" t="str">
        <f t="shared" si="478"/>
        <v>00000</v>
      </c>
      <c r="AH151" s="11" t="str">
        <f t="shared" si="495"/>
        <v>0秒0</v>
      </c>
      <c r="AI151" s="12">
        <f t="shared" si="496"/>
        <v>0</v>
      </c>
      <c r="AJ151" s="12" t="str">
        <f t="shared" si="497"/>
        <v>0</v>
      </c>
      <c r="AK151" s="12" t="str">
        <f t="shared" si="479"/>
        <v>0</v>
      </c>
      <c r="AL151" s="12" t="str">
        <f t="shared" si="498"/>
        <v>0m</v>
      </c>
      <c r="AM151" s="12" t="str">
        <f t="shared" si="499"/>
        <v>点</v>
      </c>
      <c r="AN151" s="108">
        <f t="shared" si="500"/>
        <v>0</v>
      </c>
      <c r="AO151" s="99" t="str">
        <f>IF(J151="","",VLOOKUP(H151,登録データ!$U$4:$V$27,2,FALSE))</f>
        <v/>
      </c>
      <c r="AP151" s="99" t="str">
        <f>IF(J151="","",VLOOKUP(H151,登録データ!$U$4:$W$27,3,FALSE))</f>
        <v/>
      </c>
      <c r="AQ151" s="99" t="str">
        <f t="shared" si="480"/>
        <v/>
      </c>
      <c r="AR151" s="99" t="str">
        <f>IF(H151="","",VLOOKUP(H151,登録データ!$U$4:$X$27,4,FALSE))</f>
        <v/>
      </c>
      <c r="AS151" s="99">
        <f>IF(AR151="",0,COUNTIF($AR$17:AR151,AR151))</f>
        <v>0</v>
      </c>
      <c r="AT151" s="99" t="str">
        <f t="shared" si="501"/>
        <v/>
      </c>
      <c r="AU151" s="99">
        <f>IF(AQ151="B",COUNTIF($AT$17:AT151,AT151),0)</f>
        <v>0</v>
      </c>
      <c r="AV151" s="99">
        <f t="shared" si="481"/>
        <v>0</v>
      </c>
      <c r="AW151" s="99">
        <f t="shared" si="482"/>
        <v>0</v>
      </c>
      <c r="AX151" s="99">
        <f t="shared" si="483"/>
        <v>0</v>
      </c>
      <c r="AY151" s="314"/>
      <c r="AZ151" s="314"/>
      <c r="BA151" s="320"/>
      <c r="BB151" s="320"/>
      <c r="BC151" s="320"/>
      <c r="BD151" s="320"/>
      <c r="BE151" s="320"/>
    </row>
    <row r="152" spans="2:57" ht="19.5" thickTop="1">
      <c r="B152" s="246">
        <v>46</v>
      </c>
      <c r="C152" s="296"/>
      <c r="D152" s="270" t="str">
        <f>IF(C152="","",VLOOKUP(C152,登録データ!$A$3:$G$3000,2,FALSE))</f>
        <v/>
      </c>
      <c r="E152" s="270" t="str">
        <f>IF(C152="","",VLOOKUP(C152,登録データ!$A$3:$G$3000,3,FALSE))</f>
        <v/>
      </c>
      <c r="F152" s="92" t="str">
        <f>IF(C152="","",VLOOKUP(C152,登録データ!$A$3:$G$3000,7,FALSE))</f>
        <v/>
      </c>
      <c r="G152" s="92" t="s">
        <v>33</v>
      </c>
      <c r="H152" s="195"/>
      <c r="I152" s="92" t="s">
        <v>34</v>
      </c>
      <c r="J152" s="197"/>
      <c r="K152" s="102" t="str">
        <f t="shared" si="287"/>
        <v/>
      </c>
      <c r="L152" s="101" t="str">
        <f t="shared" si="380"/>
        <v/>
      </c>
      <c r="M152" s="205"/>
      <c r="N152" s="298"/>
      <c r="O152" s="298"/>
      <c r="P152" s="299"/>
      <c r="Q152" s="293"/>
      <c r="R152" s="293"/>
      <c r="V152" s="7"/>
      <c r="W152" s="312">
        <f>IF(C152="",0,IF(VLOOKUP(C152,登録データ!$A$3:$O$3000,15,FALSE)=1,0,1))</f>
        <v>0</v>
      </c>
      <c r="X152" s="312">
        <f>COUNTIF($C$17:C152,C152)</f>
        <v>0</v>
      </c>
      <c r="Y152" s="325">
        <f t="shared" ref="Y152" si="506">IF(C152="",1,0)</f>
        <v>1</v>
      </c>
      <c r="Z152" s="325">
        <f t="shared" ref="Z152" si="507">IF(D152="",1,0)</f>
        <v>1</v>
      </c>
      <c r="AA152" s="325">
        <f t="shared" ref="AA152" si="508">IF(E152="",1,0)</f>
        <v>1</v>
      </c>
      <c r="AB152" s="325">
        <f t="shared" ref="AB152" si="509">IF(F152="",1,0)</f>
        <v>1</v>
      </c>
      <c r="AC152" s="325">
        <f t="shared" ref="AC152" si="510">IF(F153="",1,0)</f>
        <v>1</v>
      </c>
      <c r="AD152" s="325">
        <f t="shared" ref="AD152" si="511">IF(ISNA(OR(Y152:AC152)),1,SUM(Y152:AC152))</f>
        <v>5</v>
      </c>
      <c r="AE152" s="99">
        <f t="shared" ca="1" si="477"/>
        <v>0</v>
      </c>
      <c r="AF152" s="93">
        <f t="shared" si="494"/>
        <v>0</v>
      </c>
      <c r="AG152" s="93" t="str">
        <f t="shared" si="478"/>
        <v>00000</v>
      </c>
      <c r="AH152" s="11" t="str">
        <f t="shared" si="495"/>
        <v>0秒0</v>
      </c>
      <c r="AI152" s="12">
        <f t="shared" si="496"/>
        <v>0</v>
      </c>
      <c r="AJ152" s="12" t="str">
        <f t="shared" si="497"/>
        <v>0</v>
      </c>
      <c r="AK152" s="12" t="str">
        <f t="shared" si="479"/>
        <v>0</v>
      </c>
      <c r="AL152" s="12" t="str">
        <f t="shared" si="498"/>
        <v>0m</v>
      </c>
      <c r="AM152" s="12" t="str">
        <f t="shared" si="499"/>
        <v>点</v>
      </c>
      <c r="AN152" s="108">
        <f t="shared" si="500"/>
        <v>0</v>
      </c>
      <c r="AO152" s="99" t="str">
        <f>IF(J152="","",VLOOKUP(H152,登録データ!$U$4:$V$27,2,FALSE))</f>
        <v/>
      </c>
      <c r="AP152" s="99" t="str">
        <f>IF(J152="","",VLOOKUP(H152,登録データ!$U$4:$W$27,3,FALSE))</f>
        <v/>
      </c>
      <c r="AQ152" s="99" t="str">
        <f t="shared" si="480"/>
        <v/>
      </c>
      <c r="AR152" s="99" t="str">
        <f>IF(H152="","",VLOOKUP(H152,登録データ!$U$4:$X$27,4,FALSE))</f>
        <v/>
      </c>
      <c r="AS152" s="99">
        <f>IF(AR152="",0,COUNTIF($AR$17:AR152,AR152))</f>
        <v>0</v>
      </c>
      <c r="AT152" s="99" t="str">
        <f t="shared" si="501"/>
        <v/>
      </c>
      <c r="AU152" s="99">
        <f>IF(AQ152="B",COUNTIF($AT$17:AT152,AT152),0)</f>
        <v>0</v>
      </c>
      <c r="AV152" s="99">
        <f t="shared" si="481"/>
        <v>0</v>
      </c>
      <c r="AW152" s="99">
        <f t="shared" si="482"/>
        <v>0</v>
      </c>
      <c r="AX152" s="99">
        <f t="shared" si="483"/>
        <v>0</v>
      </c>
      <c r="AY152" s="312">
        <f>IF(Q152="",0,COUNTA($Q$17:Q152))</f>
        <v>0</v>
      </c>
      <c r="AZ152" s="312">
        <f>IF(R152="",0,COUNTA($R$17:R152))</f>
        <v>0</v>
      </c>
      <c r="BA152" s="318">
        <f>IF(OR($AR152="20100",$AR153="20100",$AR154="20100"),COUNTIF($AR$17:$AR154,"20100"),0)</f>
        <v>0</v>
      </c>
      <c r="BB152" s="318">
        <f t="shared" ref="BB152" si="512">IF($BA152=0,0,INDEX($H152:$H154,MATCH("20100",$AR152:$AR154,0),1))</f>
        <v>0</v>
      </c>
      <c r="BC152" s="318">
        <f t="shared" ref="BC152" si="513">IF($BA152=0,0,INDEX($J152:$J154,MATCH("20100",$AR152:$AR154,0),1))</f>
        <v>0</v>
      </c>
      <c r="BD152" s="318">
        <f t="shared" ref="BD152" si="514">IF($BA152=0,0,INDEX($L152:$L154,MATCH("20100",$AR152:$AR154,0),1))</f>
        <v>0</v>
      </c>
      <c r="BE152" s="318">
        <f t="shared" ref="BE152" si="515">IF(LEN($BB152)&lt;5,0,IF($F152=1,0,1))</f>
        <v>0</v>
      </c>
    </row>
    <row r="153" spans="2:57" ht="18.75">
      <c r="B153" s="247"/>
      <c r="C153" s="297"/>
      <c r="D153" s="271"/>
      <c r="E153" s="271"/>
      <c r="F153" s="93" t="str">
        <f>IF(C152="","",VLOOKUP(C152,登録データ!$A$3:$G$3000,4,FALSE))</f>
        <v/>
      </c>
      <c r="G153" s="93" t="s">
        <v>36</v>
      </c>
      <c r="H153" s="195"/>
      <c r="I153" s="93" t="s">
        <v>67</v>
      </c>
      <c r="J153" s="198"/>
      <c r="K153" s="102" t="str">
        <f t="shared" si="287"/>
        <v/>
      </c>
      <c r="L153" s="93" t="str">
        <f t="shared" si="380"/>
        <v/>
      </c>
      <c r="M153" s="206"/>
      <c r="N153" s="300"/>
      <c r="O153" s="301"/>
      <c r="P153" s="302"/>
      <c r="Q153" s="294"/>
      <c r="R153" s="294"/>
      <c r="V153" s="7"/>
      <c r="W153" s="313"/>
      <c r="X153" s="313"/>
      <c r="Y153" s="326"/>
      <c r="Z153" s="326"/>
      <c r="AA153" s="326"/>
      <c r="AB153" s="326"/>
      <c r="AC153" s="326"/>
      <c r="AD153" s="326"/>
      <c r="AE153" s="99">
        <f t="shared" ca="1" si="477"/>
        <v>0</v>
      </c>
      <c r="AF153" s="93">
        <f t="shared" si="494"/>
        <v>0</v>
      </c>
      <c r="AG153" s="93" t="str">
        <f t="shared" si="478"/>
        <v>00000</v>
      </c>
      <c r="AH153" s="11" t="str">
        <f t="shared" si="495"/>
        <v>0秒0</v>
      </c>
      <c r="AI153" s="12">
        <f t="shared" si="496"/>
        <v>0</v>
      </c>
      <c r="AJ153" s="12" t="str">
        <f t="shared" si="497"/>
        <v>0</v>
      </c>
      <c r="AK153" s="12" t="str">
        <f t="shared" si="479"/>
        <v>0</v>
      </c>
      <c r="AL153" s="12" t="str">
        <f t="shared" si="498"/>
        <v>0m</v>
      </c>
      <c r="AM153" s="12" t="str">
        <f t="shared" si="499"/>
        <v>点</v>
      </c>
      <c r="AN153" s="108">
        <f t="shared" si="500"/>
        <v>0</v>
      </c>
      <c r="AO153" s="99" t="str">
        <f>IF(J153="","",VLOOKUP(H153,登録データ!$U$4:$V$27,2,FALSE))</f>
        <v/>
      </c>
      <c r="AP153" s="99" t="str">
        <f>IF(J153="","",VLOOKUP(H153,登録データ!$U$4:$W$27,3,FALSE))</f>
        <v/>
      </c>
      <c r="AQ153" s="99" t="str">
        <f t="shared" si="480"/>
        <v/>
      </c>
      <c r="AR153" s="99" t="str">
        <f>IF(H153="","",VLOOKUP(H153,登録データ!$U$4:$X$27,4,FALSE))</f>
        <v/>
      </c>
      <c r="AS153" s="99">
        <f>IF(AR153="",0,COUNTIF($AR$17:AR153,AR153))</f>
        <v>0</v>
      </c>
      <c r="AT153" s="99" t="str">
        <f t="shared" si="501"/>
        <v/>
      </c>
      <c r="AU153" s="99">
        <f>IF(AQ153="B",COUNTIF($AT$17:AT153,AT153),0)</f>
        <v>0</v>
      </c>
      <c r="AV153" s="99">
        <f t="shared" si="481"/>
        <v>0</v>
      </c>
      <c r="AW153" s="99">
        <f t="shared" si="482"/>
        <v>0</v>
      </c>
      <c r="AX153" s="99">
        <f t="shared" si="483"/>
        <v>0</v>
      </c>
      <c r="AY153" s="313"/>
      <c r="AZ153" s="313"/>
      <c r="BA153" s="319"/>
      <c r="BB153" s="319"/>
      <c r="BC153" s="319"/>
      <c r="BD153" s="319"/>
      <c r="BE153" s="319"/>
    </row>
    <row r="154" spans="2:57" ht="19.5" thickBot="1">
      <c r="B154" s="248"/>
      <c r="C154" s="283"/>
      <c r="D154" s="283"/>
      <c r="E154" s="283"/>
      <c r="F154" s="283"/>
      <c r="G154" s="94" t="s">
        <v>37</v>
      </c>
      <c r="H154" s="196"/>
      <c r="I154" s="94" t="s">
        <v>39</v>
      </c>
      <c r="J154" s="199"/>
      <c r="K154" s="94" t="str">
        <f t="shared" ref="K154:K196" si="516">IF(OR(H154="",J154=""),"",IF(COUNTIF(H154,"*m*")&gt;0,AH154,IF(COUNTIF(H154,"*種*")&gt;0,AM154,AL154)))</f>
        <v/>
      </c>
      <c r="L154" s="23" t="str">
        <f t="shared" si="380"/>
        <v/>
      </c>
      <c r="M154" s="207"/>
      <c r="N154" s="303"/>
      <c r="O154" s="303"/>
      <c r="P154" s="304"/>
      <c r="Q154" s="295"/>
      <c r="R154" s="295"/>
      <c r="V154" s="7"/>
      <c r="W154" s="314"/>
      <c r="X154" s="314"/>
      <c r="Y154" s="273"/>
      <c r="Z154" s="273"/>
      <c r="AA154" s="273"/>
      <c r="AB154" s="273"/>
      <c r="AC154" s="273"/>
      <c r="AD154" s="273"/>
      <c r="AE154" s="99">
        <f t="shared" ca="1" si="477"/>
        <v>0</v>
      </c>
      <c r="AF154" s="93">
        <f t="shared" si="494"/>
        <v>0</v>
      </c>
      <c r="AG154" s="93" t="str">
        <f t="shared" si="478"/>
        <v>00000</v>
      </c>
      <c r="AH154" s="11" t="str">
        <f t="shared" si="495"/>
        <v>0秒0</v>
      </c>
      <c r="AI154" s="12">
        <f t="shared" si="496"/>
        <v>0</v>
      </c>
      <c r="AJ154" s="12" t="str">
        <f t="shared" si="497"/>
        <v>0</v>
      </c>
      <c r="AK154" s="12" t="str">
        <f t="shared" si="479"/>
        <v>0</v>
      </c>
      <c r="AL154" s="12" t="str">
        <f t="shared" si="498"/>
        <v>0m</v>
      </c>
      <c r="AM154" s="12" t="str">
        <f t="shared" si="499"/>
        <v>点</v>
      </c>
      <c r="AN154" s="108">
        <f t="shared" si="500"/>
        <v>0</v>
      </c>
      <c r="AO154" s="99" t="str">
        <f>IF(J154="","",VLOOKUP(H154,登録データ!$U$4:$V$27,2,FALSE))</f>
        <v/>
      </c>
      <c r="AP154" s="99" t="str">
        <f>IF(J154="","",VLOOKUP(H154,登録データ!$U$4:$W$27,3,FALSE))</f>
        <v/>
      </c>
      <c r="AQ154" s="99" t="str">
        <f t="shared" si="480"/>
        <v/>
      </c>
      <c r="AR154" s="99" t="str">
        <f>IF(H154="","",VLOOKUP(H154,登録データ!$U$4:$X$27,4,FALSE))</f>
        <v/>
      </c>
      <c r="AS154" s="99">
        <f>IF(AR154="",0,COUNTIF($AR$17:AR154,AR154))</f>
        <v>0</v>
      </c>
      <c r="AT154" s="99" t="str">
        <f t="shared" si="501"/>
        <v/>
      </c>
      <c r="AU154" s="99">
        <f>IF(AQ154="B",COUNTIF($AT$17:AT154,AT154),0)</f>
        <v>0</v>
      </c>
      <c r="AV154" s="99">
        <f t="shared" si="481"/>
        <v>0</v>
      </c>
      <c r="AW154" s="99">
        <f t="shared" si="482"/>
        <v>0</v>
      </c>
      <c r="AX154" s="99">
        <f t="shared" si="483"/>
        <v>0</v>
      </c>
      <c r="AY154" s="314"/>
      <c r="AZ154" s="314"/>
      <c r="BA154" s="320"/>
      <c r="BB154" s="320"/>
      <c r="BC154" s="320"/>
      <c r="BD154" s="320"/>
      <c r="BE154" s="320"/>
    </row>
    <row r="155" spans="2:57" ht="19.5" thickTop="1">
      <c r="B155" s="246">
        <v>47</v>
      </c>
      <c r="C155" s="296"/>
      <c r="D155" s="270" t="str">
        <f>IF(C155="","",VLOOKUP(C155,登録データ!$A$3:$G$3000,2,FALSE))</f>
        <v/>
      </c>
      <c r="E155" s="270" t="str">
        <f>IF(C155="","",VLOOKUP(C155,登録データ!$A$3:$G$3000,3,FALSE))</f>
        <v/>
      </c>
      <c r="F155" s="92" t="str">
        <f>IF(C155="","",VLOOKUP(C155,登録データ!$A$3:$G$3000,7,FALSE))</f>
        <v/>
      </c>
      <c r="G155" s="92" t="s">
        <v>33</v>
      </c>
      <c r="H155" s="195"/>
      <c r="I155" s="92" t="s">
        <v>34</v>
      </c>
      <c r="J155" s="197"/>
      <c r="K155" s="102" t="str">
        <f t="shared" si="516"/>
        <v/>
      </c>
      <c r="L155" s="101" t="str">
        <f t="shared" si="380"/>
        <v/>
      </c>
      <c r="M155" s="205"/>
      <c r="N155" s="298"/>
      <c r="O155" s="298"/>
      <c r="P155" s="299"/>
      <c r="Q155" s="293"/>
      <c r="R155" s="293"/>
      <c r="V155" s="7"/>
      <c r="W155" s="312">
        <f>IF(C155="",0,IF(VLOOKUP(C155,登録データ!$A$3:$O$3000,15,FALSE)=1,0,1))</f>
        <v>0</v>
      </c>
      <c r="X155" s="312">
        <f>COUNTIF($C$17:C155,C155)</f>
        <v>0</v>
      </c>
      <c r="Y155" s="325">
        <f t="shared" ref="Y155" si="517">IF(C155="",1,0)</f>
        <v>1</v>
      </c>
      <c r="Z155" s="325">
        <f t="shared" ref="Z155" si="518">IF(D155="",1,0)</f>
        <v>1</v>
      </c>
      <c r="AA155" s="325">
        <f t="shared" ref="AA155" si="519">IF(E155="",1,0)</f>
        <v>1</v>
      </c>
      <c r="AB155" s="325">
        <f t="shared" ref="AB155" si="520">IF(F155="",1,0)</f>
        <v>1</v>
      </c>
      <c r="AC155" s="325">
        <f t="shared" ref="AC155" si="521">IF(F156="",1,0)</f>
        <v>1</v>
      </c>
      <c r="AD155" s="325">
        <f t="shared" ref="AD155" si="522">IF(ISNA(OR(Y155:AC155)),1,SUM(Y155:AC155))</f>
        <v>5</v>
      </c>
      <c r="AE155" s="99">
        <f t="shared" ca="1" si="477"/>
        <v>0</v>
      </c>
      <c r="AF155" s="93">
        <f t="shared" si="494"/>
        <v>0</v>
      </c>
      <c r="AG155" s="93" t="str">
        <f t="shared" si="478"/>
        <v>00000</v>
      </c>
      <c r="AH155" s="11" t="str">
        <f t="shared" si="495"/>
        <v>0秒0</v>
      </c>
      <c r="AI155" s="12">
        <f t="shared" si="496"/>
        <v>0</v>
      </c>
      <c r="AJ155" s="12" t="str">
        <f t="shared" si="497"/>
        <v>0</v>
      </c>
      <c r="AK155" s="12" t="str">
        <f t="shared" si="479"/>
        <v>0</v>
      </c>
      <c r="AL155" s="12" t="str">
        <f t="shared" si="498"/>
        <v>0m</v>
      </c>
      <c r="AM155" s="12" t="str">
        <f t="shared" si="499"/>
        <v>点</v>
      </c>
      <c r="AN155" s="108">
        <f t="shared" si="500"/>
        <v>0</v>
      </c>
      <c r="AO155" s="99" t="str">
        <f>IF(J155="","",VLOOKUP(H155,登録データ!$U$4:$V$27,2,FALSE))</f>
        <v/>
      </c>
      <c r="AP155" s="99" t="str">
        <f>IF(J155="","",VLOOKUP(H155,登録データ!$U$4:$W$27,3,FALSE))</f>
        <v/>
      </c>
      <c r="AQ155" s="99" t="str">
        <f t="shared" si="480"/>
        <v/>
      </c>
      <c r="AR155" s="99" t="str">
        <f>IF(H155="","",VLOOKUP(H155,登録データ!$U$4:$X$27,4,FALSE))</f>
        <v/>
      </c>
      <c r="AS155" s="99">
        <f>IF(AR155="",0,COUNTIF($AR$17:AR155,AR155))</f>
        <v>0</v>
      </c>
      <c r="AT155" s="99" t="str">
        <f t="shared" si="501"/>
        <v/>
      </c>
      <c r="AU155" s="99">
        <f>IF(AQ155="B",COUNTIF($AT$17:AT155,AT155),0)</f>
        <v>0</v>
      </c>
      <c r="AV155" s="99">
        <f t="shared" si="481"/>
        <v>0</v>
      </c>
      <c r="AW155" s="99">
        <f t="shared" si="482"/>
        <v>0</v>
      </c>
      <c r="AX155" s="99">
        <f t="shared" si="483"/>
        <v>0</v>
      </c>
      <c r="AY155" s="312">
        <f>IF(Q155="",0,COUNTA($Q$17:Q155))</f>
        <v>0</v>
      </c>
      <c r="AZ155" s="312">
        <f>IF(R155="",0,COUNTA($R$17:R155))</f>
        <v>0</v>
      </c>
      <c r="BA155" s="318">
        <f>IF(OR($AR155="20100",$AR156="20100",$AR157="20100"),COUNTIF($AR$17:$AR157,"20100"),0)</f>
        <v>0</v>
      </c>
      <c r="BB155" s="318">
        <f t="shared" ref="BB155" si="523">IF($BA155=0,0,INDEX($H155:$H157,MATCH("20100",$AR155:$AR157,0),1))</f>
        <v>0</v>
      </c>
      <c r="BC155" s="318">
        <f t="shared" ref="BC155" si="524">IF($BA155=0,0,INDEX($J155:$J157,MATCH("20100",$AR155:$AR157,0),1))</f>
        <v>0</v>
      </c>
      <c r="BD155" s="318">
        <f t="shared" ref="BD155" si="525">IF($BA155=0,0,INDEX($L155:$L157,MATCH("20100",$AR155:$AR157,0),1))</f>
        <v>0</v>
      </c>
      <c r="BE155" s="318">
        <f t="shared" ref="BE155" si="526">IF(LEN($BB155)&lt;5,0,IF($F155=1,0,1))</f>
        <v>0</v>
      </c>
    </row>
    <row r="156" spans="2:57" ht="18.75">
      <c r="B156" s="247"/>
      <c r="C156" s="297"/>
      <c r="D156" s="271"/>
      <c r="E156" s="271"/>
      <c r="F156" s="93" t="str">
        <f>IF(C155="","",VLOOKUP(C155,登録データ!$A$3:$G$3000,4,FALSE))</f>
        <v/>
      </c>
      <c r="G156" s="93" t="s">
        <v>36</v>
      </c>
      <c r="H156" s="195"/>
      <c r="I156" s="93" t="s">
        <v>67</v>
      </c>
      <c r="J156" s="198"/>
      <c r="K156" s="102" t="str">
        <f t="shared" si="516"/>
        <v/>
      </c>
      <c r="L156" s="93" t="str">
        <f t="shared" si="380"/>
        <v/>
      </c>
      <c r="M156" s="206"/>
      <c r="N156" s="300"/>
      <c r="O156" s="301"/>
      <c r="P156" s="302"/>
      <c r="Q156" s="294"/>
      <c r="R156" s="294"/>
      <c r="V156" s="7"/>
      <c r="W156" s="313"/>
      <c r="X156" s="313"/>
      <c r="Y156" s="326"/>
      <c r="Z156" s="326"/>
      <c r="AA156" s="326"/>
      <c r="AB156" s="326"/>
      <c r="AC156" s="326"/>
      <c r="AD156" s="326"/>
      <c r="AE156" s="99">
        <f t="shared" ca="1" si="477"/>
        <v>0</v>
      </c>
      <c r="AF156" s="93">
        <f t="shared" si="494"/>
        <v>0</v>
      </c>
      <c r="AG156" s="93" t="str">
        <f t="shared" si="478"/>
        <v>00000</v>
      </c>
      <c r="AH156" s="11" t="str">
        <f t="shared" si="495"/>
        <v>0秒0</v>
      </c>
      <c r="AI156" s="12">
        <f t="shared" si="496"/>
        <v>0</v>
      </c>
      <c r="AJ156" s="12" t="str">
        <f t="shared" si="497"/>
        <v>0</v>
      </c>
      <c r="AK156" s="12" t="str">
        <f t="shared" si="479"/>
        <v>0</v>
      </c>
      <c r="AL156" s="12" t="str">
        <f t="shared" si="498"/>
        <v>0m</v>
      </c>
      <c r="AM156" s="12" t="str">
        <f t="shared" si="499"/>
        <v>点</v>
      </c>
      <c r="AN156" s="108">
        <f t="shared" si="500"/>
        <v>0</v>
      </c>
      <c r="AO156" s="99" t="str">
        <f>IF(J156="","",VLOOKUP(H156,登録データ!$U$4:$V$27,2,FALSE))</f>
        <v/>
      </c>
      <c r="AP156" s="99" t="str">
        <f>IF(J156="","",VLOOKUP(H156,登録データ!$U$4:$W$27,3,FALSE))</f>
        <v/>
      </c>
      <c r="AQ156" s="99" t="str">
        <f t="shared" si="480"/>
        <v/>
      </c>
      <c r="AR156" s="99" t="str">
        <f>IF(H156="","",VLOOKUP(H156,登録データ!$U$4:$X$27,4,FALSE))</f>
        <v/>
      </c>
      <c r="AS156" s="99">
        <f>IF(AR156="",0,COUNTIF($AR$17:AR156,AR156))</f>
        <v>0</v>
      </c>
      <c r="AT156" s="99" t="str">
        <f t="shared" si="501"/>
        <v/>
      </c>
      <c r="AU156" s="99">
        <f>IF(AQ156="B",COUNTIF($AT$17:AT156,AT156),0)</f>
        <v>0</v>
      </c>
      <c r="AV156" s="99">
        <f t="shared" si="481"/>
        <v>0</v>
      </c>
      <c r="AW156" s="99">
        <f t="shared" si="482"/>
        <v>0</v>
      </c>
      <c r="AX156" s="99">
        <f t="shared" si="483"/>
        <v>0</v>
      </c>
      <c r="AY156" s="313"/>
      <c r="AZ156" s="313"/>
      <c r="BA156" s="319"/>
      <c r="BB156" s="319"/>
      <c r="BC156" s="319"/>
      <c r="BD156" s="319"/>
      <c r="BE156" s="319"/>
    </row>
    <row r="157" spans="2:57" ht="19.5" thickBot="1">
      <c r="B157" s="248"/>
      <c r="C157" s="283"/>
      <c r="D157" s="283"/>
      <c r="E157" s="283"/>
      <c r="F157" s="283"/>
      <c r="G157" s="94" t="s">
        <v>37</v>
      </c>
      <c r="H157" s="196"/>
      <c r="I157" s="94" t="s">
        <v>39</v>
      </c>
      <c r="J157" s="199"/>
      <c r="K157" s="94" t="str">
        <f t="shared" si="516"/>
        <v/>
      </c>
      <c r="L157" s="23" t="str">
        <f t="shared" si="380"/>
        <v/>
      </c>
      <c r="M157" s="207"/>
      <c r="N157" s="303"/>
      <c r="O157" s="303"/>
      <c r="P157" s="304"/>
      <c r="Q157" s="295"/>
      <c r="R157" s="295"/>
      <c r="V157" s="7"/>
      <c r="W157" s="314"/>
      <c r="X157" s="314"/>
      <c r="Y157" s="273"/>
      <c r="Z157" s="273"/>
      <c r="AA157" s="273"/>
      <c r="AB157" s="273"/>
      <c r="AC157" s="273"/>
      <c r="AD157" s="273"/>
      <c r="AE157" s="99">
        <f t="shared" ca="1" si="477"/>
        <v>0</v>
      </c>
      <c r="AF157" s="93">
        <f t="shared" si="494"/>
        <v>0</v>
      </c>
      <c r="AG157" s="93" t="str">
        <f t="shared" si="478"/>
        <v>00000</v>
      </c>
      <c r="AH157" s="11" t="str">
        <f t="shared" si="495"/>
        <v>0秒0</v>
      </c>
      <c r="AI157" s="12">
        <f t="shared" si="496"/>
        <v>0</v>
      </c>
      <c r="AJ157" s="12" t="str">
        <f t="shared" si="497"/>
        <v>0</v>
      </c>
      <c r="AK157" s="12" t="str">
        <f t="shared" si="479"/>
        <v>0</v>
      </c>
      <c r="AL157" s="12" t="str">
        <f t="shared" si="498"/>
        <v>0m</v>
      </c>
      <c r="AM157" s="12" t="str">
        <f t="shared" si="499"/>
        <v>点</v>
      </c>
      <c r="AN157" s="108">
        <f t="shared" si="500"/>
        <v>0</v>
      </c>
      <c r="AO157" s="99" t="str">
        <f>IF(J157="","",VLOOKUP(H157,登録データ!$U$4:$V$27,2,FALSE))</f>
        <v/>
      </c>
      <c r="AP157" s="99" t="str">
        <f>IF(J157="","",VLOOKUP(H157,登録データ!$U$4:$W$27,3,FALSE))</f>
        <v/>
      </c>
      <c r="AQ157" s="99" t="str">
        <f t="shared" si="480"/>
        <v/>
      </c>
      <c r="AR157" s="99" t="str">
        <f>IF(H157="","",VLOOKUP(H157,登録データ!$U$4:$X$27,4,FALSE))</f>
        <v/>
      </c>
      <c r="AS157" s="99">
        <f>IF(AR157="",0,COUNTIF($AR$17:AR157,AR157))</f>
        <v>0</v>
      </c>
      <c r="AT157" s="99" t="str">
        <f t="shared" si="501"/>
        <v/>
      </c>
      <c r="AU157" s="99">
        <f>IF(AQ157="B",COUNTIF($AT$17:AT157,AT157),0)</f>
        <v>0</v>
      </c>
      <c r="AV157" s="99">
        <f t="shared" si="481"/>
        <v>0</v>
      </c>
      <c r="AW157" s="99">
        <f t="shared" si="482"/>
        <v>0</v>
      </c>
      <c r="AX157" s="99">
        <f t="shared" si="483"/>
        <v>0</v>
      </c>
      <c r="AY157" s="314"/>
      <c r="AZ157" s="314"/>
      <c r="BA157" s="320"/>
      <c r="BB157" s="320"/>
      <c r="BC157" s="320"/>
      <c r="BD157" s="320"/>
      <c r="BE157" s="320"/>
    </row>
    <row r="158" spans="2:57" ht="19.5" thickTop="1">
      <c r="B158" s="246">
        <v>48</v>
      </c>
      <c r="C158" s="296"/>
      <c r="D158" s="270" t="str">
        <f>IF(C158="","",VLOOKUP(C158,登録データ!$A$3:$G$3000,2,FALSE))</f>
        <v/>
      </c>
      <c r="E158" s="270" t="str">
        <f>IF(C158="","",VLOOKUP(C158,登録データ!$A$3:$G$3000,3,FALSE))</f>
        <v/>
      </c>
      <c r="F158" s="92" t="str">
        <f>IF(C158="","",VLOOKUP(C158,登録データ!$A$3:$G$3000,7,FALSE))</f>
        <v/>
      </c>
      <c r="G158" s="92" t="s">
        <v>33</v>
      </c>
      <c r="H158" s="195"/>
      <c r="I158" s="92" t="s">
        <v>34</v>
      </c>
      <c r="J158" s="197"/>
      <c r="K158" s="102" t="str">
        <f t="shared" si="516"/>
        <v/>
      </c>
      <c r="L158" s="101" t="str">
        <f t="shared" si="380"/>
        <v/>
      </c>
      <c r="M158" s="205"/>
      <c r="N158" s="298"/>
      <c r="O158" s="298"/>
      <c r="P158" s="299"/>
      <c r="Q158" s="293"/>
      <c r="R158" s="293"/>
      <c r="V158" s="7"/>
      <c r="W158" s="312">
        <f>IF(C158="",0,IF(VLOOKUP(C158,登録データ!$A$3:$O$3000,15,FALSE)=1,0,1))</f>
        <v>0</v>
      </c>
      <c r="X158" s="312">
        <f>COUNTIF($C$17:C158,C158)</f>
        <v>0</v>
      </c>
      <c r="Y158" s="325">
        <f t="shared" ref="Y158" si="527">IF(C158="",1,0)</f>
        <v>1</v>
      </c>
      <c r="Z158" s="325">
        <f t="shared" ref="Z158" si="528">IF(D158="",1,0)</f>
        <v>1</v>
      </c>
      <c r="AA158" s="325">
        <f t="shared" ref="AA158" si="529">IF(E158="",1,0)</f>
        <v>1</v>
      </c>
      <c r="AB158" s="325">
        <f t="shared" ref="AB158" si="530">IF(F158="",1,0)</f>
        <v>1</v>
      </c>
      <c r="AC158" s="325">
        <f t="shared" ref="AC158" si="531">IF(F159="",1,0)</f>
        <v>1</v>
      </c>
      <c r="AD158" s="325">
        <f t="shared" ref="AD158" si="532">IF(ISNA(OR(Y158:AC158)),1,SUM(Y158:AC158))</f>
        <v>5</v>
      </c>
      <c r="AE158" s="99">
        <f t="shared" ca="1" si="477"/>
        <v>0</v>
      </c>
      <c r="AF158" s="93">
        <f t="shared" si="494"/>
        <v>0</v>
      </c>
      <c r="AG158" s="93" t="str">
        <f t="shared" si="478"/>
        <v>00000</v>
      </c>
      <c r="AH158" s="11" t="str">
        <f t="shared" si="495"/>
        <v>0秒0</v>
      </c>
      <c r="AI158" s="12">
        <f t="shared" si="496"/>
        <v>0</v>
      </c>
      <c r="AJ158" s="12" t="str">
        <f t="shared" si="497"/>
        <v>0</v>
      </c>
      <c r="AK158" s="12" t="str">
        <f t="shared" si="479"/>
        <v>0</v>
      </c>
      <c r="AL158" s="12" t="str">
        <f t="shared" si="498"/>
        <v>0m</v>
      </c>
      <c r="AM158" s="12" t="str">
        <f t="shared" si="499"/>
        <v>点</v>
      </c>
      <c r="AN158" s="108">
        <f t="shared" si="500"/>
        <v>0</v>
      </c>
      <c r="AO158" s="99" t="str">
        <f>IF(J158="","",VLOOKUP(H158,登録データ!$U$4:$V$27,2,FALSE))</f>
        <v/>
      </c>
      <c r="AP158" s="99" t="str">
        <f>IF(J158="","",VLOOKUP(H158,登録データ!$U$4:$W$27,3,FALSE))</f>
        <v/>
      </c>
      <c r="AQ158" s="99" t="str">
        <f t="shared" si="480"/>
        <v/>
      </c>
      <c r="AR158" s="99" t="str">
        <f>IF(H158="","",VLOOKUP(H158,登録データ!$U$4:$X$27,4,FALSE))</f>
        <v/>
      </c>
      <c r="AS158" s="99">
        <f>IF(AR158="",0,COUNTIF($AR$17:AR158,AR158))</f>
        <v>0</v>
      </c>
      <c r="AT158" s="99" t="str">
        <f t="shared" si="501"/>
        <v/>
      </c>
      <c r="AU158" s="99">
        <f>IF(AQ158="B",COUNTIF($AT$17:AT158,AT158),0)</f>
        <v>0</v>
      </c>
      <c r="AV158" s="99">
        <f t="shared" si="481"/>
        <v>0</v>
      </c>
      <c r="AW158" s="99">
        <f t="shared" si="482"/>
        <v>0</v>
      </c>
      <c r="AX158" s="99">
        <f t="shared" si="483"/>
        <v>0</v>
      </c>
      <c r="AY158" s="312">
        <f>IF(Q158="",0,COUNTA($Q$17:Q158))</f>
        <v>0</v>
      </c>
      <c r="AZ158" s="312">
        <f>IF(R158="",0,COUNTA($R$17:R158))</f>
        <v>0</v>
      </c>
      <c r="BA158" s="318">
        <f>IF(OR($AR158="20100",$AR159="20100",$AR160="20100"),COUNTIF($AR$17:$AR160,"20100"),0)</f>
        <v>0</v>
      </c>
      <c r="BB158" s="318">
        <f t="shared" ref="BB158" si="533">IF($BA158=0,0,INDEX($H158:$H160,MATCH("20100",$AR158:$AR160,0),1))</f>
        <v>0</v>
      </c>
      <c r="BC158" s="318">
        <f t="shared" ref="BC158" si="534">IF($BA158=0,0,INDEX($J158:$J160,MATCH("20100",$AR158:$AR160,0),1))</f>
        <v>0</v>
      </c>
      <c r="BD158" s="318">
        <f t="shared" ref="BD158" si="535">IF($BA158=0,0,INDEX($L158:$L160,MATCH("20100",$AR158:$AR160,0),1))</f>
        <v>0</v>
      </c>
      <c r="BE158" s="318">
        <f t="shared" ref="BE158" si="536">IF(LEN($BB158)&lt;5,0,IF($F158=1,0,1))</f>
        <v>0</v>
      </c>
    </row>
    <row r="159" spans="2:57" ht="18.75">
      <c r="B159" s="247"/>
      <c r="C159" s="297"/>
      <c r="D159" s="271"/>
      <c r="E159" s="271"/>
      <c r="F159" s="93" t="str">
        <f>IF(C158="","",VLOOKUP(C158,登録データ!$A$3:$G$3000,4,FALSE))</f>
        <v/>
      </c>
      <c r="G159" s="93" t="s">
        <v>36</v>
      </c>
      <c r="H159" s="195"/>
      <c r="I159" s="93" t="s">
        <v>67</v>
      </c>
      <c r="J159" s="198"/>
      <c r="K159" s="102" t="str">
        <f t="shared" si="516"/>
        <v/>
      </c>
      <c r="L159" s="93" t="str">
        <f t="shared" si="380"/>
        <v/>
      </c>
      <c r="M159" s="206"/>
      <c r="N159" s="300"/>
      <c r="O159" s="301"/>
      <c r="P159" s="302"/>
      <c r="Q159" s="294"/>
      <c r="R159" s="294"/>
      <c r="V159" s="7"/>
      <c r="W159" s="313"/>
      <c r="X159" s="313"/>
      <c r="Y159" s="326"/>
      <c r="Z159" s="326"/>
      <c r="AA159" s="326"/>
      <c r="AB159" s="326"/>
      <c r="AC159" s="326"/>
      <c r="AD159" s="326"/>
      <c r="AE159" s="99">
        <f t="shared" ca="1" si="477"/>
        <v>0</v>
      </c>
      <c r="AF159" s="93">
        <f t="shared" si="494"/>
        <v>0</v>
      </c>
      <c r="AG159" s="93" t="str">
        <f t="shared" si="478"/>
        <v>00000</v>
      </c>
      <c r="AH159" s="11" t="str">
        <f t="shared" si="495"/>
        <v>0秒0</v>
      </c>
      <c r="AI159" s="12">
        <f t="shared" si="496"/>
        <v>0</v>
      </c>
      <c r="AJ159" s="12" t="str">
        <f t="shared" si="497"/>
        <v>0</v>
      </c>
      <c r="AK159" s="12" t="str">
        <f t="shared" si="479"/>
        <v>0</v>
      </c>
      <c r="AL159" s="12" t="str">
        <f t="shared" si="498"/>
        <v>0m</v>
      </c>
      <c r="AM159" s="12" t="str">
        <f t="shared" si="499"/>
        <v>点</v>
      </c>
      <c r="AN159" s="108">
        <f t="shared" si="500"/>
        <v>0</v>
      </c>
      <c r="AO159" s="99" t="str">
        <f>IF(J159="","",VLOOKUP(H159,登録データ!$U$4:$V$27,2,FALSE))</f>
        <v/>
      </c>
      <c r="AP159" s="99" t="str">
        <f>IF(J159="","",VLOOKUP(H159,登録データ!$U$4:$W$27,3,FALSE))</f>
        <v/>
      </c>
      <c r="AQ159" s="99" t="str">
        <f t="shared" si="480"/>
        <v/>
      </c>
      <c r="AR159" s="99" t="str">
        <f>IF(H159="","",VLOOKUP(H159,登録データ!$U$4:$X$27,4,FALSE))</f>
        <v/>
      </c>
      <c r="AS159" s="99">
        <f>IF(AR159="",0,COUNTIF($AR$17:AR159,AR159))</f>
        <v>0</v>
      </c>
      <c r="AT159" s="99" t="str">
        <f t="shared" si="501"/>
        <v/>
      </c>
      <c r="AU159" s="99">
        <f>IF(AQ159="B",COUNTIF($AT$17:AT159,AT159),0)</f>
        <v>0</v>
      </c>
      <c r="AV159" s="99">
        <f t="shared" si="481"/>
        <v>0</v>
      </c>
      <c r="AW159" s="99">
        <f t="shared" si="482"/>
        <v>0</v>
      </c>
      <c r="AX159" s="99">
        <f t="shared" si="483"/>
        <v>0</v>
      </c>
      <c r="AY159" s="313"/>
      <c r="AZ159" s="313"/>
      <c r="BA159" s="319"/>
      <c r="BB159" s="319"/>
      <c r="BC159" s="319"/>
      <c r="BD159" s="319"/>
      <c r="BE159" s="319"/>
    </row>
    <row r="160" spans="2:57" ht="19.5" thickBot="1">
      <c r="B160" s="248"/>
      <c r="C160" s="283"/>
      <c r="D160" s="283"/>
      <c r="E160" s="283"/>
      <c r="F160" s="283"/>
      <c r="G160" s="94" t="s">
        <v>37</v>
      </c>
      <c r="H160" s="196"/>
      <c r="I160" s="94" t="s">
        <v>39</v>
      </c>
      <c r="J160" s="199"/>
      <c r="K160" s="94" t="str">
        <f t="shared" si="516"/>
        <v/>
      </c>
      <c r="L160" s="23" t="str">
        <f t="shared" si="380"/>
        <v/>
      </c>
      <c r="M160" s="207"/>
      <c r="N160" s="303"/>
      <c r="O160" s="303"/>
      <c r="P160" s="304"/>
      <c r="Q160" s="295"/>
      <c r="R160" s="295"/>
      <c r="V160" s="7"/>
      <c r="W160" s="314"/>
      <c r="X160" s="314"/>
      <c r="Y160" s="273"/>
      <c r="Z160" s="273"/>
      <c r="AA160" s="273"/>
      <c r="AB160" s="273"/>
      <c r="AC160" s="273"/>
      <c r="AD160" s="273"/>
      <c r="AE160" s="99">
        <f t="shared" ca="1" si="477"/>
        <v>0</v>
      </c>
      <c r="AF160" s="93">
        <f t="shared" si="494"/>
        <v>0</v>
      </c>
      <c r="AG160" s="93" t="str">
        <f t="shared" si="478"/>
        <v>00000</v>
      </c>
      <c r="AH160" s="11" t="str">
        <f t="shared" si="495"/>
        <v>0秒0</v>
      </c>
      <c r="AI160" s="12">
        <f t="shared" si="496"/>
        <v>0</v>
      </c>
      <c r="AJ160" s="12" t="str">
        <f t="shared" si="497"/>
        <v>0</v>
      </c>
      <c r="AK160" s="12" t="str">
        <f t="shared" si="479"/>
        <v>0</v>
      </c>
      <c r="AL160" s="12" t="str">
        <f t="shared" si="498"/>
        <v>0m</v>
      </c>
      <c r="AM160" s="12" t="str">
        <f t="shared" si="499"/>
        <v>点</v>
      </c>
      <c r="AN160" s="108">
        <f t="shared" si="500"/>
        <v>0</v>
      </c>
      <c r="AO160" s="99" t="str">
        <f>IF(J160="","",VLOOKUP(H160,登録データ!$U$4:$V$27,2,FALSE))</f>
        <v/>
      </c>
      <c r="AP160" s="99" t="str">
        <f>IF(J160="","",VLOOKUP(H160,登録データ!$U$4:$W$27,3,FALSE))</f>
        <v/>
      </c>
      <c r="AQ160" s="99" t="str">
        <f t="shared" si="480"/>
        <v/>
      </c>
      <c r="AR160" s="99" t="str">
        <f>IF(H160="","",VLOOKUP(H160,登録データ!$U$4:$X$27,4,FALSE))</f>
        <v/>
      </c>
      <c r="AS160" s="99">
        <f>IF(AR160="",0,COUNTIF($AR$17:AR160,AR160))</f>
        <v>0</v>
      </c>
      <c r="AT160" s="99" t="str">
        <f t="shared" si="501"/>
        <v/>
      </c>
      <c r="AU160" s="99">
        <f>IF(AQ160="B",COUNTIF($AT$17:AT160,AT160),0)</f>
        <v>0</v>
      </c>
      <c r="AV160" s="99">
        <f t="shared" si="481"/>
        <v>0</v>
      </c>
      <c r="AW160" s="99">
        <f t="shared" si="482"/>
        <v>0</v>
      </c>
      <c r="AX160" s="99">
        <f t="shared" si="483"/>
        <v>0</v>
      </c>
      <c r="AY160" s="314"/>
      <c r="AZ160" s="314"/>
      <c r="BA160" s="320"/>
      <c r="BB160" s="320"/>
      <c r="BC160" s="320"/>
      <c r="BD160" s="320"/>
      <c r="BE160" s="320"/>
    </row>
    <row r="161" spans="2:57" ht="19.5" thickTop="1">
      <c r="B161" s="246">
        <v>49</v>
      </c>
      <c r="C161" s="296"/>
      <c r="D161" s="270" t="str">
        <f>IF(C161="","",VLOOKUP(C161,登録データ!$A$3:$G$3000,2,FALSE))</f>
        <v/>
      </c>
      <c r="E161" s="270" t="str">
        <f>IF(C161="","",VLOOKUP(C161,登録データ!$A$3:$G$3000,3,FALSE))</f>
        <v/>
      </c>
      <c r="F161" s="92" t="str">
        <f>IF(C161="","",VLOOKUP(C161,登録データ!$A$3:$G$3000,7,FALSE))</f>
        <v/>
      </c>
      <c r="G161" s="92" t="s">
        <v>33</v>
      </c>
      <c r="H161" s="195"/>
      <c r="I161" s="92" t="s">
        <v>34</v>
      </c>
      <c r="J161" s="197"/>
      <c r="K161" s="102" t="str">
        <f t="shared" si="516"/>
        <v/>
      </c>
      <c r="L161" s="101" t="str">
        <f t="shared" ref="L161:L193" si="537">IF(J161="","",AQ161)</f>
        <v/>
      </c>
      <c r="M161" s="205"/>
      <c r="N161" s="298"/>
      <c r="O161" s="298"/>
      <c r="P161" s="299"/>
      <c r="Q161" s="293"/>
      <c r="R161" s="293"/>
      <c r="V161" s="7"/>
      <c r="W161" s="312">
        <f>IF(C161="",0,IF(VLOOKUP(C161,登録データ!$A$3:$O$3000,15,FALSE)=1,0,1))</f>
        <v>0</v>
      </c>
      <c r="X161" s="312">
        <f>COUNTIF($C$17:C161,C161)</f>
        <v>0</v>
      </c>
      <c r="Y161" s="325">
        <f t="shared" ref="Y161" si="538">IF(C161="",1,0)</f>
        <v>1</v>
      </c>
      <c r="Z161" s="325">
        <f t="shared" ref="Z161" si="539">IF(D161="",1,0)</f>
        <v>1</v>
      </c>
      <c r="AA161" s="325">
        <f t="shared" ref="AA161" si="540">IF(E161="",1,0)</f>
        <v>1</v>
      </c>
      <c r="AB161" s="325">
        <f t="shared" ref="AB161" si="541">IF(F161="",1,0)</f>
        <v>1</v>
      </c>
      <c r="AC161" s="325">
        <f t="shared" ref="AC161" si="542">IF(F162="",1,0)</f>
        <v>1</v>
      </c>
      <c r="AD161" s="325">
        <f t="shared" ref="AD161" si="543">IF(ISNA(OR(Y161:AC161)),1,SUM(Y161:AC161))</f>
        <v>5</v>
      </c>
      <c r="AE161" s="99">
        <f t="shared" ca="1" si="477"/>
        <v>0</v>
      </c>
      <c r="AF161" s="93">
        <f t="shared" si="494"/>
        <v>0</v>
      </c>
      <c r="AG161" s="93" t="str">
        <f t="shared" si="478"/>
        <v>00000</v>
      </c>
      <c r="AH161" s="11" t="str">
        <f t="shared" si="495"/>
        <v>0秒0</v>
      </c>
      <c r="AI161" s="12">
        <f t="shared" si="496"/>
        <v>0</v>
      </c>
      <c r="AJ161" s="12" t="str">
        <f t="shared" si="497"/>
        <v>0</v>
      </c>
      <c r="AK161" s="12" t="str">
        <f t="shared" si="479"/>
        <v>0</v>
      </c>
      <c r="AL161" s="12" t="str">
        <f t="shared" si="498"/>
        <v>0m</v>
      </c>
      <c r="AM161" s="12" t="str">
        <f t="shared" si="499"/>
        <v>点</v>
      </c>
      <c r="AN161" s="108">
        <f t="shared" si="500"/>
        <v>0</v>
      </c>
      <c r="AO161" s="99" t="str">
        <f>IF(J161="","",VLOOKUP(H161,登録データ!$U$4:$V$27,2,FALSE))</f>
        <v/>
      </c>
      <c r="AP161" s="99" t="str">
        <f>IF(J161="","",VLOOKUP(H161,登録データ!$U$4:$W$27,3,FALSE))</f>
        <v/>
      </c>
      <c r="AQ161" s="99" t="str">
        <f t="shared" si="480"/>
        <v/>
      </c>
      <c r="AR161" s="99" t="str">
        <f>IF(H161="","",VLOOKUP(H161,登録データ!$U$4:$X$27,4,FALSE))</f>
        <v/>
      </c>
      <c r="AS161" s="99">
        <f>IF(AR161="",0,COUNTIF($AR$17:AR161,AR161))</f>
        <v>0</v>
      </c>
      <c r="AT161" s="99" t="str">
        <f t="shared" si="501"/>
        <v/>
      </c>
      <c r="AU161" s="99">
        <f>IF(AQ161="B",COUNTIF($AT$17:AT161,AT161),0)</f>
        <v>0</v>
      </c>
      <c r="AV161" s="99">
        <f t="shared" si="481"/>
        <v>0</v>
      </c>
      <c r="AW161" s="99">
        <f t="shared" si="482"/>
        <v>0</v>
      </c>
      <c r="AX161" s="99">
        <f t="shared" si="483"/>
        <v>0</v>
      </c>
      <c r="AY161" s="312">
        <f>IF(Q161="",0,COUNTA($Q$17:Q161))</f>
        <v>0</v>
      </c>
      <c r="AZ161" s="312">
        <f>IF(R161="",0,COUNTA($R$17:R161))</f>
        <v>0</v>
      </c>
      <c r="BA161" s="318">
        <f>IF(OR($AR161="20100",$AR162="20100",$AR163="20100"),COUNTIF($AR$17:$AR163,"20100"),0)</f>
        <v>0</v>
      </c>
      <c r="BB161" s="318">
        <f t="shared" ref="BB161" si="544">IF($BA161=0,0,INDEX($H161:$H163,MATCH("20100",$AR161:$AR163,0),1))</f>
        <v>0</v>
      </c>
      <c r="BC161" s="318">
        <f t="shared" ref="BC161" si="545">IF($BA161=0,0,INDEX($J161:$J163,MATCH("20100",$AR161:$AR163,0),1))</f>
        <v>0</v>
      </c>
      <c r="BD161" s="318">
        <f t="shared" ref="BD161" si="546">IF($BA161=0,0,INDEX($L161:$L163,MATCH("20100",$AR161:$AR163,0),1))</f>
        <v>0</v>
      </c>
      <c r="BE161" s="318">
        <f t="shared" ref="BE161" si="547">IF(LEN($BB161)&lt;5,0,IF($F161=1,0,1))</f>
        <v>0</v>
      </c>
    </row>
    <row r="162" spans="2:57" ht="18.75">
      <c r="B162" s="247"/>
      <c r="C162" s="297"/>
      <c r="D162" s="271"/>
      <c r="E162" s="271"/>
      <c r="F162" s="93" t="str">
        <f>IF(C161="","",VLOOKUP(C161,登録データ!$A$3:$G$3000,4,FALSE))</f>
        <v/>
      </c>
      <c r="G162" s="93" t="s">
        <v>36</v>
      </c>
      <c r="H162" s="195"/>
      <c r="I162" s="93" t="s">
        <v>67</v>
      </c>
      <c r="J162" s="198"/>
      <c r="K162" s="102" t="str">
        <f t="shared" si="516"/>
        <v/>
      </c>
      <c r="L162" s="93" t="str">
        <f t="shared" si="537"/>
        <v/>
      </c>
      <c r="M162" s="206"/>
      <c r="N162" s="300"/>
      <c r="O162" s="301"/>
      <c r="P162" s="302"/>
      <c r="Q162" s="294"/>
      <c r="R162" s="294"/>
      <c r="V162" s="7"/>
      <c r="W162" s="313"/>
      <c r="X162" s="313"/>
      <c r="Y162" s="326"/>
      <c r="Z162" s="326"/>
      <c r="AA162" s="326"/>
      <c r="AB162" s="326"/>
      <c r="AC162" s="326"/>
      <c r="AD162" s="326"/>
      <c r="AE162" s="99">
        <f t="shared" ca="1" si="477"/>
        <v>0</v>
      </c>
      <c r="AF162" s="93">
        <f t="shared" si="494"/>
        <v>0</v>
      </c>
      <c r="AG162" s="93" t="str">
        <f t="shared" si="478"/>
        <v>00000</v>
      </c>
      <c r="AH162" s="11" t="str">
        <f t="shared" si="495"/>
        <v>0秒0</v>
      </c>
      <c r="AI162" s="12">
        <f t="shared" si="496"/>
        <v>0</v>
      </c>
      <c r="AJ162" s="12" t="str">
        <f t="shared" si="497"/>
        <v>0</v>
      </c>
      <c r="AK162" s="12" t="str">
        <f t="shared" si="479"/>
        <v>0</v>
      </c>
      <c r="AL162" s="12" t="str">
        <f t="shared" si="498"/>
        <v>0m</v>
      </c>
      <c r="AM162" s="12" t="str">
        <f t="shared" si="499"/>
        <v>点</v>
      </c>
      <c r="AN162" s="108">
        <f t="shared" si="500"/>
        <v>0</v>
      </c>
      <c r="AO162" s="99" t="str">
        <f>IF(J162="","",VLOOKUP(H162,登録データ!$U$4:$V$27,2,FALSE))</f>
        <v/>
      </c>
      <c r="AP162" s="99" t="str">
        <f>IF(J162="","",VLOOKUP(H162,登録データ!$U$4:$W$27,3,FALSE))</f>
        <v/>
      </c>
      <c r="AQ162" s="99" t="str">
        <f t="shared" si="480"/>
        <v/>
      </c>
      <c r="AR162" s="99" t="str">
        <f>IF(H162="","",VLOOKUP(H162,登録データ!$U$4:$X$27,4,FALSE))</f>
        <v/>
      </c>
      <c r="AS162" s="99">
        <f>IF(AR162="",0,COUNTIF($AR$17:AR162,AR162))</f>
        <v>0</v>
      </c>
      <c r="AT162" s="99" t="str">
        <f t="shared" si="501"/>
        <v/>
      </c>
      <c r="AU162" s="99">
        <f>IF(AQ162="B",COUNTIF($AT$17:AT162,AT162),0)</f>
        <v>0</v>
      </c>
      <c r="AV162" s="99">
        <f t="shared" si="481"/>
        <v>0</v>
      </c>
      <c r="AW162" s="99">
        <f t="shared" si="482"/>
        <v>0</v>
      </c>
      <c r="AX162" s="99">
        <f t="shared" si="483"/>
        <v>0</v>
      </c>
      <c r="AY162" s="313"/>
      <c r="AZ162" s="313"/>
      <c r="BA162" s="319"/>
      <c r="BB162" s="319"/>
      <c r="BC162" s="319"/>
      <c r="BD162" s="319"/>
      <c r="BE162" s="319"/>
    </row>
    <row r="163" spans="2:57" ht="19.5" thickBot="1">
      <c r="B163" s="248"/>
      <c r="C163" s="283"/>
      <c r="D163" s="283"/>
      <c r="E163" s="283"/>
      <c r="F163" s="283"/>
      <c r="G163" s="94" t="s">
        <v>37</v>
      </c>
      <c r="H163" s="196"/>
      <c r="I163" s="94" t="s">
        <v>39</v>
      </c>
      <c r="J163" s="199"/>
      <c r="K163" s="94" t="str">
        <f t="shared" si="516"/>
        <v/>
      </c>
      <c r="L163" s="23" t="str">
        <f t="shared" si="537"/>
        <v/>
      </c>
      <c r="M163" s="207"/>
      <c r="N163" s="303"/>
      <c r="O163" s="303"/>
      <c r="P163" s="304"/>
      <c r="Q163" s="295"/>
      <c r="R163" s="295"/>
      <c r="V163" s="7"/>
      <c r="W163" s="314"/>
      <c r="X163" s="314"/>
      <c r="Y163" s="273"/>
      <c r="Z163" s="273"/>
      <c r="AA163" s="273"/>
      <c r="AB163" s="273"/>
      <c r="AC163" s="273"/>
      <c r="AD163" s="273"/>
      <c r="AE163" s="99">
        <f t="shared" ca="1" si="477"/>
        <v>0</v>
      </c>
      <c r="AF163" s="93">
        <f t="shared" si="494"/>
        <v>0</v>
      </c>
      <c r="AG163" s="93" t="str">
        <f t="shared" si="478"/>
        <v>00000</v>
      </c>
      <c r="AH163" s="11" t="str">
        <f t="shared" si="495"/>
        <v>0秒0</v>
      </c>
      <c r="AI163" s="12">
        <f t="shared" si="496"/>
        <v>0</v>
      </c>
      <c r="AJ163" s="12" t="str">
        <f t="shared" si="497"/>
        <v>0</v>
      </c>
      <c r="AK163" s="12" t="str">
        <f t="shared" si="479"/>
        <v>0</v>
      </c>
      <c r="AL163" s="12" t="str">
        <f t="shared" si="498"/>
        <v>0m</v>
      </c>
      <c r="AM163" s="12" t="str">
        <f t="shared" si="499"/>
        <v>点</v>
      </c>
      <c r="AN163" s="108">
        <f t="shared" si="500"/>
        <v>0</v>
      </c>
      <c r="AO163" s="99" t="str">
        <f>IF(J163="","",VLOOKUP(H163,登録データ!$U$4:$V$27,2,FALSE))</f>
        <v/>
      </c>
      <c r="AP163" s="99" t="str">
        <f>IF(J163="","",VLOOKUP(H163,登録データ!$U$4:$W$27,3,FALSE))</f>
        <v/>
      </c>
      <c r="AQ163" s="99" t="str">
        <f t="shared" si="480"/>
        <v/>
      </c>
      <c r="AR163" s="99" t="str">
        <f>IF(H163="","",VLOOKUP(H163,登録データ!$U$4:$X$27,4,FALSE))</f>
        <v/>
      </c>
      <c r="AS163" s="99">
        <f>IF(AR163="",0,COUNTIF($AR$17:AR163,AR163))</f>
        <v>0</v>
      </c>
      <c r="AT163" s="99" t="str">
        <f t="shared" si="501"/>
        <v/>
      </c>
      <c r="AU163" s="99">
        <f>IF(AQ163="B",COUNTIF($AT$17:AT163,AT163),0)</f>
        <v>0</v>
      </c>
      <c r="AV163" s="99">
        <f t="shared" si="481"/>
        <v>0</v>
      </c>
      <c r="AW163" s="99">
        <f t="shared" si="482"/>
        <v>0</v>
      </c>
      <c r="AX163" s="99">
        <f t="shared" si="483"/>
        <v>0</v>
      </c>
      <c r="AY163" s="314"/>
      <c r="AZ163" s="314"/>
      <c r="BA163" s="320"/>
      <c r="BB163" s="320"/>
      <c r="BC163" s="320"/>
      <c r="BD163" s="320"/>
      <c r="BE163" s="320"/>
    </row>
    <row r="164" spans="2:57" ht="19.5" thickTop="1">
      <c r="B164" s="246">
        <v>50</v>
      </c>
      <c r="C164" s="296"/>
      <c r="D164" s="270" t="str">
        <f>IF(C164="","",VLOOKUP(C164,登録データ!$A$3:$G$3000,2,FALSE))</f>
        <v/>
      </c>
      <c r="E164" s="270" t="str">
        <f>IF(C164="","",VLOOKUP(C164,登録データ!$A$3:$G$3000,3,FALSE))</f>
        <v/>
      </c>
      <c r="F164" s="92" t="str">
        <f>IF(C164="","",VLOOKUP(C164,登録データ!$A$3:$G$3000,7,FALSE))</f>
        <v/>
      </c>
      <c r="G164" s="92" t="s">
        <v>33</v>
      </c>
      <c r="H164" s="195"/>
      <c r="I164" s="92" t="s">
        <v>34</v>
      </c>
      <c r="J164" s="197"/>
      <c r="K164" s="102" t="str">
        <f t="shared" si="516"/>
        <v/>
      </c>
      <c r="L164" s="101" t="str">
        <f t="shared" si="537"/>
        <v/>
      </c>
      <c r="M164" s="205"/>
      <c r="N164" s="298"/>
      <c r="O164" s="298"/>
      <c r="P164" s="299"/>
      <c r="Q164" s="293"/>
      <c r="R164" s="293"/>
      <c r="V164" s="7"/>
      <c r="W164" s="312">
        <f>IF(C164="",0,IF(VLOOKUP(C164,登録データ!$A$3:$O$3000,15,FALSE)=1,0,1))</f>
        <v>0</v>
      </c>
      <c r="X164" s="312">
        <f>COUNTIF($C$17:C164,C164)</f>
        <v>0</v>
      </c>
      <c r="Y164" s="325">
        <f t="shared" ref="Y164" si="548">IF(C164="",1,0)</f>
        <v>1</v>
      </c>
      <c r="Z164" s="325">
        <f t="shared" ref="Z164" si="549">IF(D164="",1,0)</f>
        <v>1</v>
      </c>
      <c r="AA164" s="325">
        <f t="shared" ref="AA164" si="550">IF(E164="",1,0)</f>
        <v>1</v>
      </c>
      <c r="AB164" s="325">
        <f t="shared" ref="AB164" si="551">IF(F164="",1,0)</f>
        <v>1</v>
      </c>
      <c r="AC164" s="325">
        <f t="shared" ref="AC164" si="552">IF(F165="",1,0)</f>
        <v>1</v>
      </c>
      <c r="AD164" s="325">
        <f t="shared" ref="AD164" si="553">IF(ISNA(OR(Y164:AC164)),1,SUM(Y164:AC164))</f>
        <v>5</v>
      </c>
      <c r="AE164" s="99">
        <f t="shared" ca="1" si="477"/>
        <v>0</v>
      </c>
      <c r="AF164" s="93">
        <f t="shared" si="494"/>
        <v>0</v>
      </c>
      <c r="AG164" s="93" t="str">
        <f t="shared" si="478"/>
        <v>00000</v>
      </c>
      <c r="AH164" s="11" t="str">
        <f t="shared" si="495"/>
        <v>0秒0</v>
      </c>
      <c r="AI164" s="12">
        <f t="shared" si="496"/>
        <v>0</v>
      </c>
      <c r="AJ164" s="12" t="str">
        <f t="shared" si="497"/>
        <v>0</v>
      </c>
      <c r="AK164" s="12" t="str">
        <f t="shared" si="479"/>
        <v>0</v>
      </c>
      <c r="AL164" s="12" t="str">
        <f t="shared" si="498"/>
        <v>0m</v>
      </c>
      <c r="AM164" s="12" t="str">
        <f t="shared" si="499"/>
        <v>点</v>
      </c>
      <c r="AN164" s="108">
        <f t="shared" si="500"/>
        <v>0</v>
      </c>
      <c r="AO164" s="99" t="str">
        <f>IF(J164="","",VLOOKUP(H164,登録データ!$U$4:$V$27,2,FALSE))</f>
        <v/>
      </c>
      <c r="AP164" s="99" t="str">
        <f>IF(J164="","",VLOOKUP(H164,登録データ!$U$4:$W$27,3,FALSE))</f>
        <v/>
      </c>
      <c r="AQ164" s="99" t="str">
        <f t="shared" si="480"/>
        <v/>
      </c>
      <c r="AR164" s="99" t="str">
        <f>IF(H164="","",VLOOKUP(H164,登録データ!$U$4:$X$27,4,FALSE))</f>
        <v/>
      </c>
      <c r="AS164" s="99">
        <f>IF(AR164="",0,COUNTIF($AR$17:AR164,AR164))</f>
        <v>0</v>
      </c>
      <c r="AT164" s="99" t="str">
        <f t="shared" si="501"/>
        <v/>
      </c>
      <c r="AU164" s="99">
        <f>IF(AQ164="B",COUNTIF($AT$17:AT164,AT164),0)</f>
        <v>0</v>
      </c>
      <c r="AV164" s="99">
        <f t="shared" si="481"/>
        <v>0</v>
      </c>
      <c r="AW164" s="99">
        <f t="shared" si="482"/>
        <v>0</v>
      </c>
      <c r="AX164" s="99">
        <f t="shared" si="483"/>
        <v>0</v>
      </c>
      <c r="AY164" s="312">
        <f>IF(Q164="",0,COUNTA($Q$17:Q164))</f>
        <v>0</v>
      </c>
      <c r="AZ164" s="312">
        <f>IF(R164="",0,COUNTA($R$17:R164))</f>
        <v>0</v>
      </c>
      <c r="BA164" s="318">
        <f>IF(OR($AR164="20100",$AR165="20100",$AR166="20100"),COUNTIF($AR$17:$AR166,"20100"),0)</f>
        <v>0</v>
      </c>
      <c r="BB164" s="318">
        <f t="shared" ref="BB164" si="554">IF($BA164=0,0,INDEX($H164:$H166,MATCH("20100",$AR164:$AR166,0),1))</f>
        <v>0</v>
      </c>
      <c r="BC164" s="318">
        <f t="shared" ref="BC164" si="555">IF($BA164=0,0,INDEX($J164:$J166,MATCH("20100",$AR164:$AR166,0),1))</f>
        <v>0</v>
      </c>
      <c r="BD164" s="318">
        <f t="shared" ref="BD164" si="556">IF($BA164=0,0,INDEX($L164:$L166,MATCH("20100",$AR164:$AR166,0),1))</f>
        <v>0</v>
      </c>
      <c r="BE164" s="318">
        <f t="shared" ref="BE164" si="557">IF(LEN($BB164)&lt;5,0,IF($F164=1,0,1))</f>
        <v>0</v>
      </c>
    </row>
    <row r="165" spans="2:57" ht="18.75">
      <c r="B165" s="247"/>
      <c r="C165" s="297"/>
      <c r="D165" s="271"/>
      <c r="E165" s="271"/>
      <c r="F165" s="93" t="str">
        <f>IF(C164="","",VLOOKUP(C164,登録データ!$A$3:$G$3000,4,FALSE))</f>
        <v/>
      </c>
      <c r="G165" s="93" t="s">
        <v>36</v>
      </c>
      <c r="H165" s="195"/>
      <c r="I165" s="93" t="s">
        <v>67</v>
      </c>
      <c r="J165" s="198"/>
      <c r="K165" s="102" t="str">
        <f t="shared" si="516"/>
        <v/>
      </c>
      <c r="L165" s="93" t="str">
        <f t="shared" si="537"/>
        <v/>
      </c>
      <c r="M165" s="206"/>
      <c r="N165" s="300"/>
      <c r="O165" s="301"/>
      <c r="P165" s="302"/>
      <c r="Q165" s="294"/>
      <c r="R165" s="294"/>
      <c r="V165" s="7"/>
      <c r="W165" s="313"/>
      <c r="X165" s="313"/>
      <c r="Y165" s="326"/>
      <c r="Z165" s="326"/>
      <c r="AA165" s="326"/>
      <c r="AB165" s="326"/>
      <c r="AC165" s="326"/>
      <c r="AD165" s="326"/>
      <c r="AE165" s="99">
        <f t="shared" ca="1" si="477"/>
        <v>0</v>
      </c>
      <c r="AF165" s="93">
        <f t="shared" si="494"/>
        <v>0</v>
      </c>
      <c r="AG165" s="93" t="str">
        <f t="shared" si="478"/>
        <v>00000</v>
      </c>
      <c r="AH165" s="11" t="str">
        <f t="shared" si="495"/>
        <v>0秒0</v>
      </c>
      <c r="AI165" s="12">
        <f t="shared" si="496"/>
        <v>0</v>
      </c>
      <c r="AJ165" s="12" t="str">
        <f t="shared" si="497"/>
        <v>0</v>
      </c>
      <c r="AK165" s="12" t="str">
        <f t="shared" si="479"/>
        <v>0</v>
      </c>
      <c r="AL165" s="12" t="str">
        <f t="shared" si="498"/>
        <v>0m</v>
      </c>
      <c r="AM165" s="12" t="str">
        <f t="shared" si="499"/>
        <v>点</v>
      </c>
      <c r="AN165" s="108">
        <f t="shared" si="500"/>
        <v>0</v>
      </c>
      <c r="AO165" s="99" t="str">
        <f>IF(J165="","",VLOOKUP(H165,登録データ!$U$4:$V$27,2,FALSE))</f>
        <v/>
      </c>
      <c r="AP165" s="99" t="str">
        <f>IF(J165="","",VLOOKUP(H165,登録データ!$U$4:$W$27,3,FALSE))</f>
        <v/>
      </c>
      <c r="AQ165" s="99" t="str">
        <f t="shared" si="480"/>
        <v/>
      </c>
      <c r="AR165" s="99" t="str">
        <f>IF(H165="","",VLOOKUP(H165,登録データ!$U$4:$X$27,4,FALSE))</f>
        <v/>
      </c>
      <c r="AS165" s="99">
        <f>IF(AR165="",0,COUNTIF($AR$17:AR165,AR165))</f>
        <v>0</v>
      </c>
      <c r="AT165" s="99" t="str">
        <f t="shared" si="501"/>
        <v/>
      </c>
      <c r="AU165" s="99">
        <f>IF(AQ165="B",COUNTIF($AT$17:AT165,AT165),0)</f>
        <v>0</v>
      </c>
      <c r="AV165" s="99">
        <f t="shared" si="481"/>
        <v>0</v>
      </c>
      <c r="AW165" s="99">
        <f t="shared" si="482"/>
        <v>0</v>
      </c>
      <c r="AX165" s="99">
        <f t="shared" si="483"/>
        <v>0</v>
      </c>
      <c r="AY165" s="313"/>
      <c r="AZ165" s="313"/>
      <c r="BA165" s="319"/>
      <c r="BB165" s="319"/>
      <c r="BC165" s="319"/>
      <c r="BD165" s="319"/>
      <c r="BE165" s="319"/>
    </row>
    <row r="166" spans="2:57" ht="19.5" thickBot="1">
      <c r="B166" s="248"/>
      <c r="C166" s="283"/>
      <c r="D166" s="283"/>
      <c r="E166" s="283"/>
      <c r="F166" s="283"/>
      <c r="G166" s="94" t="s">
        <v>37</v>
      </c>
      <c r="H166" s="196"/>
      <c r="I166" s="94" t="s">
        <v>39</v>
      </c>
      <c r="J166" s="199"/>
      <c r="K166" s="94" t="str">
        <f t="shared" si="516"/>
        <v/>
      </c>
      <c r="L166" s="23" t="str">
        <f t="shared" si="537"/>
        <v/>
      </c>
      <c r="M166" s="207"/>
      <c r="N166" s="303"/>
      <c r="O166" s="303"/>
      <c r="P166" s="304"/>
      <c r="Q166" s="295"/>
      <c r="R166" s="295"/>
      <c r="V166" s="7"/>
      <c r="W166" s="314"/>
      <c r="X166" s="314"/>
      <c r="Y166" s="273"/>
      <c r="Z166" s="273"/>
      <c r="AA166" s="273"/>
      <c r="AB166" s="273"/>
      <c r="AC166" s="273"/>
      <c r="AD166" s="273"/>
      <c r="AE166" s="99">
        <f t="shared" ca="1" si="477"/>
        <v>0</v>
      </c>
      <c r="AF166" s="93">
        <f t="shared" si="494"/>
        <v>0</v>
      </c>
      <c r="AG166" s="93" t="str">
        <f t="shared" si="478"/>
        <v>00000</v>
      </c>
      <c r="AH166" s="11" t="str">
        <f t="shared" si="495"/>
        <v>0秒0</v>
      </c>
      <c r="AI166" s="12">
        <f t="shared" si="496"/>
        <v>0</v>
      </c>
      <c r="AJ166" s="12" t="str">
        <f t="shared" si="497"/>
        <v>0</v>
      </c>
      <c r="AK166" s="12" t="str">
        <f t="shared" si="479"/>
        <v>0</v>
      </c>
      <c r="AL166" s="12" t="str">
        <f t="shared" si="498"/>
        <v>0m</v>
      </c>
      <c r="AM166" s="12" t="str">
        <f t="shared" si="499"/>
        <v>点</v>
      </c>
      <c r="AN166" s="108">
        <f t="shared" si="500"/>
        <v>0</v>
      </c>
      <c r="AO166" s="99" t="str">
        <f>IF(J166="","",VLOOKUP(H166,登録データ!$U$4:$V$27,2,FALSE))</f>
        <v/>
      </c>
      <c r="AP166" s="99" t="str">
        <f>IF(J166="","",VLOOKUP(H166,登録データ!$U$4:$W$27,3,FALSE))</f>
        <v/>
      </c>
      <c r="AQ166" s="99" t="str">
        <f t="shared" si="480"/>
        <v/>
      </c>
      <c r="AR166" s="99" t="str">
        <f>IF(H166="","",VLOOKUP(H166,登録データ!$U$4:$X$27,4,FALSE))</f>
        <v/>
      </c>
      <c r="AS166" s="99">
        <f>IF(AR166="",0,COUNTIF($AR$17:AR166,AR166))</f>
        <v>0</v>
      </c>
      <c r="AT166" s="99" t="str">
        <f t="shared" si="501"/>
        <v/>
      </c>
      <c r="AU166" s="99">
        <f>IF(AQ166="B",COUNTIF($AT$17:AT166,AT166),0)</f>
        <v>0</v>
      </c>
      <c r="AV166" s="99">
        <f t="shared" si="481"/>
        <v>0</v>
      </c>
      <c r="AW166" s="99">
        <f t="shared" si="482"/>
        <v>0</v>
      </c>
      <c r="AX166" s="99">
        <f t="shared" si="483"/>
        <v>0</v>
      </c>
      <c r="AY166" s="314"/>
      <c r="AZ166" s="314"/>
      <c r="BA166" s="320"/>
      <c r="BB166" s="320"/>
      <c r="BC166" s="320"/>
      <c r="BD166" s="320"/>
      <c r="BE166" s="320"/>
    </row>
    <row r="167" spans="2:57" ht="19.5" thickTop="1">
      <c r="B167" s="246">
        <v>51</v>
      </c>
      <c r="C167" s="296"/>
      <c r="D167" s="270" t="str">
        <f>IF(C167="","",VLOOKUP(C167,登録データ!$A$3:$G$3000,2,FALSE))</f>
        <v/>
      </c>
      <c r="E167" s="270" t="str">
        <f>IF(C167="","",VLOOKUP(C167,登録データ!$A$3:$G$3000,3,FALSE))</f>
        <v/>
      </c>
      <c r="F167" s="92" t="str">
        <f>IF(C167="","",VLOOKUP(C167,登録データ!$A$3:$G$3000,7,FALSE))</f>
        <v/>
      </c>
      <c r="G167" s="92" t="s">
        <v>33</v>
      </c>
      <c r="H167" s="195"/>
      <c r="I167" s="92" t="s">
        <v>34</v>
      </c>
      <c r="J167" s="197"/>
      <c r="K167" s="102" t="str">
        <f t="shared" si="516"/>
        <v/>
      </c>
      <c r="L167" s="101" t="str">
        <f t="shared" si="537"/>
        <v/>
      </c>
      <c r="M167" s="205"/>
      <c r="N167" s="298"/>
      <c r="O167" s="298"/>
      <c r="P167" s="299"/>
      <c r="Q167" s="293"/>
      <c r="R167" s="293"/>
      <c r="V167" s="7"/>
      <c r="W167" s="312">
        <f>IF(C167="",0,IF(VLOOKUP(C167,登録データ!$A$3:$O$3000,15,FALSE)=1,0,1))</f>
        <v>0</v>
      </c>
      <c r="X167" s="312">
        <f>COUNTIF($C$17:C167,C167)</f>
        <v>0</v>
      </c>
      <c r="Y167" s="325">
        <f t="shared" ref="Y167" si="558">IF(C167="",1,0)</f>
        <v>1</v>
      </c>
      <c r="Z167" s="325">
        <f t="shared" ref="Z167" si="559">IF(D167="",1,0)</f>
        <v>1</v>
      </c>
      <c r="AA167" s="325">
        <f t="shared" ref="AA167" si="560">IF(E167="",1,0)</f>
        <v>1</v>
      </c>
      <c r="AB167" s="325">
        <f t="shared" ref="AB167" si="561">IF(F167="",1,0)</f>
        <v>1</v>
      </c>
      <c r="AC167" s="325">
        <f t="shared" ref="AC167" si="562">IF(F168="",1,0)</f>
        <v>1</v>
      </c>
      <c r="AD167" s="325">
        <f t="shared" ref="AD167" si="563">IF(ISNA(OR(Y167:AC167)),1,SUM(Y167:AC167))</f>
        <v>5</v>
      </c>
      <c r="AE167" s="99">
        <f t="shared" ca="1" si="477"/>
        <v>0</v>
      </c>
      <c r="AF167" s="93">
        <f t="shared" si="494"/>
        <v>0</v>
      </c>
      <c r="AG167" s="93" t="str">
        <f t="shared" si="478"/>
        <v>00000</v>
      </c>
      <c r="AH167" s="11" t="str">
        <f t="shared" si="495"/>
        <v>0秒0</v>
      </c>
      <c r="AI167" s="12">
        <f t="shared" si="496"/>
        <v>0</v>
      </c>
      <c r="AJ167" s="12" t="str">
        <f t="shared" si="497"/>
        <v>0</v>
      </c>
      <c r="AK167" s="12" t="str">
        <f t="shared" si="479"/>
        <v>0</v>
      </c>
      <c r="AL167" s="12" t="str">
        <f t="shared" si="498"/>
        <v>0m</v>
      </c>
      <c r="AM167" s="12" t="str">
        <f t="shared" si="499"/>
        <v>点</v>
      </c>
      <c r="AN167" s="108">
        <f t="shared" si="500"/>
        <v>0</v>
      </c>
      <c r="AO167" s="99" t="str">
        <f>IF(J167="","",VLOOKUP(H167,登録データ!$U$4:$V$27,2,FALSE))</f>
        <v/>
      </c>
      <c r="AP167" s="99" t="str">
        <f>IF(J167="","",VLOOKUP(H167,登録データ!$U$4:$W$27,3,FALSE))</f>
        <v/>
      </c>
      <c r="AQ167" s="99" t="str">
        <f t="shared" si="480"/>
        <v/>
      </c>
      <c r="AR167" s="99" t="str">
        <f>IF(H167="","",VLOOKUP(H167,登録データ!$U$4:$X$27,4,FALSE))</f>
        <v/>
      </c>
      <c r="AS167" s="99">
        <f>IF(AR167="",0,COUNTIF($AR$17:AR167,AR167))</f>
        <v>0</v>
      </c>
      <c r="AT167" s="99" t="str">
        <f t="shared" si="501"/>
        <v/>
      </c>
      <c r="AU167" s="99">
        <f>IF(AQ167="B",COUNTIF($AT$17:AT167,AT167),0)</f>
        <v>0</v>
      </c>
      <c r="AV167" s="99">
        <f t="shared" si="481"/>
        <v>0</v>
      </c>
      <c r="AW167" s="99">
        <f t="shared" si="482"/>
        <v>0</v>
      </c>
      <c r="AX167" s="99">
        <f t="shared" si="483"/>
        <v>0</v>
      </c>
      <c r="AY167" s="312">
        <f>IF(Q167="",0,COUNTA($Q$17:Q167))</f>
        <v>0</v>
      </c>
      <c r="AZ167" s="312">
        <f>IF(R167="",0,COUNTA($R$17:R167))</f>
        <v>0</v>
      </c>
      <c r="BA167" s="318">
        <f>IF(OR($AR167="20100",$AR168="20100",$AR169="20100"),COUNTIF($AR$17:$AR169,"20100"),0)</f>
        <v>0</v>
      </c>
      <c r="BB167" s="318">
        <f t="shared" ref="BB167" si="564">IF($BA167=0,0,INDEX($H167:$H169,MATCH("20100",$AR167:$AR169,0),1))</f>
        <v>0</v>
      </c>
      <c r="BC167" s="318">
        <f t="shared" ref="BC167" si="565">IF($BA167=0,0,INDEX($J167:$J169,MATCH("20100",$AR167:$AR169,0),1))</f>
        <v>0</v>
      </c>
      <c r="BD167" s="318">
        <f t="shared" ref="BD167" si="566">IF($BA167=0,0,INDEX($L167:$L169,MATCH("20100",$AR167:$AR169,0),1))</f>
        <v>0</v>
      </c>
      <c r="BE167" s="318">
        <f t="shared" ref="BE167" si="567">IF(LEN($BB167)&lt;5,0,IF($F167=1,0,1))</f>
        <v>0</v>
      </c>
    </row>
    <row r="168" spans="2:57" ht="18.75">
      <c r="B168" s="247"/>
      <c r="C168" s="297"/>
      <c r="D168" s="271"/>
      <c r="E168" s="271"/>
      <c r="F168" s="93" t="str">
        <f>IF(C167="","",VLOOKUP(C167,登録データ!$A$3:$G$3000,4,FALSE))</f>
        <v/>
      </c>
      <c r="G168" s="93" t="s">
        <v>36</v>
      </c>
      <c r="H168" s="195"/>
      <c r="I168" s="93" t="s">
        <v>67</v>
      </c>
      <c r="J168" s="198"/>
      <c r="K168" s="102" t="str">
        <f t="shared" si="516"/>
        <v/>
      </c>
      <c r="L168" s="93" t="str">
        <f t="shared" si="537"/>
        <v/>
      </c>
      <c r="M168" s="206"/>
      <c r="N168" s="300"/>
      <c r="O168" s="301"/>
      <c r="P168" s="302"/>
      <c r="Q168" s="294"/>
      <c r="R168" s="294"/>
      <c r="V168" s="7"/>
      <c r="W168" s="313"/>
      <c r="X168" s="313"/>
      <c r="Y168" s="326"/>
      <c r="Z168" s="326"/>
      <c r="AA168" s="326"/>
      <c r="AB168" s="326"/>
      <c r="AC168" s="326"/>
      <c r="AD168" s="326"/>
      <c r="AE168" s="99">
        <f t="shared" ca="1" si="477"/>
        <v>0</v>
      </c>
      <c r="AF168" s="93">
        <f t="shared" si="494"/>
        <v>0</v>
      </c>
      <c r="AG168" s="93" t="str">
        <f t="shared" si="478"/>
        <v>00000</v>
      </c>
      <c r="AH168" s="11" t="str">
        <f t="shared" si="495"/>
        <v>0秒0</v>
      </c>
      <c r="AI168" s="12">
        <f t="shared" si="496"/>
        <v>0</v>
      </c>
      <c r="AJ168" s="12" t="str">
        <f t="shared" si="497"/>
        <v>0</v>
      </c>
      <c r="AK168" s="12" t="str">
        <f t="shared" si="479"/>
        <v>0</v>
      </c>
      <c r="AL168" s="12" t="str">
        <f t="shared" si="498"/>
        <v>0m</v>
      </c>
      <c r="AM168" s="12" t="str">
        <f t="shared" si="499"/>
        <v>点</v>
      </c>
      <c r="AN168" s="108">
        <f t="shared" si="500"/>
        <v>0</v>
      </c>
      <c r="AO168" s="99" t="str">
        <f>IF(J168="","",VLOOKUP(H168,登録データ!$U$4:$V$27,2,FALSE))</f>
        <v/>
      </c>
      <c r="AP168" s="99" t="str">
        <f>IF(J168="","",VLOOKUP(H168,登録データ!$U$4:$W$27,3,FALSE))</f>
        <v/>
      </c>
      <c r="AQ168" s="99" t="str">
        <f t="shared" si="480"/>
        <v/>
      </c>
      <c r="AR168" s="99" t="str">
        <f>IF(H168="","",VLOOKUP(H168,登録データ!$U$4:$X$27,4,FALSE))</f>
        <v/>
      </c>
      <c r="AS168" s="99">
        <f>IF(AR168="",0,COUNTIF($AR$17:AR168,AR168))</f>
        <v>0</v>
      </c>
      <c r="AT168" s="99" t="str">
        <f t="shared" si="501"/>
        <v/>
      </c>
      <c r="AU168" s="99">
        <f>IF(AQ168="B",COUNTIF($AT$17:AT168,AT168),0)</f>
        <v>0</v>
      </c>
      <c r="AV168" s="99">
        <f t="shared" si="481"/>
        <v>0</v>
      </c>
      <c r="AW168" s="99">
        <f t="shared" si="482"/>
        <v>0</v>
      </c>
      <c r="AX168" s="99">
        <f t="shared" si="483"/>
        <v>0</v>
      </c>
      <c r="AY168" s="313"/>
      <c r="AZ168" s="313"/>
      <c r="BA168" s="319"/>
      <c r="BB168" s="319"/>
      <c r="BC168" s="319"/>
      <c r="BD168" s="319"/>
      <c r="BE168" s="319"/>
    </row>
    <row r="169" spans="2:57" ht="19.5" thickBot="1">
      <c r="B169" s="248"/>
      <c r="C169" s="283"/>
      <c r="D169" s="283"/>
      <c r="E169" s="283"/>
      <c r="F169" s="283"/>
      <c r="G169" s="94" t="s">
        <v>37</v>
      </c>
      <c r="H169" s="196"/>
      <c r="I169" s="94" t="s">
        <v>39</v>
      </c>
      <c r="J169" s="199"/>
      <c r="K169" s="94" t="str">
        <f t="shared" si="516"/>
        <v/>
      </c>
      <c r="L169" s="23" t="str">
        <f t="shared" si="537"/>
        <v/>
      </c>
      <c r="M169" s="207"/>
      <c r="N169" s="303"/>
      <c r="O169" s="303"/>
      <c r="P169" s="304"/>
      <c r="Q169" s="295"/>
      <c r="R169" s="295"/>
      <c r="V169" s="7"/>
      <c r="W169" s="314"/>
      <c r="X169" s="314"/>
      <c r="Y169" s="273"/>
      <c r="Z169" s="273"/>
      <c r="AA169" s="273"/>
      <c r="AB169" s="273"/>
      <c r="AC169" s="273"/>
      <c r="AD169" s="273"/>
      <c r="AE169" s="99">
        <f t="shared" ca="1" si="477"/>
        <v>0</v>
      </c>
      <c r="AF169" s="93">
        <f t="shared" si="494"/>
        <v>0</v>
      </c>
      <c r="AG169" s="93" t="str">
        <f t="shared" si="478"/>
        <v>00000</v>
      </c>
      <c r="AH169" s="11" t="str">
        <f t="shared" si="495"/>
        <v>0秒0</v>
      </c>
      <c r="AI169" s="12">
        <f t="shared" si="496"/>
        <v>0</v>
      </c>
      <c r="AJ169" s="12" t="str">
        <f t="shared" si="497"/>
        <v>0</v>
      </c>
      <c r="AK169" s="12" t="str">
        <f t="shared" si="479"/>
        <v>0</v>
      </c>
      <c r="AL169" s="12" t="str">
        <f t="shared" si="498"/>
        <v>0m</v>
      </c>
      <c r="AM169" s="12" t="str">
        <f t="shared" si="499"/>
        <v>点</v>
      </c>
      <c r="AN169" s="108">
        <f t="shared" si="500"/>
        <v>0</v>
      </c>
      <c r="AO169" s="99" t="str">
        <f>IF(J169="","",VLOOKUP(H169,登録データ!$U$4:$V$27,2,FALSE))</f>
        <v/>
      </c>
      <c r="AP169" s="99" t="str">
        <f>IF(J169="","",VLOOKUP(H169,登録データ!$U$4:$W$27,3,FALSE))</f>
        <v/>
      </c>
      <c r="AQ169" s="99" t="str">
        <f t="shared" si="480"/>
        <v/>
      </c>
      <c r="AR169" s="99" t="str">
        <f>IF(H169="","",VLOOKUP(H169,登録データ!$U$4:$X$27,4,FALSE))</f>
        <v/>
      </c>
      <c r="AS169" s="99">
        <f>IF(AR169="",0,COUNTIF($AR$17:AR169,AR169))</f>
        <v>0</v>
      </c>
      <c r="AT169" s="99" t="str">
        <f t="shared" si="501"/>
        <v/>
      </c>
      <c r="AU169" s="99">
        <f>IF(AQ169="B",COUNTIF($AT$17:AT169,AT169),0)</f>
        <v>0</v>
      </c>
      <c r="AV169" s="99">
        <f t="shared" si="481"/>
        <v>0</v>
      </c>
      <c r="AW169" s="99">
        <f t="shared" si="482"/>
        <v>0</v>
      </c>
      <c r="AX169" s="99">
        <f t="shared" si="483"/>
        <v>0</v>
      </c>
      <c r="AY169" s="314"/>
      <c r="AZ169" s="314"/>
      <c r="BA169" s="320"/>
      <c r="BB169" s="320"/>
      <c r="BC169" s="320"/>
      <c r="BD169" s="320"/>
      <c r="BE169" s="320"/>
    </row>
    <row r="170" spans="2:57" ht="19.5" thickTop="1">
      <c r="B170" s="246">
        <v>52</v>
      </c>
      <c r="C170" s="296"/>
      <c r="D170" s="270" t="str">
        <f>IF(C170="","",VLOOKUP(C170,登録データ!$A$3:$G$3000,2,FALSE))</f>
        <v/>
      </c>
      <c r="E170" s="270" t="str">
        <f>IF(C170="","",VLOOKUP(C170,登録データ!$A$3:$G$3000,3,FALSE))</f>
        <v/>
      </c>
      <c r="F170" s="92" t="str">
        <f>IF(C170="","",VLOOKUP(C170,登録データ!$A$3:$G$3000,7,FALSE))</f>
        <v/>
      </c>
      <c r="G170" s="92" t="s">
        <v>33</v>
      </c>
      <c r="H170" s="195"/>
      <c r="I170" s="92" t="s">
        <v>34</v>
      </c>
      <c r="J170" s="197"/>
      <c r="K170" s="102" t="str">
        <f t="shared" si="516"/>
        <v/>
      </c>
      <c r="L170" s="101" t="str">
        <f t="shared" si="537"/>
        <v/>
      </c>
      <c r="M170" s="205"/>
      <c r="N170" s="298"/>
      <c r="O170" s="298"/>
      <c r="P170" s="299"/>
      <c r="Q170" s="293"/>
      <c r="R170" s="293"/>
      <c r="V170" s="7"/>
      <c r="W170" s="312">
        <f>IF(C170="",0,IF(VLOOKUP(C170,登録データ!$A$3:$O$3000,15,FALSE)=1,0,1))</f>
        <v>0</v>
      </c>
      <c r="X170" s="312">
        <f>COUNTIF($C$17:C170,C170)</f>
        <v>0</v>
      </c>
      <c r="Y170" s="325">
        <f t="shared" ref="Y170" si="568">IF(C170="",1,0)</f>
        <v>1</v>
      </c>
      <c r="Z170" s="325">
        <f t="shared" ref="Z170" si="569">IF(D170="",1,0)</f>
        <v>1</v>
      </c>
      <c r="AA170" s="325">
        <f t="shared" ref="AA170" si="570">IF(E170="",1,0)</f>
        <v>1</v>
      </c>
      <c r="AB170" s="325">
        <f t="shared" ref="AB170" si="571">IF(F170="",1,0)</f>
        <v>1</v>
      </c>
      <c r="AC170" s="325">
        <f t="shared" ref="AC170" si="572">IF(F171="",1,0)</f>
        <v>1</v>
      </c>
      <c r="AD170" s="325">
        <f t="shared" ref="AD170" si="573">IF(ISNA(OR(Y170:AC170)),1,SUM(Y170:AC170))</f>
        <v>5</v>
      </c>
      <c r="AE170" s="99">
        <f t="shared" ca="1" si="477"/>
        <v>0</v>
      </c>
      <c r="AF170" s="93">
        <f t="shared" si="494"/>
        <v>0</v>
      </c>
      <c r="AG170" s="93" t="str">
        <f t="shared" si="478"/>
        <v>00000</v>
      </c>
      <c r="AH170" s="11" t="str">
        <f t="shared" si="495"/>
        <v>0秒0</v>
      </c>
      <c r="AI170" s="12">
        <f t="shared" si="496"/>
        <v>0</v>
      </c>
      <c r="AJ170" s="12" t="str">
        <f t="shared" si="497"/>
        <v>0</v>
      </c>
      <c r="AK170" s="12" t="str">
        <f t="shared" si="479"/>
        <v>0</v>
      </c>
      <c r="AL170" s="12" t="str">
        <f t="shared" si="498"/>
        <v>0m</v>
      </c>
      <c r="AM170" s="12" t="str">
        <f t="shared" si="499"/>
        <v>点</v>
      </c>
      <c r="AN170" s="108">
        <f t="shared" si="500"/>
        <v>0</v>
      </c>
      <c r="AO170" s="99" t="str">
        <f>IF(J170="","",VLOOKUP(H170,登録データ!$U$4:$V$27,2,FALSE))</f>
        <v/>
      </c>
      <c r="AP170" s="99" t="str">
        <f>IF(J170="","",VLOOKUP(H170,登録データ!$U$4:$W$27,3,FALSE))</f>
        <v/>
      </c>
      <c r="AQ170" s="99" t="str">
        <f t="shared" si="480"/>
        <v/>
      </c>
      <c r="AR170" s="99" t="str">
        <f>IF(H170="","",VLOOKUP(H170,登録データ!$U$4:$X$27,4,FALSE))</f>
        <v/>
      </c>
      <c r="AS170" s="99">
        <f>IF(AR170="",0,COUNTIF($AR$17:AR170,AR170))</f>
        <v>0</v>
      </c>
      <c r="AT170" s="99" t="str">
        <f t="shared" si="501"/>
        <v/>
      </c>
      <c r="AU170" s="99">
        <f>IF(AQ170="B",COUNTIF($AT$17:AT170,AT170),0)</f>
        <v>0</v>
      </c>
      <c r="AV170" s="99">
        <f t="shared" si="481"/>
        <v>0</v>
      </c>
      <c r="AW170" s="99">
        <f t="shared" si="482"/>
        <v>0</v>
      </c>
      <c r="AX170" s="99">
        <f t="shared" si="483"/>
        <v>0</v>
      </c>
      <c r="AY170" s="312">
        <f>IF(Q170="",0,COUNTA($Q$17:Q170))</f>
        <v>0</v>
      </c>
      <c r="AZ170" s="312">
        <f>IF(R170="",0,COUNTA($R$17:R170))</f>
        <v>0</v>
      </c>
      <c r="BA170" s="318">
        <f>IF(OR($AR170="20100",$AR171="20100",$AR172="20100"),COUNTIF($AR$17:$AR172,"20100"),0)</f>
        <v>0</v>
      </c>
      <c r="BB170" s="318">
        <f t="shared" ref="BB170" si="574">IF($BA170=0,0,INDEX($H170:$H172,MATCH("20100",$AR170:$AR172,0),1))</f>
        <v>0</v>
      </c>
      <c r="BC170" s="318">
        <f t="shared" ref="BC170" si="575">IF($BA170=0,0,INDEX($J170:$J172,MATCH("20100",$AR170:$AR172,0),1))</f>
        <v>0</v>
      </c>
      <c r="BD170" s="318">
        <f t="shared" ref="BD170" si="576">IF($BA170=0,0,INDEX($L170:$L172,MATCH("20100",$AR170:$AR172,0),1))</f>
        <v>0</v>
      </c>
      <c r="BE170" s="318">
        <f t="shared" ref="BE170" si="577">IF(LEN($BB170)&lt;5,0,IF($F170=1,0,1))</f>
        <v>0</v>
      </c>
    </row>
    <row r="171" spans="2:57" ht="18.75">
      <c r="B171" s="247"/>
      <c r="C171" s="297"/>
      <c r="D171" s="271"/>
      <c r="E171" s="271"/>
      <c r="F171" s="93" t="str">
        <f>IF(C170="","",VLOOKUP(C170,登録データ!$A$3:$G$3000,4,FALSE))</f>
        <v/>
      </c>
      <c r="G171" s="93" t="s">
        <v>36</v>
      </c>
      <c r="H171" s="195"/>
      <c r="I171" s="93" t="s">
        <v>67</v>
      </c>
      <c r="J171" s="198"/>
      <c r="K171" s="102" t="str">
        <f t="shared" si="516"/>
        <v/>
      </c>
      <c r="L171" s="93" t="str">
        <f t="shared" si="537"/>
        <v/>
      </c>
      <c r="M171" s="206"/>
      <c r="N171" s="300"/>
      <c r="O171" s="301"/>
      <c r="P171" s="302"/>
      <c r="Q171" s="294"/>
      <c r="R171" s="294"/>
      <c r="V171" s="7"/>
      <c r="W171" s="313"/>
      <c r="X171" s="313"/>
      <c r="Y171" s="326"/>
      <c r="Z171" s="326"/>
      <c r="AA171" s="326"/>
      <c r="AB171" s="326"/>
      <c r="AC171" s="326"/>
      <c r="AD171" s="326"/>
      <c r="AE171" s="99">
        <f t="shared" ca="1" si="477"/>
        <v>0</v>
      </c>
      <c r="AF171" s="93">
        <f t="shared" si="494"/>
        <v>0</v>
      </c>
      <c r="AG171" s="93" t="str">
        <f t="shared" si="478"/>
        <v>00000</v>
      </c>
      <c r="AH171" s="11" t="str">
        <f t="shared" si="495"/>
        <v>0秒0</v>
      </c>
      <c r="AI171" s="12">
        <f t="shared" si="496"/>
        <v>0</v>
      </c>
      <c r="AJ171" s="12" t="str">
        <f t="shared" si="497"/>
        <v>0</v>
      </c>
      <c r="AK171" s="12" t="str">
        <f t="shared" si="479"/>
        <v>0</v>
      </c>
      <c r="AL171" s="12" t="str">
        <f t="shared" si="498"/>
        <v>0m</v>
      </c>
      <c r="AM171" s="12" t="str">
        <f t="shared" si="499"/>
        <v>点</v>
      </c>
      <c r="AN171" s="108">
        <f t="shared" si="500"/>
        <v>0</v>
      </c>
      <c r="AO171" s="99" t="str">
        <f>IF(J171="","",VLOOKUP(H171,登録データ!$U$4:$V$27,2,FALSE))</f>
        <v/>
      </c>
      <c r="AP171" s="99" t="str">
        <f>IF(J171="","",VLOOKUP(H171,登録データ!$U$4:$W$27,3,FALSE))</f>
        <v/>
      </c>
      <c r="AQ171" s="99" t="str">
        <f t="shared" si="480"/>
        <v/>
      </c>
      <c r="AR171" s="99" t="str">
        <f>IF(H171="","",VLOOKUP(H171,登録データ!$U$4:$X$27,4,FALSE))</f>
        <v/>
      </c>
      <c r="AS171" s="99">
        <f>IF(AR171="",0,COUNTIF($AR$17:AR171,AR171))</f>
        <v>0</v>
      </c>
      <c r="AT171" s="99" t="str">
        <f t="shared" si="501"/>
        <v/>
      </c>
      <c r="AU171" s="99">
        <f>IF(AQ171="B",COUNTIF($AT$17:AT171,AT171),0)</f>
        <v>0</v>
      </c>
      <c r="AV171" s="99">
        <f t="shared" si="481"/>
        <v>0</v>
      </c>
      <c r="AW171" s="99">
        <f t="shared" si="482"/>
        <v>0</v>
      </c>
      <c r="AX171" s="99">
        <f t="shared" si="483"/>
        <v>0</v>
      </c>
      <c r="AY171" s="313"/>
      <c r="AZ171" s="313"/>
      <c r="BA171" s="319"/>
      <c r="BB171" s="319"/>
      <c r="BC171" s="319"/>
      <c r="BD171" s="319"/>
      <c r="BE171" s="319"/>
    </row>
    <row r="172" spans="2:57" ht="19.5" thickBot="1">
      <c r="B172" s="248"/>
      <c r="C172" s="283"/>
      <c r="D172" s="283"/>
      <c r="E172" s="283"/>
      <c r="F172" s="283"/>
      <c r="G172" s="94" t="s">
        <v>37</v>
      </c>
      <c r="H172" s="196"/>
      <c r="I172" s="94" t="s">
        <v>39</v>
      </c>
      <c r="J172" s="199"/>
      <c r="K172" s="94" t="str">
        <f t="shared" si="516"/>
        <v/>
      </c>
      <c r="L172" s="23" t="str">
        <f t="shared" si="537"/>
        <v/>
      </c>
      <c r="M172" s="207"/>
      <c r="N172" s="303"/>
      <c r="O172" s="303"/>
      <c r="P172" s="304"/>
      <c r="Q172" s="295"/>
      <c r="R172" s="295"/>
      <c r="V172" s="7"/>
      <c r="W172" s="314"/>
      <c r="X172" s="314"/>
      <c r="Y172" s="273"/>
      <c r="Z172" s="273"/>
      <c r="AA172" s="273"/>
      <c r="AB172" s="273"/>
      <c r="AC172" s="273"/>
      <c r="AD172" s="273"/>
      <c r="AE172" s="99">
        <f t="shared" ca="1" si="477"/>
        <v>0</v>
      </c>
      <c r="AF172" s="93">
        <f t="shared" si="494"/>
        <v>0</v>
      </c>
      <c r="AG172" s="93" t="str">
        <f t="shared" si="478"/>
        <v>00000</v>
      </c>
      <c r="AH172" s="11" t="str">
        <f t="shared" si="495"/>
        <v>0秒0</v>
      </c>
      <c r="AI172" s="12">
        <f t="shared" si="496"/>
        <v>0</v>
      </c>
      <c r="AJ172" s="12" t="str">
        <f t="shared" si="497"/>
        <v>0</v>
      </c>
      <c r="AK172" s="12" t="str">
        <f t="shared" si="479"/>
        <v>0</v>
      </c>
      <c r="AL172" s="12" t="str">
        <f t="shared" si="498"/>
        <v>0m</v>
      </c>
      <c r="AM172" s="12" t="str">
        <f t="shared" si="499"/>
        <v>点</v>
      </c>
      <c r="AN172" s="108">
        <f t="shared" si="500"/>
        <v>0</v>
      </c>
      <c r="AO172" s="99" t="str">
        <f>IF(J172="","",VLOOKUP(H172,登録データ!$U$4:$V$27,2,FALSE))</f>
        <v/>
      </c>
      <c r="AP172" s="99" t="str">
        <f>IF(J172="","",VLOOKUP(H172,登録データ!$U$4:$W$27,3,FALSE))</f>
        <v/>
      </c>
      <c r="AQ172" s="99" t="str">
        <f t="shared" si="480"/>
        <v/>
      </c>
      <c r="AR172" s="99" t="str">
        <f>IF(H172="","",VLOOKUP(H172,登録データ!$U$4:$X$27,4,FALSE))</f>
        <v/>
      </c>
      <c r="AS172" s="99">
        <f>IF(AR172="",0,COUNTIF($AR$17:AR172,AR172))</f>
        <v>0</v>
      </c>
      <c r="AT172" s="99" t="str">
        <f t="shared" si="501"/>
        <v/>
      </c>
      <c r="AU172" s="99">
        <f>IF(AQ172="B",COUNTIF($AT$17:AT172,AT172),0)</f>
        <v>0</v>
      </c>
      <c r="AV172" s="99">
        <f t="shared" si="481"/>
        <v>0</v>
      </c>
      <c r="AW172" s="99">
        <f t="shared" si="482"/>
        <v>0</v>
      </c>
      <c r="AX172" s="99">
        <f t="shared" si="483"/>
        <v>0</v>
      </c>
      <c r="AY172" s="314"/>
      <c r="AZ172" s="314"/>
      <c r="BA172" s="320"/>
      <c r="BB172" s="320"/>
      <c r="BC172" s="320"/>
      <c r="BD172" s="320"/>
      <c r="BE172" s="320"/>
    </row>
    <row r="173" spans="2:57" ht="19.5" thickTop="1">
      <c r="B173" s="246">
        <v>53</v>
      </c>
      <c r="C173" s="296"/>
      <c r="D173" s="270" t="str">
        <f>IF(C173="","",VLOOKUP(C173,登録データ!$A$3:$G$3000,2,FALSE))</f>
        <v/>
      </c>
      <c r="E173" s="270" t="str">
        <f>IF(C173="","",VLOOKUP(C173,登録データ!$A$3:$G$3000,3,FALSE))</f>
        <v/>
      </c>
      <c r="F173" s="92" t="str">
        <f>IF(C173="","",VLOOKUP(C173,登録データ!$A$3:$G$3000,7,FALSE))</f>
        <v/>
      </c>
      <c r="G173" s="92" t="s">
        <v>33</v>
      </c>
      <c r="H173" s="195"/>
      <c r="I173" s="92" t="s">
        <v>34</v>
      </c>
      <c r="J173" s="197"/>
      <c r="K173" s="102" t="str">
        <f t="shared" si="516"/>
        <v/>
      </c>
      <c r="L173" s="101" t="str">
        <f t="shared" si="537"/>
        <v/>
      </c>
      <c r="M173" s="205"/>
      <c r="N173" s="298"/>
      <c r="O173" s="298"/>
      <c r="P173" s="299"/>
      <c r="Q173" s="293"/>
      <c r="R173" s="293"/>
      <c r="V173" s="7"/>
      <c r="W173" s="312">
        <f>IF(C173="",0,IF(VLOOKUP(C173,登録データ!$A$3:$O$3000,15,FALSE)=1,0,1))</f>
        <v>0</v>
      </c>
      <c r="X173" s="312">
        <f>COUNTIF($C$17:C173,C173)</f>
        <v>0</v>
      </c>
      <c r="Y173" s="325">
        <f t="shared" ref="Y173" si="578">IF(C173="",1,0)</f>
        <v>1</v>
      </c>
      <c r="Z173" s="325">
        <f t="shared" ref="Z173" si="579">IF(D173="",1,0)</f>
        <v>1</v>
      </c>
      <c r="AA173" s="325">
        <f t="shared" ref="AA173" si="580">IF(E173="",1,0)</f>
        <v>1</v>
      </c>
      <c r="AB173" s="325">
        <f t="shared" ref="AB173" si="581">IF(F173="",1,0)</f>
        <v>1</v>
      </c>
      <c r="AC173" s="325">
        <f t="shared" ref="AC173" si="582">IF(F174="",1,0)</f>
        <v>1</v>
      </c>
      <c r="AD173" s="325">
        <f t="shared" ref="AD173" si="583">IF(ISNA(OR(Y173:AC173)),1,SUM(Y173:AC173))</f>
        <v>5</v>
      </c>
      <c r="AE173" s="99">
        <f t="shared" ca="1" si="477"/>
        <v>0</v>
      </c>
      <c r="AF173" s="93">
        <f t="shared" si="494"/>
        <v>0</v>
      </c>
      <c r="AG173" s="93" t="str">
        <f t="shared" si="478"/>
        <v>00000</v>
      </c>
      <c r="AH173" s="11" t="str">
        <f t="shared" si="495"/>
        <v>0秒0</v>
      </c>
      <c r="AI173" s="12">
        <f t="shared" si="496"/>
        <v>0</v>
      </c>
      <c r="AJ173" s="12" t="str">
        <f t="shared" si="497"/>
        <v>0</v>
      </c>
      <c r="AK173" s="12" t="str">
        <f t="shared" si="479"/>
        <v>0</v>
      </c>
      <c r="AL173" s="12" t="str">
        <f t="shared" si="498"/>
        <v>0m</v>
      </c>
      <c r="AM173" s="12" t="str">
        <f t="shared" si="499"/>
        <v>点</v>
      </c>
      <c r="AN173" s="108">
        <f t="shared" si="500"/>
        <v>0</v>
      </c>
      <c r="AO173" s="99" t="str">
        <f>IF(J173="","",VLOOKUP(H173,登録データ!$U$4:$V$27,2,FALSE))</f>
        <v/>
      </c>
      <c r="AP173" s="99" t="str">
        <f>IF(J173="","",VLOOKUP(H173,登録データ!$U$4:$W$27,3,FALSE))</f>
        <v/>
      </c>
      <c r="AQ173" s="99" t="str">
        <f t="shared" si="480"/>
        <v/>
      </c>
      <c r="AR173" s="99" t="str">
        <f>IF(H173="","",VLOOKUP(H173,登録データ!$U$4:$X$27,4,FALSE))</f>
        <v/>
      </c>
      <c r="AS173" s="99">
        <f>IF(AR173="",0,COUNTIF($AR$17:AR173,AR173))</f>
        <v>0</v>
      </c>
      <c r="AT173" s="99" t="str">
        <f t="shared" si="501"/>
        <v/>
      </c>
      <c r="AU173" s="99">
        <f>IF(AQ173="B",COUNTIF($AT$17:AT173,AT173),0)</f>
        <v>0</v>
      </c>
      <c r="AV173" s="99">
        <f t="shared" si="481"/>
        <v>0</v>
      </c>
      <c r="AW173" s="99">
        <f t="shared" si="482"/>
        <v>0</v>
      </c>
      <c r="AX173" s="99">
        <f t="shared" si="483"/>
        <v>0</v>
      </c>
      <c r="AY173" s="312">
        <f>IF(Q173="",0,COUNTA($Q$17:Q173))</f>
        <v>0</v>
      </c>
      <c r="AZ173" s="312">
        <f>IF(R173="",0,COUNTA($R$17:R173))</f>
        <v>0</v>
      </c>
      <c r="BA173" s="318">
        <f>IF(OR($AR173="20100",$AR174="20100",$AR175="20100"),COUNTIF($AR$17:$AR175,"20100"),0)</f>
        <v>0</v>
      </c>
      <c r="BB173" s="318">
        <f t="shared" ref="BB173" si="584">IF($BA173=0,0,INDEX($H173:$H175,MATCH("20100",$AR173:$AR175,0),1))</f>
        <v>0</v>
      </c>
      <c r="BC173" s="318">
        <f t="shared" ref="BC173" si="585">IF($BA173=0,0,INDEX($J173:$J175,MATCH("20100",$AR173:$AR175,0),1))</f>
        <v>0</v>
      </c>
      <c r="BD173" s="318">
        <f t="shared" ref="BD173" si="586">IF($BA173=0,0,INDEX($L173:$L175,MATCH("20100",$AR173:$AR175,0),1))</f>
        <v>0</v>
      </c>
      <c r="BE173" s="318">
        <f t="shared" ref="BE173" si="587">IF(LEN($BB173)&lt;5,0,IF($F173=1,0,1))</f>
        <v>0</v>
      </c>
    </row>
    <row r="174" spans="2:57" ht="18.75">
      <c r="B174" s="247"/>
      <c r="C174" s="297"/>
      <c r="D174" s="271"/>
      <c r="E174" s="271"/>
      <c r="F174" s="93" t="str">
        <f>IF(C173="","",VLOOKUP(C173,登録データ!$A$3:$G$3000,4,FALSE))</f>
        <v/>
      </c>
      <c r="G174" s="93" t="s">
        <v>36</v>
      </c>
      <c r="H174" s="195"/>
      <c r="I174" s="93" t="s">
        <v>67</v>
      </c>
      <c r="J174" s="198"/>
      <c r="K174" s="102" t="str">
        <f t="shared" si="516"/>
        <v/>
      </c>
      <c r="L174" s="93" t="str">
        <f t="shared" si="537"/>
        <v/>
      </c>
      <c r="M174" s="206"/>
      <c r="N174" s="300"/>
      <c r="O174" s="301"/>
      <c r="P174" s="302"/>
      <c r="Q174" s="294"/>
      <c r="R174" s="294"/>
      <c r="V174" s="7"/>
      <c r="W174" s="313"/>
      <c r="X174" s="313"/>
      <c r="Y174" s="326"/>
      <c r="Z174" s="326"/>
      <c r="AA174" s="326"/>
      <c r="AB174" s="326"/>
      <c r="AC174" s="326"/>
      <c r="AD174" s="326"/>
      <c r="AE174" s="99">
        <f t="shared" ca="1" si="477"/>
        <v>0</v>
      </c>
      <c r="AF174" s="93">
        <f t="shared" si="494"/>
        <v>0</v>
      </c>
      <c r="AG174" s="93" t="str">
        <f t="shared" si="478"/>
        <v>00000</v>
      </c>
      <c r="AH174" s="11" t="str">
        <f t="shared" si="495"/>
        <v>0秒0</v>
      </c>
      <c r="AI174" s="12">
        <f t="shared" si="496"/>
        <v>0</v>
      </c>
      <c r="AJ174" s="12" t="str">
        <f t="shared" si="497"/>
        <v>0</v>
      </c>
      <c r="AK174" s="12" t="str">
        <f t="shared" si="479"/>
        <v>0</v>
      </c>
      <c r="AL174" s="12" t="str">
        <f t="shared" si="498"/>
        <v>0m</v>
      </c>
      <c r="AM174" s="12" t="str">
        <f t="shared" si="499"/>
        <v>点</v>
      </c>
      <c r="AN174" s="108">
        <f t="shared" si="500"/>
        <v>0</v>
      </c>
      <c r="AO174" s="99" t="str">
        <f>IF(J174="","",VLOOKUP(H174,登録データ!$U$4:$V$27,2,FALSE))</f>
        <v/>
      </c>
      <c r="AP174" s="99" t="str">
        <f>IF(J174="","",VLOOKUP(H174,登録データ!$U$4:$W$27,3,FALSE))</f>
        <v/>
      </c>
      <c r="AQ174" s="99" t="str">
        <f t="shared" si="480"/>
        <v/>
      </c>
      <c r="AR174" s="99" t="str">
        <f>IF(H174="","",VLOOKUP(H174,登録データ!$U$4:$X$27,4,FALSE))</f>
        <v/>
      </c>
      <c r="AS174" s="99">
        <f>IF(AR174="",0,COUNTIF($AR$17:AR174,AR174))</f>
        <v>0</v>
      </c>
      <c r="AT174" s="99" t="str">
        <f t="shared" si="501"/>
        <v/>
      </c>
      <c r="AU174" s="99">
        <f>IF(AQ174="B",COUNTIF($AT$17:AT174,AT174),0)</f>
        <v>0</v>
      </c>
      <c r="AV174" s="99">
        <f t="shared" si="481"/>
        <v>0</v>
      </c>
      <c r="AW174" s="99">
        <f t="shared" si="482"/>
        <v>0</v>
      </c>
      <c r="AX174" s="99">
        <f t="shared" si="483"/>
        <v>0</v>
      </c>
      <c r="AY174" s="313"/>
      <c r="AZ174" s="313"/>
      <c r="BA174" s="319"/>
      <c r="BB174" s="319"/>
      <c r="BC174" s="319"/>
      <c r="BD174" s="319"/>
      <c r="BE174" s="319"/>
    </row>
    <row r="175" spans="2:57" ht="19.5" thickBot="1">
      <c r="B175" s="248"/>
      <c r="C175" s="283"/>
      <c r="D175" s="283"/>
      <c r="E175" s="283"/>
      <c r="F175" s="283"/>
      <c r="G175" s="94" t="s">
        <v>37</v>
      </c>
      <c r="H175" s="196"/>
      <c r="I175" s="94" t="s">
        <v>39</v>
      </c>
      <c r="J175" s="199"/>
      <c r="K175" s="94" t="str">
        <f t="shared" si="516"/>
        <v/>
      </c>
      <c r="L175" s="23" t="str">
        <f t="shared" si="537"/>
        <v/>
      </c>
      <c r="M175" s="207"/>
      <c r="N175" s="303"/>
      <c r="O175" s="303"/>
      <c r="P175" s="304"/>
      <c r="Q175" s="295"/>
      <c r="R175" s="295"/>
      <c r="V175" s="7"/>
      <c r="W175" s="314"/>
      <c r="X175" s="314"/>
      <c r="Y175" s="273"/>
      <c r="Z175" s="273"/>
      <c r="AA175" s="273"/>
      <c r="AB175" s="273"/>
      <c r="AC175" s="273"/>
      <c r="AD175" s="273"/>
      <c r="AE175" s="99">
        <f t="shared" ca="1" si="477"/>
        <v>0</v>
      </c>
      <c r="AF175" s="93">
        <f t="shared" si="494"/>
        <v>0</v>
      </c>
      <c r="AG175" s="93" t="str">
        <f t="shared" si="478"/>
        <v>00000</v>
      </c>
      <c r="AH175" s="11" t="str">
        <f t="shared" si="495"/>
        <v>0秒0</v>
      </c>
      <c r="AI175" s="12">
        <f t="shared" si="496"/>
        <v>0</v>
      </c>
      <c r="AJ175" s="12" t="str">
        <f t="shared" si="497"/>
        <v>0</v>
      </c>
      <c r="AK175" s="12" t="str">
        <f t="shared" si="479"/>
        <v>0</v>
      </c>
      <c r="AL175" s="12" t="str">
        <f t="shared" si="498"/>
        <v>0m</v>
      </c>
      <c r="AM175" s="12" t="str">
        <f t="shared" si="499"/>
        <v>点</v>
      </c>
      <c r="AN175" s="108">
        <f t="shared" si="500"/>
        <v>0</v>
      </c>
      <c r="AO175" s="99" t="str">
        <f>IF(J175="","",VLOOKUP(H175,登録データ!$U$4:$V$27,2,FALSE))</f>
        <v/>
      </c>
      <c r="AP175" s="99" t="str">
        <f>IF(J175="","",VLOOKUP(H175,登録データ!$U$4:$W$27,3,FALSE))</f>
        <v/>
      </c>
      <c r="AQ175" s="99" t="str">
        <f t="shared" si="480"/>
        <v/>
      </c>
      <c r="AR175" s="99" t="str">
        <f>IF(H175="","",VLOOKUP(H175,登録データ!$U$4:$X$27,4,FALSE))</f>
        <v/>
      </c>
      <c r="AS175" s="99">
        <f>IF(AR175="",0,COUNTIF($AR$17:AR175,AR175))</f>
        <v>0</v>
      </c>
      <c r="AT175" s="99" t="str">
        <f t="shared" si="501"/>
        <v/>
      </c>
      <c r="AU175" s="99">
        <f>IF(AQ175="B",COUNTIF($AT$17:AT175,AT175),0)</f>
        <v>0</v>
      </c>
      <c r="AV175" s="99">
        <f t="shared" si="481"/>
        <v>0</v>
      </c>
      <c r="AW175" s="99">
        <f t="shared" si="482"/>
        <v>0</v>
      </c>
      <c r="AX175" s="99">
        <f t="shared" si="483"/>
        <v>0</v>
      </c>
      <c r="AY175" s="314"/>
      <c r="AZ175" s="314"/>
      <c r="BA175" s="320"/>
      <c r="BB175" s="320"/>
      <c r="BC175" s="320"/>
      <c r="BD175" s="320"/>
      <c r="BE175" s="320"/>
    </row>
    <row r="176" spans="2:57" ht="19.5" thickTop="1">
      <c r="B176" s="246">
        <v>54</v>
      </c>
      <c r="C176" s="296"/>
      <c r="D176" s="270" t="str">
        <f>IF(C176="","",VLOOKUP(C176,登録データ!$A$3:$G$3000,2,FALSE))</f>
        <v/>
      </c>
      <c r="E176" s="270" t="str">
        <f>IF(C176="","",VLOOKUP(C176,登録データ!$A$3:$G$3000,3,FALSE))</f>
        <v/>
      </c>
      <c r="F176" s="92" t="str">
        <f>IF(C176="","",VLOOKUP(C176,登録データ!$A$3:$G$3000,7,FALSE))</f>
        <v/>
      </c>
      <c r="G176" s="92" t="s">
        <v>33</v>
      </c>
      <c r="H176" s="195"/>
      <c r="I176" s="92" t="s">
        <v>34</v>
      </c>
      <c r="J176" s="197"/>
      <c r="K176" s="102" t="str">
        <f t="shared" si="516"/>
        <v/>
      </c>
      <c r="L176" s="101" t="str">
        <f t="shared" si="537"/>
        <v/>
      </c>
      <c r="M176" s="205"/>
      <c r="N176" s="298"/>
      <c r="O176" s="298"/>
      <c r="P176" s="299"/>
      <c r="Q176" s="293"/>
      <c r="R176" s="293"/>
      <c r="V176" s="7"/>
      <c r="W176" s="312">
        <f>IF(C176="",0,IF(VLOOKUP(C176,登録データ!$A$3:$O$3000,15,FALSE)=1,0,1))</f>
        <v>0</v>
      </c>
      <c r="X176" s="312">
        <f>COUNTIF($C$17:C176,C176)</f>
        <v>0</v>
      </c>
      <c r="Y176" s="325">
        <f t="shared" ref="Y176" si="588">IF(C176="",1,0)</f>
        <v>1</v>
      </c>
      <c r="Z176" s="325">
        <f t="shared" ref="Z176" si="589">IF(D176="",1,0)</f>
        <v>1</v>
      </c>
      <c r="AA176" s="325">
        <f t="shared" ref="AA176" si="590">IF(E176="",1,0)</f>
        <v>1</v>
      </c>
      <c r="AB176" s="325">
        <f t="shared" ref="AB176" si="591">IF(F176="",1,0)</f>
        <v>1</v>
      </c>
      <c r="AC176" s="325">
        <f t="shared" ref="AC176" si="592">IF(F177="",1,0)</f>
        <v>1</v>
      </c>
      <c r="AD176" s="325">
        <f t="shared" ref="AD176" si="593">IF(ISNA(OR(Y176:AC176)),1,SUM(Y176:AC176))</f>
        <v>5</v>
      </c>
      <c r="AE176" s="99">
        <f t="shared" ca="1" si="477"/>
        <v>0</v>
      </c>
      <c r="AF176" s="93">
        <f t="shared" si="494"/>
        <v>0</v>
      </c>
      <c r="AG176" s="93" t="str">
        <f t="shared" si="478"/>
        <v>00000</v>
      </c>
      <c r="AH176" s="11" t="str">
        <f t="shared" si="495"/>
        <v>0秒0</v>
      </c>
      <c r="AI176" s="12">
        <f t="shared" si="496"/>
        <v>0</v>
      </c>
      <c r="AJ176" s="12" t="str">
        <f t="shared" si="497"/>
        <v>0</v>
      </c>
      <c r="AK176" s="12" t="str">
        <f t="shared" si="479"/>
        <v>0</v>
      </c>
      <c r="AL176" s="12" t="str">
        <f t="shared" si="498"/>
        <v>0m</v>
      </c>
      <c r="AM176" s="12" t="str">
        <f t="shared" si="499"/>
        <v>点</v>
      </c>
      <c r="AN176" s="108">
        <f t="shared" si="500"/>
        <v>0</v>
      </c>
      <c r="AO176" s="99" t="str">
        <f>IF(J176="","",VLOOKUP(H176,登録データ!$U$4:$V$27,2,FALSE))</f>
        <v/>
      </c>
      <c r="AP176" s="99" t="str">
        <f>IF(J176="","",VLOOKUP(H176,登録データ!$U$4:$W$27,3,FALSE))</f>
        <v/>
      </c>
      <c r="AQ176" s="99" t="str">
        <f t="shared" si="480"/>
        <v/>
      </c>
      <c r="AR176" s="99" t="str">
        <f>IF(H176="","",VLOOKUP(H176,登録データ!$U$4:$X$27,4,FALSE))</f>
        <v/>
      </c>
      <c r="AS176" s="99">
        <f>IF(AR176="",0,COUNTIF($AR$17:AR176,AR176))</f>
        <v>0</v>
      </c>
      <c r="AT176" s="99" t="str">
        <f t="shared" si="501"/>
        <v/>
      </c>
      <c r="AU176" s="99">
        <f>IF(AQ176="B",COUNTIF($AT$17:AT176,AT176),0)</f>
        <v>0</v>
      </c>
      <c r="AV176" s="99">
        <f t="shared" si="481"/>
        <v>0</v>
      </c>
      <c r="AW176" s="99">
        <f t="shared" si="482"/>
        <v>0</v>
      </c>
      <c r="AX176" s="99">
        <f t="shared" si="483"/>
        <v>0</v>
      </c>
      <c r="AY176" s="312">
        <f>IF(Q176="",0,COUNTA($Q$17:Q176))</f>
        <v>0</v>
      </c>
      <c r="AZ176" s="312">
        <f>IF(R176="",0,COUNTA($R$17:R176))</f>
        <v>0</v>
      </c>
      <c r="BA176" s="318">
        <f>IF(OR($AR176="20100",$AR177="20100",$AR178="20100"),COUNTIF($AR$17:$AR178,"20100"),0)</f>
        <v>0</v>
      </c>
      <c r="BB176" s="318">
        <f t="shared" ref="BB176" si="594">IF($BA176=0,0,INDEX($H176:$H178,MATCH("20100",$AR176:$AR178,0),1))</f>
        <v>0</v>
      </c>
      <c r="BC176" s="318">
        <f t="shared" ref="BC176" si="595">IF($BA176=0,0,INDEX($J176:$J178,MATCH("20100",$AR176:$AR178,0),1))</f>
        <v>0</v>
      </c>
      <c r="BD176" s="318">
        <f t="shared" ref="BD176" si="596">IF($BA176=0,0,INDEX($L176:$L178,MATCH("20100",$AR176:$AR178,0),1))</f>
        <v>0</v>
      </c>
      <c r="BE176" s="318">
        <f t="shared" ref="BE176" si="597">IF(LEN($BB176)&lt;5,0,IF($F176=1,0,1))</f>
        <v>0</v>
      </c>
    </row>
    <row r="177" spans="2:57" ht="18.75">
      <c r="B177" s="247"/>
      <c r="C177" s="297"/>
      <c r="D177" s="271"/>
      <c r="E177" s="271"/>
      <c r="F177" s="93" t="str">
        <f>IF(C176="","",VLOOKUP(C176,登録データ!$A$3:$G$3000,4,FALSE))</f>
        <v/>
      </c>
      <c r="G177" s="93" t="s">
        <v>36</v>
      </c>
      <c r="H177" s="195"/>
      <c r="I177" s="93" t="s">
        <v>67</v>
      </c>
      <c r="J177" s="198"/>
      <c r="K177" s="102" t="str">
        <f t="shared" si="516"/>
        <v/>
      </c>
      <c r="L177" s="93" t="str">
        <f t="shared" si="537"/>
        <v/>
      </c>
      <c r="M177" s="206"/>
      <c r="N177" s="300"/>
      <c r="O177" s="301"/>
      <c r="P177" s="302"/>
      <c r="Q177" s="294"/>
      <c r="R177" s="294"/>
      <c r="V177" s="7"/>
      <c r="W177" s="313"/>
      <c r="X177" s="313"/>
      <c r="Y177" s="326"/>
      <c r="Z177" s="326"/>
      <c r="AA177" s="326"/>
      <c r="AB177" s="326"/>
      <c r="AC177" s="326"/>
      <c r="AD177" s="326"/>
      <c r="AE177" s="99">
        <f t="shared" ca="1" si="477"/>
        <v>0</v>
      </c>
      <c r="AF177" s="93">
        <f t="shared" si="494"/>
        <v>0</v>
      </c>
      <c r="AG177" s="93" t="str">
        <f t="shared" si="478"/>
        <v>00000</v>
      </c>
      <c r="AH177" s="11" t="str">
        <f t="shared" si="495"/>
        <v>0秒0</v>
      </c>
      <c r="AI177" s="12">
        <f t="shared" si="496"/>
        <v>0</v>
      </c>
      <c r="AJ177" s="12" t="str">
        <f t="shared" si="497"/>
        <v>0</v>
      </c>
      <c r="AK177" s="12" t="str">
        <f t="shared" si="479"/>
        <v>0</v>
      </c>
      <c r="AL177" s="12" t="str">
        <f t="shared" si="498"/>
        <v>0m</v>
      </c>
      <c r="AM177" s="12" t="str">
        <f t="shared" si="499"/>
        <v>点</v>
      </c>
      <c r="AN177" s="108">
        <f t="shared" si="500"/>
        <v>0</v>
      </c>
      <c r="AO177" s="99" t="str">
        <f>IF(J177="","",VLOOKUP(H177,登録データ!$U$4:$V$27,2,FALSE))</f>
        <v/>
      </c>
      <c r="AP177" s="99" t="str">
        <f>IF(J177="","",VLOOKUP(H177,登録データ!$U$4:$W$27,3,FALSE))</f>
        <v/>
      </c>
      <c r="AQ177" s="99" t="str">
        <f t="shared" si="480"/>
        <v/>
      </c>
      <c r="AR177" s="99" t="str">
        <f>IF(H177="","",VLOOKUP(H177,登録データ!$U$4:$X$27,4,FALSE))</f>
        <v/>
      </c>
      <c r="AS177" s="99">
        <f>IF(AR177="",0,COUNTIF($AR$17:AR177,AR177))</f>
        <v>0</v>
      </c>
      <c r="AT177" s="99" t="str">
        <f t="shared" si="501"/>
        <v/>
      </c>
      <c r="AU177" s="99">
        <f>IF(AQ177="B",COUNTIF($AT$17:AT177,AT177),0)</f>
        <v>0</v>
      </c>
      <c r="AV177" s="99">
        <f t="shared" si="481"/>
        <v>0</v>
      </c>
      <c r="AW177" s="99">
        <f t="shared" si="482"/>
        <v>0</v>
      </c>
      <c r="AX177" s="99">
        <f t="shared" si="483"/>
        <v>0</v>
      </c>
      <c r="AY177" s="313"/>
      <c r="AZ177" s="313"/>
      <c r="BA177" s="319"/>
      <c r="BB177" s="319"/>
      <c r="BC177" s="319"/>
      <c r="BD177" s="319"/>
      <c r="BE177" s="319"/>
    </row>
    <row r="178" spans="2:57" ht="19.5" thickBot="1">
      <c r="B178" s="248"/>
      <c r="C178" s="283"/>
      <c r="D178" s="283"/>
      <c r="E178" s="283"/>
      <c r="F178" s="283"/>
      <c r="G178" s="94" t="s">
        <v>37</v>
      </c>
      <c r="H178" s="196"/>
      <c r="I178" s="94" t="s">
        <v>39</v>
      </c>
      <c r="J178" s="199"/>
      <c r="K178" s="94" t="str">
        <f t="shared" si="516"/>
        <v/>
      </c>
      <c r="L178" s="23" t="str">
        <f t="shared" si="537"/>
        <v/>
      </c>
      <c r="M178" s="207"/>
      <c r="N178" s="303"/>
      <c r="O178" s="303"/>
      <c r="P178" s="304"/>
      <c r="Q178" s="295"/>
      <c r="R178" s="295"/>
      <c r="V178" s="7"/>
      <c r="W178" s="314"/>
      <c r="X178" s="314"/>
      <c r="Y178" s="273"/>
      <c r="Z178" s="273"/>
      <c r="AA178" s="273"/>
      <c r="AB178" s="273"/>
      <c r="AC178" s="273"/>
      <c r="AD178" s="273"/>
      <c r="AE178" s="99">
        <f t="shared" ca="1" si="477"/>
        <v>0</v>
      </c>
      <c r="AF178" s="93">
        <f t="shared" si="494"/>
        <v>0</v>
      </c>
      <c r="AG178" s="93" t="str">
        <f t="shared" si="478"/>
        <v>00000</v>
      </c>
      <c r="AH178" s="11" t="str">
        <f t="shared" si="495"/>
        <v>0秒0</v>
      </c>
      <c r="AI178" s="12">
        <f t="shared" si="496"/>
        <v>0</v>
      </c>
      <c r="AJ178" s="12" t="str">
        <f t="shared" si="497"/>
        <v>0</v>
      </c>
      <c r="AK178" s="12" t="str">
        <f t="shared" si="479"/>
        <v>0</v>
      </c>
      <c r="AL178" s="12" t="str">
        <f t="shared" si="498"/>
        <v>0m</v>
      </c>
      <c r="AM178" s="12" t="str">
        <f t="shared" si="499"/>
        <v>点</v>
      </c>
      <c r="AN178" s="108">
        <f t="shared" si="500"/>
        <v>0</v>
      </c>
      <c r="AO178" s="99" t="str">
        <f>IF(J178="","",VLOOKUP(H178,登録データ!$U$4:$V$27,2,FALSE))</f>
        <v/>
      </c>
      <c r="AP178" s="99" t="str">
        <f>IF(J178="","",VLOOKUP(H178,登録データ!$U$4:$W$27,3,FALSE))</f>
        <v/>
      </c>
      <c r="AQ178" s="99" t="str">
        <f t="shared" si="480"/>
        <v/>
      </c>
      <c r="AR178" s="99" t="str">
        <f>IF(H178="","",VLOOKUP(H178,登録データ!$U$4:$X$27,4,FALSE))</f>
        <v/>
      </c>
      <c r="AS178" s="99">
        <f>IF(AR178="",0,COUNTIF($AR$17:AR178,AR178))</f>
        <v>0</v>
      </c>
      <c r="AT178" s="99" t="str">
        <f t="shared" si="501"/>
        <v/>
      </c>
      <c r="AU178" s="99">
        <f>IF(AQ178="B",COUNTIF($AT$17:AT178,AT178),0)</f>
        <v>0</v>
      </c>
      <c r="AV178" s="99">
        <f t="shared" si="481"/>
        <v>0</v>
      </c>
      <c r="AW178" s="99">
        <f t="shared" si="482"/>
        <v>0</v>
      </c>
      <c r="AX178" s="99">
        <f t="shared" si="483"/>
        <v>0</v>
      </c>
      <c r="AY178" s="314"/>
      <c r="AZ178" s="314"/>
      <c r="BA178" s="320"/>
      <c r="BB178" s="320"/>
      <c r="BC178" s="320"/>
      <c r="BD178" s="320"/>
      <c r="BE178" s="320"/>
    </row>
    <row r="179" spans="2:57" ht="19.5" thickTop="1">
      <c r="B179" s="246">
        <v>55</v>
      </c>
      <c r="C179" s="296"/>
      <c r="D179" s="270" t="str">
        <f>IF(C179="","",VLOOKUP(C179,登録データ!$A$3:$G$3000,2,FALSE))</f>
        <v/>
      </c>
      <c r="E179" s="270" t="str">
        <f>IF(C179="","",VLOOKUP(C179,登録データ!$A$3:$G$3000,3,FALSE))</f>
        <v/>
      </c>
      <c r="F179" s="92" t="str">
        <f>IF(C179="","",VLOOKUP(C179,登録データ!$A$3:$G$3000,7,FALSE))</f>
        <v/>
      </c>
      <c r="G179" s="92" t="s">
        <v>33</v>
      </c>
      <c r="H179" s="195"/>
      <c r="I179" s="92" t="s">
        <v>34</v>
      </c>
      <c r="J179" s="197"/>
      <c r="K179" s="102" t="str">
        <f t="shared" si="516"/>
        <v/>
      </c>
      <c r="L179" s="101" t="str">
        <f t="shared" si="537"/>
        <v/>
      </c>
      <c r="M179" s="205"/>
      <c r="N179" s="298"/>
      <c r="O179" s="298"/>
      <c r="P179" s="299"/>
      <c r="Q179" s="293"/>
      <c r="R179" s="293"/>
      <c r="V179" s="7"/>
      <c r="W179" s="312">
        <f>IF(C179="",0,IF(VLOOKUP(C179,登録データ!$A$3:$O$3000,15,FALSE)=1,0,1))</f>
        <v>0</v>
      </c>
      <c r="X179" s="312">
        <f>COUNTIF($C$17:C179,C179)</f>
        <v>0</v>
      </c>
      <c r="Y179" s="325">
        <f t="shared" ref="Y179" si="598">IF(C179="",1,0)</f>
        <v>1</v>
      </c>
      <c r="Z179" s="325">
        <f t="shared" ref="Z179" si="599">IF(D179="",1,0)</f>
        <v>1</v>
      </c>
      <c r="AA179" s="325">
        <f t="shared" ref="AA179" si="600">IF(E179="",1,0)</f>
        <v>1</v>
      </c>
      <c r="AB179" s="325">
        <f t="shared" ref="AB179" si="601">IF(F179="",1,0)</f>
        <v>1</v>
      </c>
      <c r="AC179" s="325">
        <f t="shared" ref="AC179" si="602">IF(F180="",1,0)</f>
        <v>1</v>
      </c>
      <c r="AD179" s="325">
        <f t="shared" ref="AD179" si="603">IF(ISNA(OR(Y179:AC179)),1,SUM(Y179:AC179))</f>
        <v>5</v>
      </c>
      <c r="AE179" s="99">
        <f t="shared" ca="1" si="477"/>
        <v>0</v>
      </c>
      <c r="AF179" s="93">
        <f t="shared" si="494"/>
        <v>0</v>
      </c>
      <c r="AG179" s="93" t="str">
        <f t="shared" si="478"/>
        <v>00000</v>
      </c>
      <c r="AH179" s="11" t="str">
        <f t="shared" si="495"/>
        <v>0秒0</v>
      </c>
      <c r="AI179" s="12">
        <f t="shared" si="496"/>
        <v>0</v>
      </c>
      <c r="AJ179" s="12" t="str">
        <f t="shared" si="497"/>
        <v>0</v>
      </c>
      <c r="AK179" s="12" t="str">
        <f t="shared" si="479"/>
        <v>0</v>
      </c>
      <c r="AL179" s="12" t="str">
        <f t="shared" si="498"/>
        <v>0m</v>
      </c>
      <c r="AM179" s="12" t="str">
        <f t="shared" si="499"/>
        <v>点</v>
      </c>
      <c r="AN179" s="108">
        <f t="shared" si="500"/>
        <v>0</v>
      </c>
      <c r="AO179" s="99" t="str">
        <f>IF(J179="","",VLOOKUP(H179,登録データ!$U$4:$V$27,2,FALSE))</f>
        <v/>
      </c>
      <c r="AP179" s="99" t="str">
        <f>IF(J179="","",VLOOKUP(H179,登録データ!$U$4:$W$27,3,FALSE))</f>
        <v/>
      </c>
      <c r="AQ179" s="99" t="str">
        <f t="shared" si="480"/>
        <v/>
      </c>
      <c r="AR179" s="99" t="str">
        <f>IF(H179="","",VLOOKUP(H179,登録データ!$U$4:$X$27,4,FALSE))</f>
        <v/>
      </c>
      <c r="AS179" s="99">
        <f>IF(AR179="",0,COUNTIF($AR$17:AR179,AR179))</f>
        <v>0</v>
      </c>
      <c r="AT179" s="99" t="str">
        <f t="shared" si="501"/>
        <v/>
      </c>
      <c r="AU179" s="99">
        <f>IF(AQ179="B",COUNTIF($AT$17:AT179,AT179),0)</f>
        <v>0</v>
      </c>
      <c r="AV179" s="99">
        <f t="shared" si="481"/>
        <v>0</v>
      </c>
      <c r="AW179" s="99">
        <f t="shared" si="482"/>
        <v>0</v>
      </c>
      <c r="AX179" s="99">
        <f t="shared" si="483"/>
        <v>0</v>
      </c>
      <c r="AY179" s="312">
        <f>IF(Q179="",0,COUNTA($Q$17:Q179))</f>
        <v>0</v>
      </c>
      <c r="AZ179" s="312">
        <f>IF(R179="",0,COUNTA($R$17:R179))</f>
        <v>0</v>
      </c>
      <c r="BA179" s="318">
        <f>IF(OR($AR179="20100",$AR180="20100",$AR181="20100"),COUNTIF($AR$17:$AR181,"20100"),0)</f>
        <v>0</v>
      </c>
      <c r="BB179" s="318">
        <f t="shared" ref="BB179" si="604">IF($BA179=0,0,INDEX($H179:$H181,MATCH("20100",$AR179:$AR181,0),1))</f>
        <v>0</v>
      </c>
      <c r="BC179" s="318">
        <f t="shared" ref="BC179" si="605">IF($BA179=0,0,INDEX($J179:$J181,MATCH("20100",$AR179:$AR181,0),1))</f>
        <v>0</v>
      </c>
      <c r="BD179" s="318">
        <f t="shared" ref="BD179" si="606">IF($BA179=0,0,INDEX($L179:$L181,MATCH("20100",$AR179:$AR181,0),1))</f>
        <v>0</v>
      </c>
      <c r="BE179" s="318">
        <f t="shared" ref="BE179" si="607">IF(LEN($BB179)&lt;5,0,IF($F179=1,0,1))</f>
        <v>0</v>
      </c>
    </row>
    <row r="180" spans="2:57" ht="18.75">
      <c r="B180" s="247"/>
      <c r="C180" s="297"/>
      <c r="D180" s="271"/>
      <c r="E180" s="271"/>
      <c r="F180" s="93" t="str">
        <f>IF(C179="","",VLOOKUP(C179,登録データ!$A$3:$G$3000,4,FALSE))</f>
        <v/>
      </c>
      <c r="G180" s="93" t="s">
        <v>36</v>
      </c>
      <c r="H180" s="195"/>
      <c r="I180" s="93" t="s">
        <v>67</v>
      </c>
      <c r="J180" s="198"/>
      <c r="K180" s="102" t="str">
        <f t="shared" si="516"/>
        <v/>
      </c>
      <c r="L180" s="93" t="str">
        <f t="shared" si="537"/>
        <v/>
      </c>
      <c r="M180" s="206"/>
      <c r="N180" s="300"/>
      <c r="O180" s="301"/>
      <c r="P180" s="302"/>
      <c r="Q180" s="294"/>
      <c r="R180" s="294"/>
      <c r="V180" s="7"/>
      <c r="W180" s="313"/>
      <c r="X180" s="313"/>
      <c r="Y180" s="326"/>
      <c r="Z180" s="326"/>
      <c r="AA180" s="326"/>
      <c r="AB180" s="326"/>
      <c r="AC180" s="326"/>
      <c r="AD180" s="326"/>
      <c r="AE180" s="99">
        <f t="shared" ca="1" si="477"/>
        <v>0</v>
      </c>
      <c r="AF180" s="93">
        <f t="shared" si="494"/>
        <v>0</v>
      </c>
      <c r="AG180" s="93" t="str">
        <f t="shared" si="478"/>
        <v>00000</v>
      </c>
      <c r="AH180" s="11" t="str">
        <f t="shared" si="495"/>
        <v>0秒0</v>
      </c>
      <c r="AI180" s="12">
        <f t="shared" si="496"/>
        <v>0</v>
      </c>
      <c r="AJ180" s="12" t="str">
        <f t="shared" si="497"/>
        <v>0</v>
      </c>
      <c r="AK180" s="12" t="str">
        <f t="shared" si="479"/>
        <v>0</v>
      </c>
      <c r="AL180" s="12" t="str">
        <f t="shared" si="498"/>
        <v>0m</v>
      </c>
      <c r="AM180" s="12" t="str">
        <f t="shared" si="499"/>
        <v>点</v>
      </c>
      <c r="AN180" s="108">
        <f t="shared" si="500"/>
        <v>0</v>
      </c>
      <c r="AO180" s="99" t="str">
        <f>IF(J180="","",VLOOKUP(H180,登録データ!$U$4:$V$27,2,FALSE))</f>
        <v/>
      </c>
      <c r="AP180" s="99" t="str">
        <f>IF(J180="","",VLOOKUP(H180,登録データ!$U$4:$W$27,3,FALSE))</f>
        <v/>
      </c>
      <c r="AQ180" s="99" t="str">
        <f t="shared" si="480"/>
        <v/>
      </c>
      <c r="AR180" s="99" t="str">
        <f>IF(H180="","",VLOOKUP(H180,登録データ!$U$4:$X$27,4,FALSE))</f>
        <v/>
      </c>
      <c r="AS180" s="99">
        <f>IF(AR180="",0,COUNTIF($AR$17:AR180,AR180))</f>
        <v>0</v>
      </c>
      <c r="AT180" s="99" t="str">
        <f t="shared" si="501"/>
        <v/>
      </c>
      <c r="AU180" s="99">
        <f>IF(AQ180="B",COUNTIF($AT$17:AT180,AT180),0)</f>
        <v>0</v>
      </c>
      <c r="AV180" s="99">
        <f t="shared" si="481"/>
        <v>0</v>
      </c>
      <c r="AW180" s="99">
        <f t="shared" si="482"/>
        <v>0</v>
      </c>
      <c r="AX180" s="99">
        <f t="shared" si="483"/>
        <v>0</v>
      </c>
      <c r="AY180" s="313"/>
      <c r="AZ180" s="313"/>
      <c r="BA180" s="319"/>
      <c r="BB180" s="319"/>
      <c r="BC180" s="319"/>
      <c r="BD180" s="319"/>
      <c r="BE180" s="319"/>
    </row>
    <row r="181" spans="2:57" ht="19.5" thickBot="1">
      <c r="B181" s="248"/>
      <c r="C181" s="283"/>
      <c r="D181" s="283"/>
      <c r="E181" s="283"/>
      <c r="F181" s="283"/>
      <c r="G181" s="94" t="s">
        <v>37</v>
      </c>
      <c r="H181" s="196"/>
      <c r="I181" s="94" t="s">
        <v>39</v>
      </c>
      <c r="J181" s="199"/>
      <c r="K181" s="94" t="str">
        <f t="shared" si="516"/>
        <v/>
      </c>
      <c r="L181" s="23" t="str">
        <f t="shared" si="537"/>
        <v/>
      </c>
      <c r="M181" s="207"/>
      <c r="N181" s="303"/>
      <c r="O181" s="303"/>
      <c r="P181" s="304"/>
      <c r="Q181" s="295"/>
      <c r="R181" s="295"/>
      <c r="V181" s="7"/>
      <c r="W181" s="314"/>
      <c r="X181" s="314"/>
      <c r="Y181" s="273"/>
      <c r="Z181" s="273"/>
      <c r="AA181" s="273"/>
      <c r="AB181" s="273"/>
      <c r="AC181" s="273"/>
      <c r="AD181" s="273"/>
      <c r="AE181" s="99">
        <f t="shared" ca="1" si="477"/>
        <v>0</v>
      </c>
      <c r="AF181" s="93">
        <f t="shared" si="494"/>
        <v>0</v>
      </c>
      <c r="AG181" s="93" t="str">
        <f t="shared" si="478"/>
        <v>00000</v>
      </c>
      <c r="AH181" s="11" t="str">
        <f t="shared" si="495"/>
        <v>0秒0</v>
      </c>
      <c r="AI181" s="12">
        <f t="shared" si="496"/>
        <v>0</v>
      </c>
      <c r="AJ181" s="12" t="str">
        <f t="shared" si="497"/>
        <v>0</v>
      </c>
      <c r="AK181" s="12" t="str">
        <f t="shared" si="479"/>
        <v>0</v>
      </c>
      <c r="AL181" s="12" t="str">
        <f t="shared" si="498"/>
        <v>0m</v>
      </c>
      <c r="AM181" s="12" t="str">
        <f t="shared" si="499"/>
        <v>点</v>
      </c>
      <c r="AN181" s="108">
        <f t="shared" si="500"/>
        <v>0</v>
      </c>
      <c r="AO181" s="99" t="str">
        <f>IF(J181="","",VLOOKUP(H181,登録データ!$U$4:$V$27,2,FALSE))</f>
        <v/>
      </c>
      <c r="AP181" s="99" t="str">
        <f>IF(J181="","",VLOOKUP(H181,登録データ!$U$4:$W$27,3,FALSE))</f>
        <v/>
      </c>
      <c r="AQ181" s="99" t="str">
        <f t="shared" si="480"/>
        <v/>
      </c>
      <c r="AR181" s="99" t="str">
        <f>IF(H181="","",VLOOKUP(H181,登録データ!$U$4:$X$27,4,FALSE))</f>
        <v/>
      </c>
      <c r="AS181" s="99">
        <f>IF(AR181="",0,COUNTIF($AR$17:AR181,AR181))</f>
        <v>0</v>
      </c>
      <c r="AT181" s="99" t="str">
        <f t="shared" si="501"/>
        <v/>
      </c>
      <c r="AU181" s="99">
        <f>IF(AQ181="B",COUNTIF($AT$17:AT181,AT181),0)</f>
        <v>0</v>
      </c>
      <c r="AV181" s="99">
        <f t="shared" si="481"/>
        <v>0</v>
      </c>
      <c r="AW181" s="99">
        <f t="shared" si="482"/>
        <v>0</v>
      </c>
      <c r="AX181" s="99">
        <f t="shared" si="483"/>
        <v>0</v>
      </c>
      <c r="AY181" s="314"/>
      <c r="AZ181" s="314"/>
      <c r="BA181" s="320"/>
      <c r="BB181" s="320"/>
      <c r="BC181" s="320"/>
      <c r="BD181" s="320"/>
      <c r="BE181" s="320"/>
    </row>
    <row r="182" spans="2:57" ht="19.5" thickTop="1">
      <c r="B182" s="246">
        <v>56</v>
      </c>
      <c r="C182" s="296"/>
      <c r="D182" s="270" t="str">
        <f>IF(C182="","",VLOOKUP(C182,登録データ!$A$3:$G$3000,2,FALSE))</f>
        <v/>
      </c>
      <c r="E182" s="270" t="str">
        <f>IF(C182="","",VLOOKUP(C182,登録データ!$A$3:$G$3000,3,FALSE))</f>
        <v/>
      </c>
      <c r="F182" s="92" t="str">
        <f>IF(C182="","",VLOOKUP(C182,登録データ!$A$3:$G$3000,7,FALSE))</f>
        <v/>
      </c>
      <c r="G182" s="92" t="s">
        <v>33</v>
      </c>
      <c r="H182" s="195"/>
      <c r="I182" s="92" t="s">
        <v>34</v>
      </c>
      <c r="J182" s="197"/>
      <c r="K182" s="102" t="str">
        <f t="shared" si="516"/>
        <v/>
      </c>
      <c r="L182" s="101" t="str">
        <f t="shared" si="537"/>
        <v/>
      </c>
      <c r="M182" s="205"/>
      <c r="N182" s="298"/>
      <c r="O182" s="298"/>
      <c r="P182" s="299"/>
      <c r="Q182" s="293"/>
      <c r="R182" s="293"/>
      <c r="V182" s="7"/>
      <c r="W182" s="312">
        <f>IF(C182="",0,IF(VLOOKUP(C182,登録データ!$A$3:$O$3000,15,FALSE)=1,0,1))</f>
        <v>0</v>
      </c>
      <c r="X182" s="312">
        <f>COUNTIF($C$17:C182,C182)</f>
        <v>0</v>
      </c>
      <c r="Y182" s="325">
        <f t="shared" ref="Y182" si="608">IF(C182="",1,0)</f>
        <v>1</v>
      </c>
      <c r="Z182" s="325">
        <f t="shared" ref="Z182" si="609">IF(D182="",1,0)</f>
        <v>1</v>
      </c>
      <c r="AA182" s="325">
        <f t="shared" ref="AA182" si="610">IF(E182="",1,0)</f>
        <v>1</v>
      </c>
      <c r="AB182" s="325">
        <f t="shared" ref="AB182" si="611">IF(F182="",1,0)</f>
        <v>1</v>
      </c>
      <c r="AC182" s="325">
        <f t="shared" ref="AC182" si="612">IF(F183="",1,0)</f>
        <v>1</v>
      </c>
      <c r="AD182" s="325">
        <f t="shared" ref="AD182" si="613">IF(ISNA(OR(Y182:AC182)),1,SUM(Y182:AC182))</f>
        <v>5</v>
      </c>
      <c r="AE182" s="99">
        <f t="shared" ca="1" si="477"/>
        <v>0</v>
      </c>
      <c r="AF182" s="93">
        <f t="shared" si="494"/>
        <v>0</v>
      </c>
      <c r="AG182" s="93" t="str">
        <f t="shared" si="478"/>
        <v>00000</v>
      </c>
      <c r="AH182" s="11" t="str">
        <f t="shared" si="495"/>
        <v>0秒0</v>
      </c>
      <c r="AI182" s="12">
        <f t="shared" si="496"/>
        <v>0</v>
      </c>
      <c r="AJ182" s="12" t="str">
        <f t="shared" si="497"/>
        <v>0</v>
      </c>
      <c r="AK182" s="12" t="str">
        <f t="shared" si="479"/>
        <v>0</v>
      </c>
      <c r="AL182" s="12" t="str">
        <f t="shared" si="498"/>
        <v>0m</v>
      </c>
      <c r="AM182" s="12" t="str">
        <f t="shared" si="499"/>
        <v>点</v>
      </c>
      <c r="AN182" s="108">
        <f t="shared" si="500"/>
        <v>0</v>
      </c>
      <c r="AO182" s="99" t="str">
        <f>IF(J182="","",VLOOKUP(H182,登録データ!$U$4:$V$27,2,FALSE))</f>
        <v/>
      </c>
      <c r="AP182" s="99" t="str">
        <f>IF(J182="","",VLOOKUP(H182,登録データ!$U$4:$W$27,3,FALSE))</f>
        <v/>
      </c>
      <c r="AQ182" s="99" t="str">
        <f t="shared" si="480"/>
        <v/>
      </c>
      <c r="AR182" s="99" t="str">
        <f>IF(H182="","",VLOOKUP(H182,登録データ!$U$4:$X$27,4,FALSE))</f>
        <v/>
      </c>
      <c r="AS182" s="99">
        <f>IF(AR182="",0,COUNTIF($AR$17:AR182,AR182))</f>
        <v>0</v>
      </c>
      <c r="AT182" s="99" t="str">
        <f t="shared" si="501"/>
        <v/>
      </c>
      <c r="AU182" s="99">
        <f>IF(AQ182="B",COUNTIF($AT$17:AT182,AT182),0)</f>
        <v>0</v>
      </c>
      <c r="AV182" s="99">
        <f t="shared" si="481"/>
        <v>0</v>
      </c>
      <c r="AW182" s="99">
        <f t="shared" si="482"/>
        <v>0</v>
      </c>
      <c r="AX182" s="99">
        <f t="shared" si="483"/>
        <v>0</v>
      </c>
      <c r="AY182" s="312">
        <f>IF(Q182="",0,COUNTA($Q$17:Q182))</f>
        <v>0</v>
      </c>
      <c r="AZ182" s="312">
        <f>IF(R182="",0,COUNTA($R$17:R182))</f>
        <v>0</v>
      </c>
      <c r="BA182" s="318">
        <f>IF(OR($AR182="20100",$AR183="20100",$AR184="20100"),COUNTIF($AR$17:$AR184,"20100"),0)</f>
        <v>0</v>
      </c>
      <c r="BB182" s="318">
        <f t="shared" ref="BB182" si="614">IF($BA182=0,0,INDEX($H182:$H184,MATCH("20100",$AR182:$AR184,0),1))</f>
        <v>0</v>
      </c>
      <c r="BC182" s="318">
        <f t="shared" ref="BC182" si="615">IF($BA182=0,0,INDEX($J182:$J184,MATCH("20100",$AR182:$AR184,0),1))</f>
        <v>0</v>
      </c>
      <c r="BD182" s="318">
        <f t="shared" ref="BD182" si="616">IF($BA182=0,0,INDEX($L182:$L184,MATCH("20100",$AR182:$AR184,0),1))</f>
        <v>0</v>
      </c>
      <c r="BE182" s="318">
        <f t="shared" ref="BE182" si="617">IF(LEN($BB182)&lt;5,0,IF($F182=1,0,1))</f>
        <v>0</v>
      </c>
    </row>
    <row r="183" spans="2:57" ht="18.75">
      <c r="B183" s="247"/>
      <c r="C183" s="297"/>
      <c r="D183" s="271"/>
      <c r="E183" s="271"/>
      <c r="F183" s="93" t="str">
        <f>IF(C182="","",VLOOKUP(C182,登録データ!$A$3:$G$3000,4,FALSE))</f>
        <v/>
      </c>
      <c r="G183" s="93" t="s">
        <v>36</v>
      </c>
      <c r="H183" s="195"/>
      <c r="I183" s="93" t="s">
        <v>67</v>
      </c>
      <c r="J183" s="198"/>
      <c r="K183" s="102" t="str">
        <f t="shared" si="516"/>
        <v/>
      </c>
      <c r="L183" s="93" t="str">
        <f t="shared" si="537"/>
        <v/>
      </c>
      <c r="M183" s="206"/>
      <c r="N183" s="300"/>
      <c r="O183" s="301"/>
      <c r="P183" s="302"/>
      <c r="Q183" s="294"/>
      <c r="R183" s="294"/>
      <c r="V183" s="7"/>
      <c r="W183" s="313"/>
      <c r="X183" s="313"/>
      <c r="Y183" s="326"/>
      <c r="Z183" s="326"/>
      <c r="AA183" s="326"/>
      <c r="AB183" s="326"/>
      <c r="AC183" s="326"/>
      <c r="AD183" s="326"/>
      <c r="AE183" s="99">
        <f t="shared" ca="1" si="477"/>
        <v>0</v>
      </c>
      <c r="AF183" s="93">
        <f t="shared" si="494"/>
        <v>0</v>
      </c>
      <c r="AG183" s="93" t="str">
        <f t="shared" si="478"/>
        <v>00000</v>
      </c>
      <c r="AH183" s="11" t="str">
        <f t="shared" si="495"/>
        <v>0秒0</v>
      </c>
      <c r="AI183" s="12">
        <f t="shared" si="496"/>
        <v>0</v>
      </c>
      <c r="AJ183" s="12" t="str">
        <f t="shared" si="497"/>
        <v>0</v>
      </c>
      <c r="AK183" s="12" t="str">
        <f t="shared" si="479"/>
        <v>0</v>
      </c>
      <c r="AL183" s="12" t="str">
        <f t="shared" si="498"/>
        <v>0m</v>
      </c>
      <c r="AM183" s="12" t="str">
        <f t="shared" si="499"/>
        <v>点</v>
      </c>
      <c r="AN183" s="108">
        <f t="shared" si="500"/>
        <v>0</v>
      </c>
      <c r="AO183" s="99" t="str">
        <f>IF(J183="","",VLOOKUP(H183,登録データ!$U$4:$V$27,2,FALSE))</f>
        <v/>
      </c>
      <c r="AP183" s="99" t="str">
        <f>IF(J183="","",VLOOKUP(H183,登録データ!$U$4:$W$27,3,FALSE))</f>
        <v/>
      </c>
      <c r="AQ183" s="99" t="str">
        <f t="shared" si="480"/>
        <v/>
      </c>
      <c r="AR183" s="99" t="str">
        <f>IF(H183="","",VLOOKUP(H183,登録データ!$U$4:$X$27,4,FALSE))</f>
        <v/>
      </c>
      <c r="AS183" s="99">
        <f>IF(AR183="",0,COUNTIF($AR$17:AR183,AR183))</f>
        <v>0</v>
      </c>
      <c r="AT183" s="99" t="str">
        <f t="shared" si="501"/>
        <v/>
      </c>
      <c r="AU183" s="99">
        <f>IF(AQ183="B",COUNTIF($AT$17:AT183,AT183),0)</f>
        <v>0</v>
      </c>
      <c r="AV183" s="99">
        <f t="shared" si="481"/>
        <v>0</v>
      </c>
      <c r="AW183" s="99">
        <f t="shared" si="482"/>
        <v>0</v>
      </c>
      <c r="AX183" s="99">
        <f t="shared" si="483"/>
        <v>0</v>
      </c>
      <c r="AY183" s="313"/>
      <c r="AZ183" s="313"/>
      <c r="BA183" s="319"/>
      <c r="BB183" s="319"/>
      <c r="BC183" s="319"/>
      <c r="BD183" s="319"/>
      <c r="BE183" s="319"/>
    </row>
    <row r="184" spans="2:57" ht="19.5" thickBot="1">
      <c r="B184" s="248"/>
      <c r="C184" s="283"/>
      <c r="D184" s="283"/>
      <c r="E184" s="283"/>
      <c r="F184" s="283"/>
      <c r="G184" s="94" t="s">
        <v>37</v>
      </c>
      <c r="H184" s="196"/>
      <c r="I184" s="94" t="s">
        <v>39</v>
      </c>
      <c r="J184" s="199"/>
      <c r="K184" s="94" t="str">
        <f t="shared" si="516"/>
        <v/>
      </c>
      <c r="L184" s="23" t="str">
        <f t="shared" si="537"/>
        <v/>
      </c>
      <c r="M184" s="207"/>
      <c r="N184" s="303"/>
      <c r="O184" s="303"/>
      <c r="P184" s="304"/>
      <c r="Q184" s="295"/>
      <c r="R184" s="295"/>
      <c r="V184" s="7"/>
      <c r="W184" s="314"/>
      <c r="X184" s="314"/>
      <c r="Y184" s="273"/>
      <c r="Z184" s="273"/>
      <c r="AA184" s="273"/>
      <c r="AB184" s="273"/>
      <c r="AC184" s="273"/>
      <c r="AD184" s="273"/>
      <c r="AE184" s="99">
        <f t="shared" ca="1" si="477"/>
        <v>0</v>
      </c>
      <c r="AF184" s="93">
        <f t="shared" si="494"/>
        <v>0</v>
      </c>
      <c r="AG184" s="93" t="str">
        <f t="shared" si="478"/>
        <v>00000</v>
      </c>
      <c r="AH184" s="11" t="str">
        <f t="shared" si="495"/>
        <v>0秒0</v>
      </c>
      <c r="AI184" s="12">
        <f t="shared" si="496"/>
        <v>0</v>
      </c>
      <c r="AJ184" s="12" t="str">
        <f t="shared" si="497"/>
        <v>0</v>
      </c>
      <c r="AK184" s="12" t="str">
        <f t="shared" si="479"/>
        <v>0</v>
      </c>
      <c r="AL184" s="12" t="str">
        <f t="shared" si="498"/>
        <v>0m</v>
      </c>
      <c r="AM184" s="12" t="str">
        <f t="shared" si="499"/>
        <v>点</v>
      </c>
      <c r="AN184" s="108">
        <f t="shared" si="500"/>
        <v>0</v>
      </c>
      <c r="AO184" s="99" t="str">
        <f>IF(J184="","",VLOOKUP(H184,登録データ!$U$4:$V$27,2,FALSE))</f>
        <v/>
      </c>
      <c r="AP184" s="99" t="str">
        <f>IF(J184="","",VLOOKUP(H184,登録データ!$U$4:$W$27,3,FALSE))</f>
        <v/>
      </c>
      <c r="AQ184" s="99" t="str">
        <f t="shared" si="480"/>
        <v/>
      </c>
      <c r="AR184" s="99" t="str">
        <f>IF(H184="","",VLOOKUP(H184,登録データ!$U$4:$X$27,4,FALSE))</f>
        <v/>
      </c>
      <c r="AS184" s="99">
        <f>IF(AR184="",0,COUNTIF($AR$17:AR184,AR184))</f>
        <v>0</v>
      </c>
      <c r="AT184" s="99" t="str">
        <f t="shared" si="501"/>
        <v/>
      </c>
      <c r="AU184" s="99">
        <f>IF(AQ184="B",COUNTIF($AT$17:AT184,AT184),0)</f>
        <v>0</v>
      </c>
      <c r="AV184" s="99">
        <f t="shared" si="481"/>
        <v>0</v>
      </c>
      <c r="AW184" s="99">
        <f t="shared" si="482"/>
        <v>0</v>
      </c>
      <c r="AX184" s="99">
        <f t="shared" si="483"/>
        <v>0</v>
      </c>
      <c r="AY184" s="314"/>
      <c r="AZ184" s="314"/>
      <c r="BA184" s="320"/>
      <c r="BB184" s="320"/>
      <c r="BC184" s="320"/>
      <c r="BD184" s="320"/>
      <c r="BE184" s="320"/>
    </row>
    <row r="185" spans="2:57" ht="19.5" thickTop="1">
      <c r="B185" s="246">
        <v>57</v>
      </c>
      <c r="C185" s="296"/>
      <c r="D185" s="270" t="str">
        <f>IF(C185="","",VLOOKUP(C185,登録データ!$A$3:$G$3000,2,FALSE))</f>
        <v/>
      </c>
      <c r="E185" s="270" t="str">
        <f>IF(C185="","",VLOOKUP(C185,登録データ!$A$3:$G$3000,3,FALSE))</f>
        <v/>
      </c>
      <c r="F185" s="92" t="str">
        <f>IF(C185="","",VLOOKUP(C185,登録データ!$A$3:$G$3000,7,FALSE))</f>
        <v/>
      </c>
      <c r="G185" s="92" t="s">
        <v>33</v>
      </c>
      <c r="H185" s="195"/>
      <c r="I185" s="92" t="s">
        <v>34</v>
      </c>
      <c r="J185" s="197"/>
      <c r="K185" s="102" t="str">
        <f t="shared" si="516"/>
        <v/>
      </c>
      <c r="L185" s="101" t="str">
        <f t="shared" si="537"/>
        <v/>
      </c>
      <c r="M185" s="205"/>
      <c r="N185" s="298"/>
      <c r="O185" s="298"/>
      <c r="P185" s="299"/>
      <c r="Q185" s="293"/>
      <c r="R185" s="293"/>
      <c r="V185" s="7"/>
      <c r="W185" s="312">
        <f>IF(C185="",0,IF(VLOOKUP(C185,登録データ!$A$3:$O$3000,15,FALSE)=1,0,1))</f>
        <v>0</v>
      </c>
      <c r="X185" s="312">
        <f>COUNTIF($C$17:C185,C185)</f>
        <v>0</v>
      </c>
      <c r="Y185" s="325">
        <f t="shared" ref="Y185" si="618">IF(C185="",1,0)</f>
        <v>1</v>
      </c>
      <c r="Z185" s="325">
        <f t="shared" ref="Z185" si="619">IF(D185="",1,0)</f>
        <v>1</v>
      </c>
      <c r="AA185" s="325">
        <f t="shared" ref="AA185" si="620">IF(E185="",1,0)</f>
        <v>1</v>
      </c>
      <c r="AB185" s="325">
        <f t="shared" ref="AB185" si="621">IF(F185="",1,0)</f>
        <v>1</v>
      </c>
      <c r="AC185" s="325">
        <f t="shared" ref="AC185" si="622">IF(F186="",1,0)</f>
        <v>1</v>
      </c>
      <c r="AD185" s="325">
        <f t="shared" ref="AD185" si="623">IF(ISNA(OR(Y185:AC185)),1,SUM(Y185:AC185))</f>
        <v>5</v>
      </c>
      <c r="AE185" s="99">
        <f t="shared" ca="1" si="477"/>
        <v>0</v>
      </c>
      <c r="AF185" s="93">
        <f t="shared" si="494"/>
        <v>0</v>
      </c>
      <c r="AG185" s="93" t="str">
        <f t="shared" si="478"/>
        <v>00000</v>
      </c>
      <c r="AH185" s="11" t="str">
        <f t="shared" si="495"/>
        <v>0秒0</v>
      </c>
      <c r="AI185" s="12">
        <f t="shared" si="496"/>
        <v>0</v>
      </c>
      <c r="AJ185" s="12" t="str">
        <f t="shared" si="497"/>
        <v>0</v>
      </c>
      <c r="AK185" s="12" t="str">
        <f t="shared" si="479"/>
        <v>0</v>
      </c>
      <c r="AL185" s="12" t="str">
        <f t="shared" si="498"/>
        <v>0m</v>
      </c>
      <c r="AM185" s="12" t="str">
        <f t="shared" si="499"/>
        <v>点</v>
      </c>
      <c r="AN185" s="108">
        <f t="shared" si="500"/>
        <v>0</v>
      </c>
      <c r="AO185" s="99" t="str">
        <f>IF(J185="","",VLOOKUP(H185,登録データ!$U$4:$V$27,2,FALSE))</f>
        <v/>
      </c>
      <c r="AP185" s="99" t="str">
        <f>IF(J185="","",VLOOKUP(H185,登録データ!$U$4:$W$27,3,FALSE))</f>
        <v/>
      </c>
      <c r="AQ185" s="99" t="str">
        <f t="shared" si="480"/>
        <v/>
      </c>
      <c r="AR185" s="99" t="str">
        <f>IF(H185="","",VLOOKUP(H185,登録データ!$U$4:$X$27,4,FALSE))</f>
        <v/>
      </c>
      <c r="AS185" s="99">
        <f>IF(AR185="",0,COUNTIF($AR$17:AR185,AR185))</f>
        <v>0</v>
      </c>
      <c r="AT185" s="99" t="str">
        <f t="shared" si="501"/>
        <v/>
      </c>
      <c r="AU185" s="99">
        <f>IF(AQ185="B",COUNTIF($AT$17:AT185,AT185),0)</f>
        <v>0</v>
      </c>
      <c r="AV185" s="99">
        <f t="shared" si="481"/>
        <v>0</v>
      </c>
      <c r="AW185" s="99">
        <f t="shared" si="482"/>
        <v>0</v>
      </c>
      <c r="AX185" s="99">
        <f t="shared" si="483"/>
        <v>0</v>
      </c>
      <c r="AY185" s="312">
        <f>IF(Q185="",0,COUNTA($Q$17:Q185))</f>
        <v>0</v>
      </c>
      <c r="AZ185" s="312">
        <f>IF(R185="",0,COUNTA($R$17:R185))</f>
        <v>0</v>
      </c>
      <c r="BA185" s="318">
        <f>IF(OR($AR185="20100",$AR186="20100",$AR187="20100"),COUNTIF($AR$17:$AR187,"20100"),0)</f>
        <v>0</v>
      </c>
      <c r="BB185" s="318">
        <f t="shared" ref="BB185" si="624">IF($BA185=0,0,INDEX($H185:$H187,MATCH("20100",$AR185:$AR187,0),1))</f>
        <v>0</v>
      </c>
      <c r="BC185" s="318">
        <f t="shared" ref="BC185" si="625">IF($BA185=0,0,INDEX($J185:$J187,MATCH("20100",$AR185:$AR187,0),1))</f>
        <v>0</v>
      </c>
      <c r="BD185" s="318">
        <f t="shared" ref="BD185" si="626">IF($BA185=0,0,INDEX($L185:$L187,MATCH("20100",$AR185:$AR187,0),1))</f>
        <v>0</v>
      </c>
      <c r="BE185" s="318">
        <f t="shared" ref="BE185" si="627">IF(LEN($BB185)&lt;5,0,IF($F185=1,0,1))</f>
        <v>0</v>
      </c>
    </row>
    <row r="186" spans="2:57" ht="18.75">
      <c r="B186" s="247"/>
      <c r="C186" s="297"/>
      <c r="D186" s="271"/>
      <c r="E186" s="271"/>
      <c r="F186" s="93" t="str">
        <f>IF(C185="","",VLOOKUP(C185,登録データ!$A$3:$G$3000,4,FALSE))</f>
        <v/>
      </c>
      <c r="G186" s="93" t="s">
        <v>36</v>
      </c>
      <c r="H186" s="195"/>
      <c r="I186" s="93" t="s">
        <v>67</v>
      </c>
      <c r="J186" s="198"/>
      <c r="K186" s="102" t="str">
        <f t="shared" si="516"/>
        <v/>
      </c>
      <c r="L186" s="93" t="str">
        <f t="shared" si="537"/>
        <v/>
      </c>
      <c r="M186" s="206"/>
      <c r="N186" s="300"/>
      <c r="O186" s="301"/>
      <c r="P186" s="302"/>
      <c r="Q186" s="294"/>
      <c r="R186" s="294"/>
      <c r="V186" s="7"/>
      <c r="W186" s="313"/>
      <c r="X186" s="313"/>
      <c r="Y186" s="326"/>
      <c r="Z186" s="326"/>
      <c r="AA186" s="326"/>
      <c r="AB186" s="326"/>
      <c r="AC186" s="326"/>
      <c r="AD186" s="326"/>
      <c r="AE186" s="99">
        <f t="shared" ca="1" si="477"/>
        <v>0</v>
      </c>
      <c r="AF186" s="93">
        <f t="shared" si="494"/>
        <v>0</v>
      </c>
      <c r="AG186" s="93" t="str">
        <f t="shared" si="478"/>
        <v>00000</v>
      </c>
      <c r="AH186" s="11" t="str">
        <f t="shared" si="495"/>
        <v>0秒0</v>
      </c>
      <c r="AI186" s="12">
        <f t="shared" si="496"/>
        <v>0</v>
      </c>
      <c r="AJ186" s="12" t="str">
        <f t="shared" si="497"/>
        <v>0</v>
      </c>
      <c r="AK186" s="12" t="str">
        <f t="shared" si="479"/>
        <v>0</v>
      </c>
      <c r="AL186" s="12" t="str">
        <f t="shared" si="498"/>
        <v>0m</v>
      </c>
      <c r="AM186" s="12" t="str">
        <f t="shared" si="499"/>
        <v>点</v>
      </c>
      <c r="AN186" s="108">
        <f t="shared" si="500"/>
        <v>0</v>
      </c>
      <c r="AO186" s="99" t="str">
        <f>IF(J186="","",VLOOKUP(H186,登録データ!$U$4:$V$27,2,FALSE))</f>
        <v/>
      </c>
      <c r="AP186" s="99" t="str">
        <f>IF(J186="","",VLOOKUP(H186,登録データ!$U$4:$W$27,3,FALSE))</f>
        <v/>
      </c>
      <c r="AQ186" s="99" t="str">
        <f t="shared" si="480"/>
        <v/>
      </c>
      <c r="AR186" s="99" t="str">
        <f>IF(H186="","",VLOOKUP(H186,登録データ!$U$4:$X$27,4,FALSE))</f>
        <v/>
      </c>
      <c r="AS186" s="99">
        <f>IF(AR186="",0,COUNTIF($AR$17:AR186,AR186))</f>
        <v>0</v>
      </c>
      <c r="AT186" s="99" t="str">
        <f t="shared" si="501"/>
        <v/>
      </c>
      <c r="AU186" s="99">
        <f>IF(AQ186="B",COUNTIF($AT$17:AT186,AT186),0)</f>
        <v>0</v>
      </c>
      <c r="AV186" s="99">
        <f t="shared" si="481"/>
        <v>0</v>
      </c>
      <c r="AW186" s="99">
        <f t="shared" si="482"/>
        <v>0</v>
      </c>
      <c r="AX186" s="99">
        <f t="shared" si="483"/>
        <v>0</v>
      </c>
      <c r="AY186" s="313"/>
      <c r="AZ186" s="313"/>
      <c r="BA186" s="319"/>
      <c r="BB186" s="319"/>
      <c r="BC186" s="319"/>
      <c r="BD186" s="319"/>
      <c r="BE186" s="319"/>
    </row>
    <row r="187" spans="2:57" ht="19.5" thickBot="1">
      <c r="B187" s="248"/>
      <c r="C187" s="283"/>
      <c r="D187" s="283"/>
      <c r="E187" s="283"/>
      <c r="F187" s="283"/>
      <c r="G187" s="94" t="s">
        <v>37</v>
      </c>
      <c r="H187" s="196"/>
      <c r="I187" s="94" t="s">
        <v>39</v>
      </c>
      <c r="J187" s="199"/>
      <c r="K187" s="94" t="str">
        <f t="shared" si="516"/>
        <v/>
      </c>
      <c r="L187" s="23" t="str">
        <f t="shared" si="537"/>
        <v/>
      </c>
      <c r="M187" s="207"/>
      <c r="N187" s="303"/>
      <c r="O187" s="303"/>
      <c r="P187" s="304"/>
      <c r="Q187" s="295"/>
      <c r="R187" s="295"/>
      <c r="V187" s="7"/>
      <c r="W187" s="314"/>
      <c r="X187" s="314"/>
      <c r="Y187" s="273"/>
      <c r="Z187" s="273"/>
      <c r="AA187" s="273"/>
      <c r="AB187" s="273"/>
      <c r="AC187" s="273"/>
      <c r="AD187" s="273"/>
      <c r="AE187" s="99">
        <f t="shared" ca="1" si="477"/>
        <v>0</v>
      </c>
      <c r="AF187" s="93">
        <f t="shared" si="494"/>
        <v>0</v>
      </c>
      <c r="AG187" s="93" t="str">
        <f t="shared" si="478"/>
        <v>00000</v>
      </c>
      <c r="AH187" s="11" t="str">
        <f t="shared" si="495"/>
        <v>0秒0</v>
      </c>
      <c r="AI187" s="12">
        <f t="shared" si="496"/>
        <v>0</v>
      </c>
      <c r="AJ187" s="12" t="str">
        <f t="shared" si="497"/>
        <v>0</v>
      </c>
      <c r="AK187" s="12" t="str">
        <f t="shared" si="479"/>
        <v>0</v>
      </c>
      <c r="AL187" s="12" t="str">
        <f t="shared" si="498"/>
        <v>0m</v>
      </c>
      <c r="AM187" s="12" t="str">
        <f t="shared" si="499"/>
        <v>点</v>
      </c>
      <c r="AN187" s="108">
        <f t="shared" si="500"/>
        <v>0</v>
      </c>
      <c r="AO187" s="99" t="str">
        <f>IF(J187="","",VLOOKUP(H187,登録データ!$U$4:$V$27,2,FALSE))</f>
        <v/>
      </c>
      <c r="AP187" s="99" t="str">
        <f>IF(J187="","",VLOOKUP(H187,登録データ!$U$4:$W$27,3,FALSE))</f>
        <v/>
      </c>
      <c r="AQ187" s="99" t="str">
        <f t="shared" si="480"/>
        <v/>
      </c>
      <c r="AR187" s="99" t="str">
        <f>IF(H187="","",VLOOKUP(H187,登録データ!$U$4:$X$27,4,FALSE))</f>
        <v/>
      </c>
      <c r="AS187" s="99">
        <f>IF(AR187="",0,COUNTIF($AR$17:AR187,AR187))</f>
        <v>0</v>
      </c>
      <c r="AT187" s="99" t="str">
        <f t="shared" si="501"/>
        <v/>
      </c>
      <c r="AU187" s="99">
        <f>IF(AQ187="B",COUNTIF($AT$17:AT187,AT187),0)</f>
        <v>0</v>
      </c>
      <c r="AV187" s="99">
        <f t="shared" si="481"/>
        <v>0</v>
      </c>
      <c r="AW187" s="99">
        <f t="shared" si="482"/>
        <v>0</v>
      </c>
      <c r="AX187" s="99">
        <f t="shared" si="483"/>
        <v>0</v>
      </c>
      <c r="AY187" s="314"/>
      <c r="AZ187" s="314"/>
      <c r="BA187" s="320"/>
      <c r="BB187" s="320"/>
      <c r="BC187" s="320"/>
      <c r="BD187" s="320"/>
      <c r="BE187" s="320"/>
    </row>
    <row r="188" spans="2:57" ht="19.5" thickTop="1">
      <c r="B188" s="246">
        <v>58</v>
      </c>
      <c r="C188" s="296"/>
      <c r="D188" s="270" t="str">
        <f>IF(C188="","",VLOOKUP(C188,登録データ!$A$3:$G$3000,2,FALSE))</f>
        <v/>
      </c>
      <c r="E188" s="270" t="str">
        <f>IF(C188="","",VLOOKUP(C188,登録データ!$A$3:$G$3000,3,FALSE))</f>
        <v/>
      </c>
      <c r="F188" s="92" t="str">
        <f>IF(C188="","",VLOOKUP(C188,登録データ!$A$3:$G$3000,7,FALSE))</f>
        <v/>
      </c>
      <c r="G188" s="92" t="s">
        <v>33</v>
      </c>
      <c r="H188" s="195"/>
      <c r="I188" s="92" t="s">
        <v>34</v>
      </c>
      <c r="J188" s="197"/>
      <c r="K188" s="102" t="str">
        <f t="shared" si="516"/>
        <v/>
      </c>
      <c r="L188" s="101" t="str">
        <f t="shared" si="537"/>
        <v/>
      </c>
      <c r="M188" s="205"/>
      <c r="N188" s="298"/>
      <c r="O188" s="298"/>
      <c r="P188" s="299"/>
      <c r="Q188" s="293"/>
      <c r="R188" s="293"/>
      <c r="V188" s="7"/>
      <c r="W188" s="312">
        <f>IF(C188="",0,IF(VLOOKUP(C188,登録データ!$A$3:$O$3000,15,FALSE)=1,0,1))</f>
        <v>0</v>
      </c>
      <c r="X188" s="312">
        <f>COUNTIF($C$17:C188,C188)</f>
        <v>0</v>
      </c>
      <c r="Y188" s="325">
        <f t="shared" ref="Y188" si="628">IF(C188="",1,0)</f>
        <v>1</v>
      </c>
      <c r="Z188" s="325">
        <f t="shared" ref="Z188" si="629">IF(D188="",1,0)</f>
        <v>1</v>
      </c>
      <c r="AA188" s="325">
        <f t="shared" ref="AA188" si="630">IF(E188="",1,0)</f>
        <v>1</v>
      </c>
      <c r="AB188" s="325">
        <f t="shared" ref="AB188" si="631">IF(F188="",1,0)</f>
        <v>1</v>
      </c>
      <c r="AC188" s="325">
        <f t="shared" ref="AC188" si="632">IF(F189="",1,0)</f>
        <v>1</v>
      </c>
      <c r="AD188" s="325">
        <f t="shared" ref="AD188" si="633">IF(ISNA(OR(Y188:AC188)),1,SUM(Y188:AC188))</f>
        <v>5</v>
      </c>
      <c r="AE188" s="99">
        <f t="shared" ca="1" si="477"/>
        <v>0</v>
      </c>
      <c r="AF188" s="93">
        <f t="shared" si="494"/>
        <v>0</v>
      </c>
      <c r="AG188" s="93" t="str">
        <f t="shared" si="478"/>
        <v>00000</v>
      </c>
      <c r="AH188" s="11" t="str">
        <f t="shared" si="495"/>
        <v>0秒0</v>
      </c>
      <c r="AI188" s="12">
        <f t="shared" si="496"/>
        <v>0</v>
      </c>
      <c r="AJ188" s="12" t="str">
        <f t="shared" si="497"/>
        <v>0</v>
      </c>
      <c r="AK188" s="12" t="str">
        <f t="shared" si="479"/>
        <v>0</v>
      </c>
      <c r="AL188" s="12" t="str">
        <f t="shared" si="498"/>
        <v>0m</v>
      </c>
      <c r="AM188" s="12" t="str">
        <f t="shared" si="499"/>
        <v>点</v>
      </c>
      <c r="AN188" s="108">
        <f t="shared" si="500"/>
        <v>0</v>
      </c>
      <c r="AO188" s="99" t="str">
        <f>IF(J188="","",VLOOKUP(H188,登録データ!$U$4:$V$27,2,FALSE))</f>
        <v/>
      </c>
      <c r="AP188" s="99" t="str">
        <f>IF(J188="","",VLOOKUP(H188,登録データ!$U$4:$W$27,3,FALSE))</f>
        <v/>
      </c>
      <c r="AQ188" s="99" t="str">
        <f t="shared" si="480"/>
        <v/>
      </c>
      <c r="AR188" s="99" t="str">
        <f>IF(H188="","",VLOOKUP(H188,登録データ!$U$4:$X$27,4,FALSE))</f>
        <v/>
      </c>
      <c r="AS188" s="99">
        <f>IF(AR188="",0,COUNTIF($AR$17:AR188,AR188))</f>
        <v>0</v>
      </c>
      <c r="AT188" s="99" t="str">
        <f t="shared" si="501"/>
        <v/>
      </c>
      <c r="AU188" s="99">
        <f>IF(AQ188="B",COUNTIF($AT$17:AT188,AT188),0)</f>
        <v>0</v>
      </c>
      <c r="AV188" s="99">
        <f t="shared" si="481"/>
        <v>0</v>
      </c>
      <c r="AW188" s="99">
        <f t="shared" si="482"/>
        <v>0</v>
      </c>
      <c r="AX188" s="99">
        <f t="shared" si="483"/>
        <v>0</v>
      </c>
      <c r="AY188" s="312">
        <f>IF(Q188="",0,COUNTA($Q$17:Q188))</f>
        <v>0</v>
      </c>
      <c r="AZ188" s="312">
        <f>IF(R188="",0,COUNTA($R$17:R188))</f>
        <v>0</v>
      </c>
      <c r="BA188" s="318">
        <f>IF(OR($AR188="20100",$AR189="20100",$AR190="20100"),COUNTIF($AR$17:$AR190,"20100"),0)</f>
        <v>0</v>
      </c>
      <c r="BB188" s="318">
        <f t="shared" ref="BB188" si="634">IF($BA188=0,0,INDEX($H188:$H190,MATCH("20100",$AR188:$AR190,0),1))</f>
        <v>0</v>
      </c>
      <c r="BC188" s="318">
        <f t="shared" ref="BC188" si="635">IF($BA188=0,0,INDEX($J188:$J190,MATCH("20100",$AR188:$AR190,0),1))</f>
        <v>0</v>
      </c>
      <c r="BD188" s="318">
        <f t="shared" ref="BD188" si="636">IF($BA188=0,0,INDEX($L188:$L190,MATCH("20100",$AR188:$AR190,0),1))</f>
        <v>0</v>
      </c>
      <c r="BE188" s="318">
        <f t="shared" ref="BE188" si="637">IF(LEN($BB188)&lt;5,0,IF($F188=1,0,1))</f>
        <v>0</v>
      </c>
    </row>
    <row r="189" spans="2:57" ht="18.75">
      <c r="B189" s="247"/>
      <c r="C189" s="297"/>
      <c r="D189" s="271"/>
      <c r="E189" s="271"/>
      <c r="F189" s="93" t="str">
        <f>IF(C188="","",VLOOKUP(C188,登録データ!$A$3:$G$3000,4,FALSE))</f>
        <v/>
      </c>
      <c r="G189" s="93" t="s">
        <v>36</v>
      </c>
      <c r="H189" s="195"/>
      <c r="I189" s="93" t="s">
        <v>67</v>
      </c>
      <c r="J189" s="198"/>
      <c r="K189" s="102" t="str">
        <f t="shared" si="516"/>
        <v/>
      </c>
      <c r="L189" s="93" t="str">
        <f t="shared" si="537"/>
        <v/>
      </c>
      <c r="M189" s="206"/>
      <c r="N189" s="300"/>
      <c r="O189" s="301"/>
      <c r="P189" s="302"/>
      <c r="Q189" s="294"/>
      <c r="R189" s="294"/>
      <c r="V189" s="7"/>
      <c r="W189" s="313"/>
      <c r="X189" s="313"/>
      <c r="Y189" s="326"/>
      <c r="Z189" s="326"/>
      <c r="AA189" s="326"/>
      <c r="AB189" s="326"/>
      <c r="AC189" s="326"/>
      <c r="AD189" s="326"/>
      <c r="AE189" s="99">
        <f t="shared" ca="1" si="477"/>
        <v>0</v>
      </c>
      <c r="AF189" s="93">
        <f t="shared" si="494"/>
        <v>0</v>
      </c>
      <c r="AG189" s="93" t="str">
        <f t="shared" si="478"/>
        <v>00000</v>
      </c>
      <c r="AH189" s="11" t="str">
        <f t="shared" si="495"/>
        <v>0秒0</v>
      </c>
      <c r="AI189" s="12">
        <f t="shared" si="496"/>
        <v>0</v>
      </c>
      <c r="AJ189" s="12" t="str">
        <f t="shared" si="497"/>
        <v>0</v>
      </c>
      <c r="AK189" s="12" t="str">
        <f t="shared" si="479"/>
        <v>0</v>
      </c>
      <c r="AL189" s="12" t="str">
        <f t="shared" si="498"/>
        <v>0m</v>
      </c>
      <c r="AM189" s="12" t="str">
        <f t="shared" si="499"/>
        <v>点</v>
      </c>
      <c r="AN189" s="108">
        <f t="shared" si="500"/>
        <v>0</v>
      </c>
      <c r="AO189" s="99" t="str">
        <f>IF(J189="","",VLOOKUP(H189,登録データ!$U$4:$V$27,2,FALSE))</f>
        <v/>
      </c>
      <c r="AP189" s="99" t="str">
        <f>IF(J189="","",VLOOKUP(H189,登録データ!$U$4:$W$27,3,FALSE))</f>
        <v/>
      </c>
      <c r="AQ189" s="99" t="str">
        <f t="shared" si="480"/>
        <v/>
      </c>
      <c r="AR189" s="99" t="str">
        <f>IF(H189="","",VLOOKUP(H189,登録データ!$U$4:$X$27,4,FALSE))</f>
        <v/>
      </c>
      <c r="AS189" s="99">
        <f>IF(AR189="",0,COUNTIF($AR$17:AR189,AR189))</f>
        <v>0</v>
      </c>
      <c r="AT189" s="99" t="str">
        <f t="shared" si="501"/>
        <v/>
      </c>
      <c r="AU189" s="99">
        <f>IF(AQ189="B",COUNTIF($AT$17:AT189,AT189),0)</f>
        <v>0</v>
      </c>
      <c r="AV189" s="99">
        <f t="shared" si="481"/>
        <v>0</v>
      </c>
      <c r="AW189" s="99">
        <f t="shared" si="482"/>
        <v>0</v>
      </c>
      <c r="AX189" s="99">
        <f t="shared" si="483"/>
        <v>0</v>
      </c>
      <c r="AY189" s="313"/>
      <c r="AZ189" s="313"/>
      <c r="BA189" s="319"/>
      <c r="BB189" s="319"/>
      <c r="BC189" s="319"/>
      <c r="BD189" s="319"/>
      <c r="BE189" s="319"/>
    </row>
    <row r="190" spans="2:57" ht="19.5" thickBot="1">
      <c r="B190" s="248"/>
      <c r="C190" s="283"/>
      <c r="D190" s="283"/>
      <c r="E190" s="283"/>
      <c r="F190" s="283"/>
      <c r="G190" s="94" t="s">
        <v>37</v>
      </c>
      <c r="H190" s="196"/>
      <c r="I190" s="94" t="s">
        <v>39</v>
      </c>
      <c r="J190" s="199"/>
      <c r="K190" s="94" t="str">
        <f t="shared" si="516"/>
        <v/>
      </c>
      <c r="L190" s="23" t="str">
        <f t="shared" si="537"/>
        <v/>
      </c>
      <c r="M190" s="207"/>
      <c r="N190" s="303"/>
      <c r="O190" s="303"/>
      <c r="P190" s="304"/>
      <c r="Q190" s="295"/>
      <c r="R190" s="295"/>
      <c r="V190" s="7"/>
      <c r="W190" s="314"/>
      <c r="X190" s="314"/>
      <c r="Y190" s="273"/>
      <c r="Z190" s="273"/>
      <c r="AA190" s="273"/>
      <c r="AB190" s="273"/>
      <c r="AC190" s="273"/>
      <c r="AD190" s="273"/>
      <c r="AE190" s="99">
        <f t="shared" ca="1" si="477"/>
        <v>0</v>
      </c>
      <c r="AF190" s="93">
        <f t="shared" si="494"/>
        <v>0</v>
      </c>
      <c r="AG190" s="93" t="str">
        <f t="shared" si="478"/>
        <v>00000</v>
      </c>
      <c r="AH190" s="11" t="str">
        <f t="shared" si="495"/>
        <v>0秒0</v>
      </c>
      <c r="AI190" s="12">
        <f t="shared" si="496"/>
        <v>0</v>
      </c>
      <c r="AJ190" s="12" t="str">
        <f t="shared" si="497"/>
        <v>0</v>
      </c>
      <c r="AK190" s="12" t="str">
        <f t="shared" si="479"/>
        <v>0</v>
      </c>
      <c r="AL190" s="12" t="str">
        <f t="shared" si="498"/>
        <v>0m</v>
      </c>
      <c r="AM190" s="12" t="str">
        <f t="shared" si="499"/>
        <v>点</v>
      </c>
      <c r="AN190" s="108">
        <f t="shared" si="500"/>
        <v>0</v>
      </c>
      <c r="AO190" s="99" t="str">
        <f>IF(J190="","",VLOOKUP(H190,登録データ!$U$4:$V$27,2,FALSE))</f>
        <v/>
      </c>
      <c r="AP190" s="99" t="str">
        <f>IF(J190="","",VLOOKUP(H190,登録データ!$U$4:$W$27,3,FALSE))</f>
        <v/>
      </c>
      <c r="AQ190" s="99" t="str">
        <f t="shared" si="480"/>
        <v/>
      </c>
      <c r="AR190" s="99" t="str">
        <f>IF(H190="","",VLOOKUP(H190,登録データ!$U$4:$X$27,4,FALSE))</f>
        <v/>
      </c>
      <c r="AS190" s="99">
        <f>IF(AR190="",0,COUNTIF($AR$17:AR190,AR190))</f>
        <v>0</v>
      </c>
      <c r="AT190" s="99" t="str">
        <f t="shared" si="501"/>
        <v/>
      </c>
      <c r="AU190" s="99">
        <f>IF(AQ190="B",COUNTIF($AT$17:AT190,AT190),0)</f>
        <v>0</v>
      </c>
      <c r="AV190" s="99">
        <f t="shared" si="481"/>
        <v>0</v>
      </c>
      <c r="AW190" s="99">
        <f t="shared" si="482"/>
        <v>0</v>
      </c>
      <c r="AX190" s="99">
        <f t="shared" si="483"/>
        <v>0</v>
      </c>
      <c r="AY190" s="314"/>
      <c r="AZ190" s="314"/>
      <c r="BA190" s="320"/>
      <c r="BB190" s="320"/>
      <c r="BC190" s="320"/>
      <c r="BD190" s="320"/>
      <c r="BE190" s="320"/>
    </row>
    <row r="191" spans="2:57" ht="19.5" thickTop="1">
      <c r="B191" s="246">
        <v>59</v>
      </c>
      <c r="C191" s="296"/>
      <c r="D191" s="270" t="str">
        <f>IF(C191="","",VLOOKUP(C191,登録データ!$A$3:$G$3000,2,FALSE))</f>
        <v/>
      </c>
      <c r="E191" s="270" t="str">
        <f>IF(C191="","",VLOOKUP(C191,登録データ!$A$3:$G$3000,3,FALSE))</f>
        <v/>
      </c>
      <c r="F191" s="92" t="str">
        <f>IF(C191="","",VLOOKUP(C191,登録データ!$A$3:$G$3000,7,FALSE))</f>
        <v/>
      </c>
      <c r="G191" s="92" t="s">
        <v>33</v>
      </c>
      <c r="H191" s="195"/>
      <c r="I191" s="92" t="s">
        <v>34</v>
      </c>
      <c r="J191" s="197"/>
      <c r="K191" s="102" t="str">
        <f t="shared" si="516"/>
        <v/>
      </c>
      <c r="L191" s="101" t="str">
        <f t="shared" si="537"/>
        <v/>
      </c>
      <c r="M191" s="205"/>
      <c r="N191" s="298"/>
      <c r="O191" s="298"/>
      <c r="P191" s="299"/>
      <c r="Q191" s="293"/>
      <c r="R191" s="293"/>
      <c r="V191" s="7"/>
      <c r="W191" s="312">
        <f>IF(C191="",0,IF(VLOOKUP(C191,登録データ!$A$3:$O$3000,15,FALSE)=1,0,1))</f>
        <v>0</v>
      </c>
      <c r="X191" s="312">
        <f>COUNTIF($C$17:C191,C191)</f>
        <v>0</v>
      </c>
      <c r="Y191" s="325">
        <f t="shared" ref="Y191" si="638">IF(C191="",1,0)</f>
        <v>1</v>
      </c>
      <c r="Z191" s="325">
        <f t="shared" ref="Z191" si="639">IF(D191="",1,0)</f>
        <v>1</v>
      </c>
      <c r="AA191" s="325">
        <f t="shared" ref="AA191" si="640">IF(E191="",1,0)</f>
        <v>1</v>
      </c>
      <c r="AB191" s="325">
        <f t="shared" ref="AB191" si="641">IF(F191="",1,0)</f>
        <v>1</v>
      </c>
      <c r="AC191" s="325">
        <f t="shared" ref="AC191" si="642">IF(F192="",1,0)</f>
        <v>1</v>
      </c>
      <c r="AD191" s="325">
        <f t="shared" ref="AD191" si="643">IF(ISNA(OR(Y191:AC191)),1,SUM(Y191:AC191))</f>
        <v>5</v>
      </c>
      <c r="AE191" s="99">
        <f t="shared" ca="1" si="477"/>
        <v>0</v>
      </c>
      <c r="AF191" s="93">
        <f t="shared" si="494"/>
        <v>0</v>
      </c>
      <c r="AG191" s="93" t="str">
        <f t="shared" si="478"/>
        <v>00000</v>
      </c>
      <c r="AH191" s="11" t="str">
        <f t="shared" si="495"/>
        <v>0秒0</v>
      </c>
      <c r="AI191" s="12">
        <f t="shared" si="496"/>
        <v>0</v>
      </c>
      <c r="AJ191" s="12" t="str">
        <f t="shared" si="497"/>
        <v>0</v>
      </c>
      <c r="AK191" s="12" t="str">
        <f t="shared" si="479"/>
        <v>0</v>
      </c>
      <c r="AL191" s="12" t="str">
        <f t="shared" si="498"/>
        <v>0m</v>
      </c>
      <c r="AM191" s="12" t="str">
        <f t="shared" si="499"/>
        <v>点</v>
      </c>
      <c r="AN191" s="108">
        <f t="shared" si="500"/>
        <v>0</v>
      </c>
      <c r="AO191" s="99" t="str">
        <f>IF(J191="","",VLOOKUP(H191,登録データ!$U$4:$V$27,2,FALSE))</f>
        <v/>
      </c>
      <c r="AP191" s="99" t="str">
        <f>IF(J191="","",VLOOKUP(H191,登録データ!$U$4:$W$27,3,FALSE))</f>
        <v/>
      </c>
      <c r="AQ191" s="99" t="str">
        <f t="shared" si="480"/>
        <v/>
      </c>
      <c r="AR191" s="99" t="str">
        <f>IF(H191="","",VLOOKUP(H191,登録データ!$U$4:$X$27,4,FALSE))</f>
        <v/>
      </c>
      <c r="AS191" s="99">
        <f>IF(AR191="",0,COUNTIF($AR$17:AR191,AR191))</f>
        <v>0</v>
      </c>
      <c r="AT191" s="99" t="str">
        <f t="shared" si="501"/>
        <v/>
      </c>
      <c r="AU191" s="99">
        <f>IF(AQ191="B",COUNTIF($AT$17:AT191,AT191),0)</f>
        <v>0</v>
      </c>
      <c r="AV191" s="99">
        <f t="shared" si="481"/>
        <v>0</v>
      </c>
      <c r="AW191" s="99">
        <f t="shared" si="482"/>
        <v>0</v>
      </c>
      <c r="AX191" s="99">
        <f t="shared" si="483"/>
        <v>0</v>
      </c>
      <c r="AY191" s="312">
        <f>IF(Q191="",0,COUNTA($Q$17:Q191))</f>
        <v>0</v>
      </c>
      <c r="AZ191" s="312">
        <f>IF(R191="",0,COUNTA($R$17:R191))</f>
        <v>0</v>
      </c>
      <c r="BA191" s="318">
        <f>IF(OR($AR191="20100",$AR192="20100",$AR193="20100"),COUNTIF($AR$17:$AR193,"20100"),0)</f>
        <v>0</v>
      </c>
      <c r="BB191" s="318">
        <f t="shared" ref="BB191" si="644">IF($BA191=0,0,INDEX($H191:$H193,MATCH("20100",$AR191:$AR193,0),1))</f>
        <v>0</v>
      </c>
      <c r="BC191" s="318">
        <f t="shared" ref="BC191" si="645">IF($BA191=0,0,INDEX($J191:$J193,MATCH("20100",$AR191:$AR193,0),1))</f>
        <v>0</v>
      </c>
      <c r="BD191" s="318">
        <f t="shared" ref="BD191" si="646">IF($BA191=0,0,INDEX($L191:$L193,MATCH("20100",$AR191:$AR193,0),1))</f>
        <v>0</v>
      </c>
      <c r="BE191" s="318">
        <f t="shared" ref="BE191" si="647">IF(LEN($BB191)&lt;5,0,IF($F191=1,0,1))</f>
        <v>0</v>
      </c>
    </row>
    <row r="192" spans="2:57" ht="18.75">
      <c r="B192" s="247"/>
      <c r="C192" s="297"/>
      <c r="D192" s="271"/>
      <c r="E192" s="271"/>
      <c r="F192" s="93" t="str">
        <f>IF(C191="","",VLOOKUP(C191,登録データ!$A$3:$G$3000,4,FALSE))</f>
        <v/>
      </c>
      <c r="G192" s="93" t="s">
        <v>36</v>
      </c>
      <c r="H192" s="195"/>
      <c r="I192" s="93" t="s">
        <v>67</v>
      </c>
      <c r="J192" s="198"/>
      <c r="K192" s="102" t="str">
        <f t="shared" si="516"/>
        <v/>
      </c>
      <c r="L192" s="93" t="str">
        <f t="shared" si="537"/>
        <v/>
      </c>
      <c r="M192" s="206"/>
      <c r="N192" s="300"/>
      <c r="O192" s="301"/>
      <c r="P192" s="302"/>
      <c r="Q192" s="294"/>
      <c r="R192" s="294"/>
      <c r="V192" s="7"/>
      <c r="W192" s="313"/>
      <c r="X192" s="313"/>
      <c r="Y192" s="326"/>
      <c r="Z192" s="326"/>
      <c r="AA192" s="326"/>
      <c r="AB192" s="326"/>
      <c r="AC192" s="326"/>
      <c r="AD192" s="326"/>
      <c r="AE192" s="99">
        <f t="shared" ca="1" si="477"/>
        <v>0</v>
      </c>
      <c r="AF192" s="93">
        <f t="shared" si="494"/>
        <v>0</v>
      </c>
      <c r="AG192" s="93" t="str">
        <f t="shared" si="478"/>
        <v>00000</v>
      </c>
      <c r="AH192" s="11" t="str">
        <f t="shared" si="495"/>
        <v>0秒0</v>
      </c>
      <c r="AI192" s="12">
        <f t="shared" si="496"/>
        <v>0</v>
      </c>
      <c r="AJ192" s="12" t="str">
        <f t="shared" si="497"/>
        <v>0</v>
      </c>
      <c r="AK192" s="12" t="str">
        <f t="shared" si="479"/>
        <v>0</v>
      </c>
      <c r="AL192" s="12" t="str">
        <f t="shared" si="498"/>
        <v>0m</v>
      </c>
      <c r="AM192" s="12" t="str">
        <f t="shared" si="499"/>
        <v>点</v>
      </c>
      <c r="AN192" s="108">
        <f t="shared" si="500"/>
        <v>0</v>
      </c>
      <c r="AO192" s="99" t="str">
        <f>IF(J192="","",VLOOKUP(H192,登録データ!$U$4:$V$27,2,FALSE))</f>
        <v/>
      </c>
      <c r="AP192" s="99" t="str">
        <f>IF(J192="","",VLOOKUP(H192,登録データ!$U$4:$W$27,3,FALSE))</f>
        <v/>
      </c>
      <c r="AQ192" s="99" t="str">
        <f t="shared" si="480"/>
        <v/>
      </c>
      <c r="AR192" s="99" t="str">
        <f>IF(H192="","",VLOOKUP(H192,登録データ!$U$4:$X$27,4,FALSE))</f>
        <v/>
      </c>
      <c r="AS192" s="99">
        <f>IF(AR192="",0,COUNTIF($AR$17:AR192,AR192))</f>
        <v>0</v>
      </c>
      <c r="AT192" s="99" t="str">
        <f t="shared" si="501"/>
        <v/>
      </c>
      <c r="AU192" s="99">
        <f>IF(AQ192="B",COUNTIF($AT$17:AT192,AT192),0)</f>
        <v>0</v>
      </c>
      <c r="AV192" s="99">
        <f t="shared" si="481"/>
        <v>0</v>
      </c>
      <c r="AW192" s="99">
        <f t="shared" si="482"/>
        <v>0</v>
      </c>
      <c r="AX192" s="99">
        <f t="shared" si="483"/>
        <v>0</v>
      </c>
      <c r="AY192" s="313"/>
      <c r="AZ192" s="313"/>
      <c r="BA192" s="319"/>
      <c r="BB192" s="319"/>
      <c r="BC192" s="319"/>
      <c r="BD192" s="319"/>
      <c r="BE192" s="319"/>
    </row>
    <row r="193" spans="2:57" ht="19.5" thickBot="1">
      <c r="B193" s="248"/>
      <c r="C193" s="283"/>
      <c r="D193" s="283"/>
      <c r="E193" s="283"/>
      <c r="F193" s="283"/>
      <c r="G193" s="94" t="s">
        <v>37</v>
      </c>
      <c r="H193" s="196"/>
      <c r="I193" s="94" t="s">
        <v>39</v>
      </c>
      <c r="J193" s="199"/>
      <c r="K193" s="94" t="str">
        <f t="shared" si="516"/>
        <v/>
      </c>
      <c r="L193" s="23" t="str">
        <f t="shared" si="537"/>
        <v/>
      </c>
      <c r="M193" s="207"/>
      <c r="N193" s="303"/>
      <c r="O193" s="303"/>
      <c r="P193" s="304"/>
      <c r="Q193" s="295"/>
      <c r="R193" s="295"/>
      <c r="V193" s="7"/>
      <c r="W193" s="314"/>
      <c r="X193" s="314"/>
      <c r="Y193" s="273"/>
      <c r="Z193" s="273"/>
      <c r="AA193" s="273"/>
      <c r="AB193" s="273"/>
      <c r="AC193" s="273"/>
      <c r="AD193" s="273"/>
      <c r="AE193" s="99">
        <f t="shared" ca="1" si="477"/>
        <v>0</v>
      </c>
      <c r="AF193" s="93">
        <f t="shared" si="494"/>
        <v>0</v>
      </c>
      <c r="AG193" s="93" t="str">
        <f t="shared" si="478"/>
        <v>00000</v>
      </c>
      <c r="AH193" s="11" t="str">
        <f t="shared" si="495"/>
        <v>0秒0</v>
      </c>
      <c r="AI193" s="12">
        <f t="shared" si="496"/>
        <v>0</v>
      </c>
      <c r="AJ193" s="12" t="str">
        <f t="shared" si="497"/>
        <v>0</v>
      </c>
      <c r="AK193" s="12" t="str">
        <f t="shared" si="479"/>
        <v>0</v>
      </c>
      <c r="AL193" s="12" t="str">
        <f t="shared" si="498"/>
        <v>0m</v>
      </c>
      <c r="AM193" s="12" t="str">
        <f t="shared" si="499"/>
        <v>点</v>
      </c>
      <c r="AN193" s="108">
        <f t="shared" si="500"/>
        <v>0</v>
      </c>
      <c r="AO193" s="99" t="str">
        <f>IF(J193="","",VLOOKUP(H193,登録データ!$U$4:$V$27,2,FALSE))</f>
        <v/>
      </c>
      <c r="AP193" s="99" t="str">
        <f>IF(J193="","",VLOOKUP(H193,登録データ!$U$4:$W$27,3,FALSE))</f>
        <v/>
      </c>
      <c r="AQ193" s="99" t="str">
        <f t="shared" si="480"/>
        <v/>
      </c>
      <c r="AR193" s="99" t="str">
        <f>IF(H193="","",VLOOKUP(H193,登録データ!$U$4:$X$27,4,FALSE))</f>
        <v/>
      </c>
      <c r="AS193" s="99">
        <f>IF(AR193="",0,COUNTIF($AR$17:AR193,AR193))</f>
        <v>0</v>
      </c>
      <c r="AT193" s="99" t="str">
        <f t="shared" si="501"/>
        <v/>
      </c>
      <c r="AU193" s="99">
        <f>IF(AQ193="B",COUNTIF($AT$17:AT193,AT193),0)</f>
        <v>0</v>
      </c>
      <c r="AV193" s="99">
        <f t="shared" si="481"/>
        <v>0</v>
      </c>
      <c r="AW193" s="99">
        <f t="shared" si="482"/>
        <v>0</v>
      </c>
      <c r="AX193" s="99">
        <f t="shared" si="483"/>
        <v>0</v>
      </c>
      <c r="AY193" s="314"/>
      <c r="AZ193" s="314"/>
      <c r="BA193" s="320"/>
      <c r="BB193" s="320"/>
      <c r="BC193" s="320"/>
      <c r="BD193" s="320"/>
      <c r="BE193" s="320"/>
    </row>
    <row r="194" spans="2:57" ht="19.5" thickTop="1">
      <c r="B194" s="246">
        <v>60</v>
      </c>
      <c r="C194" s="296"/>
      <c r="D194" s="270" t="str">
        <f>IF(C194="","",VLOOKUP(C194,登録データ!$A$3:$G$3000,2,FALSE))</f>
        <v/>
      </c>
      <c r="E194" s="270" t="str">
        <f>IF(C194="","",VLOOKUP(C194,登録データ!$A$3:$G$3000,3,FALSE))</f>
        <v/>
      </c>
      <c r="F194" s="92" t="str">
        <f>IF(C194="","",VLOOKUP(C194,登録データ!$A$3:$G$3000,7,FALSE))</f>
        <v/>
      </c>
      <c r="G194" s="92" t="s">
        <v>33</v>
      </c>
      <c r="H194" s="195"/>
      <c r="I194" s="92" t="s">
        <v>34</v>
      </c>
      <c r="J194" s="197"/>
      <c r="K194" s="102" t="str">
        <f t="shared" si="516"/>
        <v/>
      </c>
      <c r="L194" s="101" t="str">
        <f t="shared" ref="L194:L196" si="648">IF(J194="","",AQ194)</f>
        <v/>
      </c>
      <c r="M194" s="200"/>
      <c r="N194" s="298"/>
      <c r="O194" s="298"/>
      <c r="P194" s="299"/>
      <c r="Q194" s="293"/>
      <c r="R194" s="293"/>
      <c r="V194" s="7"/>
      <c r="W194" s="312">
        <f>IF(C194="",0,IF(VLOOKUP(C194,登録データ!$A$3:$O$3000,15,FALSE)=1,0,1))</f>
        <v>0</v>
      </c>
      <c r="X194" s="312">
        <f>COUNTIF($C$17:C194,C194)</f>
        <v>0</v>
      </c>
      <c r="Y194" s="325">
        <f t="shared" ref="Y194" si="649">IF(C194="",1,0)</f>
        <v>1</v>
      </c>
      <c r="Z194" s="325">
        <f t="shared" ref="Z194" si="650">IF(D194="",1,0)</f>
        <v>1</v>
      </c>
      <c r="AA194" s="325">
        <f t="shared" ref="AA194" si="651">IF(E194="",1,0)</f>
        <v>1</v>
      </c>
      <c r="AB194" s="325">
        <f t="shared" ref="AB194" si="652">IF(F194="",1,0)</f>
        <v>1</v>
      </c>
      <c r="AC194" s="325">
        <f t="shared" ref="AC194" si="653">IF(F195="",1,0)</f>
        <v>1</v>
      </c>
      <c r="AD194" s="325">
        <f t="shared" ref="AD194" si="654">IF(ISNA(OR(Y194:AC194)),1,SUM(Y194:AC194))</f>
        <v>5</v>
      </c>
      <c r="AE194" s="99">
        <f t="shared" ca="1" si="477"/>
        <v>0</v>
      </c>
      <c r="AF194" s="93">
        <f t="shared" si="494"/>
        <v>0</v>
      </c>
      <c r="AG194" s="93" t="str">
        <f t="shared" si="478"/>
        <v>00000</v>
      </c>
      <c r="AH194" s="11" t="str">
        <f t="shared" si="495"/>
        <v>0秒0</v>
      </c>
      <c r="AI194" s="12">
        <f t="shared" si="496"/>
        <v>0</v>
      </c>
      <c r="AJ194" s="12" t="str">
        <f t="shared" si="497"/>
        <v>0</v>
      </c>
      <c r="AK194" s="12" t="str">
        <f t="shared" si="479"/>
        <v>0</v>
      </c>
      <c r="AL194" s="12" t="str">
        <f t="shared" si="498"/>
        <v>0m</v>
      </c>
      <c r="AM194" s="12" t="str">
        <f t="shared" si="499"/>
        <v>点</v>
      </c>
      <c r="AN194" s="108">
        <f t="shared" si="500"/>
        <v>0</v>
      </c>
      <c r="AO194" s="99" t="str">
        <f>IF(J194="","",VLOOKUP(H194,登録データ!$U$4:$V$27,2,FALSE))</f>
        <v/>
      </c>
      <c r="AP194" s="99" t="str">
        <f>IF(J194="","",VLOOKUP(H194,登録データ!$U$4:$W$27,3,FALSE))</f>
        <v/>
      </c>
      <c r="AQ194" s="99" t="str">
        <f t="shared" si="480"/>
        <v/>
      </c>
      <c r="AR194" s="99" t="str">
        <f>IF(H194="","",VLOOKUP(H194,登録データ!$U$4:$X$27,4,FALSE))</f>
        <v/>
      </c>
      <c r="AS194" s="99">
        <f>IF(AR194="",0,COUNTIF($AR$17:AR194,AR194))</f>
        <v>0</v>
      </c>
      <c r="AT194" s="99" t="str">
        <f t="shared" si="501"/>
        <v/>
      </c>
      <c r="AU194" s="99">
        <f>IF(AQ194="B",COUNTIF($AT$17:AT194,AT194),0)</f>
        <v>0</v>
      </c>
      <c r="AV194" s="99">
        <f t="shared" si="481"/>
        <v>0</v>
      </c>
      <c r="AW194" s="99">
        <f t="shared" si="482"/>
        <v>0</v>
      </c>
      <c r="AX194" s="99">
        <f t="shared" si="483"/>
        <v>0</v>
      </c>
      <c r="AY194" s="312">
        <f>IF(Q194="",0,COUNTA($Q$17:Q194))</f>
        <v>0</v>
      </c>
      <c r="AZ194" s="312">
        <f>IF(R194="",0,COUNTA($R$17:R194))</f>
        <v>0</v>
      </c>
      <c r="BA194" s="318">
        <f>IF(OR($AR194="20100",$AR195="20100",$AR196="20100"),COUNTIF($AR$17:$AR196,"20100"),0)</f>
        <v>0</v>
      </c>
      <c r="BB194" s="318">
        <f t="shared" ref="BB194" si="655">IF($BA194=0,0,INDEX($H194:$H196,MATCH("20100",$AR194:$AR196,0),1))</f>
        <v>0</v>
      </c>
      <c r="BC194" s="318">
        <f t="shared" ref="BC194" si="656">IF($BA194=0,0,INDEX($J194:$J196,MATCH("20100",$AR194:$AR196,0),1))</f>
        <v>0</v>
      </c>
      <c r="BD194" s="318">
        <f t="shared" ref="BD194" si="657">IF($BA194=0,0,INDEX($L194:$L196,MATCH("20100",$AR194:$AR196,0),1))</f>
        <v>0</v>
      </c>
      <c r="BE194" s="318">
        <f t="shared" ref="BE194" si="658">IF(LEN($BB194)&lt;5,0,IF($F194=1,0,1))</f>
        <v>0</v>
      </c>
    </row>
    <row r="195" spans="2:57" ht="18.75">
      <c r="B195" s="247"/>
      <c r="C195" s="297"/>
      <c r="D195" s="271"/>
      <c r="E195" s="271"/>
      <c r="F195" s="93" t="str">
        <f>IF(C194="","",VLOOKUP(C194,登録データ!$A$3:$G$3000,4,FALSE))</f>
        <v/>
      </c>
      <c r="G195" s="93" t="s">
        <v>36</v>
      </c>
      <c r="H195" s="195"/>
      <c r="I195" s="93" t="s">
        <v>67</v>
      </c>
      <c r="J195" s="198"/>
      <c r="K195" s="102" t="str">
        <f t="shared" si="516"/>
        <v/>
      </c>
      <c r="L195" s="93" t="str">
        <f t="shared" si="648"/>
        <v/>
      </c>
      <c r="M195" s="206"/>
      <c r="N195" s="300"/>
      <c r="O195" s="301"/>
      <c r="P195" s="302"/>
      <c r="Q195" s="294"/>
      <c r="R195" s="294"/>
      <c r="V195" s="7"/>
      <c r="W195" s="313"/>
      <c r="X195" s="313"/>
      <c r="Y195" s="326"/>
      <c r="Z195" s="326"/>
      <c r="AA195" s="326"/>
      <c r="AB195" s="326"/>
      <c r="AC195" s="326"/>
      <c r="AD195" s="326"/>
      <c r="AE195" s="99">
        <f t="shared" ca="1" si="477"/>
        <v>0</v>
      </c>
      <c r="AF195" s="93">
        <f t="shared" si="494"/>
        <v>0</v>
      </c>
      <c r="AG195" s="93" t="str">
        <f t="shared" si="478"/>
        <v>00000</v>
      </c>
      <c r="AH195" s="11" t="str">
        <f t="shared" si="495"/>
        <v>0秒0</v>
      </c>
      <c r="AI195" s="12">
        <f t="shared" si="496"/>
        <v>0</v>
      </c>
      <c r="AJ195" s="12" t="str">
        <f t="shared" si="497"/>
        <v>0</v>
      </c>
      <c r="AK195" s="12" t="str">
        <f t="shared" si="479"/>
        <v>0</v>
      </c>
      <c r="AL195" s="12" t="str">
        <f t="shared" si="498"/>
        <v>0m</v>
      </c>
      <c r="AM195" s="12" t="str">
        <f t="shared" si="499"/>
        <v>点</v>
      </c>
      <c r="AN195" s="108">
        <f t="shared" si="500"/>
        <v>0</v>
      </c>
      <c r="AO195" s="99" t="str">
        <f>IF(J195="","",VLOOKUP(H195,登録データ!$U$4:$V$27,2,FALSE))</f>
        <v/>
      </c>
      <c r="AP195" s="99" t="str">
        <f>IF(J195="","",VLOOKUP(H195,登録データ!$U$4:$W$27,3,FALSE))</f>
        <v/>
      </c>
      <c r="AQ195" s="99" t="str">
        <f t="shared" si="480"/>
        <v/>
      </c>
      <c r="AR195" s="99" t="str">
        <f>IF(H195="","",VLOOKUP(H195,登録データ!$U$4:$X$27,4,FALSE))</f>
        <v/>
      </c>
      <c r="AS195" s="99">
        <f>IF(AR195="",0,COUNTIF($AR$17:AR195,AR195))</f>
        <v>0</v>
      </c>
      <c r="AT195" s="99" t="str">
        <f t="shared" si="501"/>
        <v/>
      </c>
      <c r="AU195" s="99">
        <f>IF(AQ195="B",COUNTIF($AT$17:AT195,AT195),0)</f>
        <v>0</v>
      </c>
      <c r="AV195" s="99">
        <f t="shared" si="481"/>
        <v>0</v>
      </c>
      <c r="AW195" s="99">
        <f t="shared" si="482"/>
        <v>0</v>
      </c>
      <c r="AX195" s="99">
        <f t="shared" si="483"/>
        <v>0</v>
      </c>
      <c r="AY195" s="313"/>
      <c r="AZ195" s="313"/>
      <c r="BA195" s="319"/>
      <c r="BB195" s="319"/>
      <c r="BC195" s="319"/>
      <c r="BD195" s="319"/>
      <c r="BE195" s="319"/>
    </row>
    <row r="196" spans="2:57" ht="19.5" thickBot="1">
      <c r="B196" s="324"/>
      <c r="C196" s="321"/>
      <c r="D196" s="321"/>
      <c r="E196" s="321"/>
      <c r="F196" s="321"/>
      <c r="G196" s="141" t="s">
        <v>37</v>
      </c>
      <c r="H196" s="203"/>
      <c r="I196" s="141" t="s">
        <v>39</v>
      </c>
      <c r="J196" s="204"/>
      <c r="K196" s="141" t="str">
        <f t="shared" si="516"/>
        <v/>
      </c>
      <c r="L196" s="142" t="str">
        <f t="shared" si="648"/>
        <v/>
      </c>
      <c r="M196" s="208"/>
      <c r="N196" s="322"/>
      <c r="O196" s="322"/>
      <c r="P196" s="323"/>
      <c r="Q196" s="295"/>
      <c r="R196" s="295"/>
      <c r="V196" s="7"/>
      <c r="W196" s="314"/>
      <c r="X196" s="314"/>
      <c r="Y196" s="273"/>
      <c r="Z196" s="273"/>
      <c r="AA196" s="273"/>
      <c r="AB196" s="273"/>
      <c r="AC196" s="273"/>
      <c r="AD196" s="273"/>
      <c r="AE196" s="99">
        <f t="shared" ca="1" si="477"/>
        <v>0</v>
      </c>
      <c r="AF196" s="93">
        <f t="shared" si="494"/>
        <v>0</v>
      </c>
      <c r="AG196" s="93" t="str">
        <f t="shared" si="478"/>
        <v>00000</v>
      </c>
      <c r="AH196" s="11" t="str">
        <f t="shared" si="495"/>
        <v>0秒0</v>
      </c>
      <c r="AI196" s="12">
        <f t="shared" si="496"/>
        <v>0</v>
      </c>
      <c r="AJ196" s="12" t="str">
        <f t="shared" si="497"/>
        <v>0</v>
      </c>
      <c r="AK196" s="12" t="str">
        <f t="shared" si="479"/>
        <v>0</v>
      </c>
      <c r="AL196" s="12" t="str">
        <f t="shared" si="498"/>
        <v>0m</v>
      </c>
      <c r="AM196" s="12" t="str">
        <f t="shared" si="499"/>
        <v>点</v>
      </c>
      <c r="AN196" s="108">
        <f t="shared" si="500"/>
        <v>0</v>
      </c>
      <c r="AO196" s="99" t="str">
        <f>IF(J196="","",VLOOKUP(H196,登録データ!$U$4:$V$27,2,FALSE))</f>
        <v/>
      </c>
      <c r="AP196" s="99" t="str">
        <f>IF(J196="","",VLOOKUP(H196,登録データ!$U$4:$W$27,3,FALSE))</f>
        <v/>
      </c>
      <c r="AQ196" s="99" t="str">
        <f t="shared" si="480"/>
        <v/>
      </c>
      <c r="AR196" s="99" t="str">
        <f>IF(H196="","",VLOOKUP(H196,登録データ!$U$4:$X$27,4,FALSE))</f>
        <v/>
      </c>
      <c r="AS196" s="99">
        <f>IF(AR196="",0,COUNTIF($AR$17:AR196,AR196))</f>
        <v>0</v>
      </c>
      <c r="AT196" s="99" t="str">
        <f t="shared" si="501"/>
        <v/>
      </c>
      <c r="AU196" s="99">
        <f>IF(AQ196="B",COUNTIF($AT$17:AT196,AT196),0)</f>
        <v>0</v>
      </c>
      <c r="AV196" s="99">
        <f t="shared" si="481"/>
        <v>0</v>
      </c>
      <c r="AW196" s="99">
        <f t="shared" si="482"/>
        <v>0</v>
      </c>
      <c r="AX196" s="99">
        <f t="shared" si="483"/>
        <v>0</v>
      </c>
      <c r="AY196" s="314"/>
      <c r="AZ196" s="314"/>
      <c r="BA196" s="320"/>
      <c r="BB196" s="320"/>
      <c r="BC196" s="320"/>
      <c r="BD196" s="320"/>
      <c r="BE196" s="320"/>
    </row>
    <row r="197" spans="2:57" ht="14.25" customHeight="1">
      <c r="AW197" s="193"/>
    </row>
    <row r="198" spans="2:57" ht="14.25" customHeight="1">
      <c r="AW198" s="194"/>
    </row>
    <row r="199" spans="2:57" ht="14.25" customHeight="1">
      <c r="AW199" s="194"/>
    </row>
    <row r="200" spans="2:57" ht="14.25" customHeight="1">
      <c r="AW200" s="194"/>
    </row>
    <row r="201" spans="2:57" ht="14.25" customHeight="1">
      <c r="AW201" s="194"/>
    </row>
    <row r="202" spans="2:57" ht="14.25" customHeight="1">
      <c r="AW202" s="194"/>
    </row>
    <row r="203" spans="2:57" ht="14.25" customHeight="1"/>
    <row r="204" spans="2:57" ht="14.25" customHeight="1"/>
    <row r="205" spans="2:57" ht="14.25" customHeight="1"/>
    <row r="206" spans="2:57" ht="14.25" customHeight="1"/>
    <row r="207" spans="2:57" ht="14.25" customHeight="1"/>
    <row r="208" spans="2:57" ht="14.25" customHeight="1"/>
    <row r="209" ht="14.25" customHeight="1"/>
    <row r="210" ht="14.25" customHeight="1"/>
    <row r="211" ht="14.25" customHeight="1"/>
  </sheetData>
  <mergeCells count="1532">
    <mergeCell ref="AZ182:AZ184"/>
    <mergeCell ref="AY185:AY187"/>
    <mergeCell ref="AZ185:AZ187"/>
    <mergeCell ref="AY188:AY190"/>
    <mergeCell ref="AZ188:AZ190"/>
    <mergeCell ref="AY191:AY193"/>
    <mergeCell ref="AZ191:AZ193"/>
    <mergeCell ref="AY194:AY196"/>
    <mergeCell ref="AZ194:AZ196"/>
    <mergeCell ref="AZ167:AZ169"/>
    <mergeCell ref="AY170:AY172"/>
    <mergeCell ref="AZ170:AZ172"/>
    <mergeCell ref="AY173:AY175"/>
    <mergeCell ref="AZ173:AZ175"/>
    <mergeCell ref="AY176:AY178"/>
    <mergeCell ref="AZ176:AZ178"/>
    <mergeCell ref="AY179:AY181"/>
    <mergeCell ref="AZ179:AZ181"/>
    <mergeCell ref="AY167:AY169"/>
    <mergeCell ref="AY182:AY184"/>
    <mergeCell ref="AZ152:AZ154"/>
    <mergeCell ref="AY155:AY157"/>
    <mergeCell ref="AZ155:AZ157"/>
    <mergeCell ref="AY158:AY160"/>
    <mergeCell ref="AZ158:AZ160"/>
    <mergeCell ref="AY161:AY163"/>
    <mergeCell ref="AZ161:AZ163"/>
    <mergeCell ref="AY164:AY166"/>
    <mergeCell ref="AZ164:AZ166"/>
    <mergeCell ref="AZ137:AZ139"/>
    <mergeCell ref="AY140:AY142"/>
    <mergeCell ref="AZ140:AZ142"/>
    <mergeCell ref="AY143:AY145"/>
    <mergeCell ref="AZ143:AZ145"/>
    <mergeCell ref="AY146:AY148"/>
    <mergeCell ref="AZ146:AZ148"/>
    <mergeCell ref="AY149:AY151"/>
    <mergeCell ref="AZ149:AZ151"/>
    <mergeCell ref="AY137:AY139"/>
    <mergeCell ref="AY152:AY154"/>
    <mergeCell ref="AZ122:AZ124"/>
    <mergeCell ref="AY125:AY127"/>
    <mergeCell ref="AZ125:AZ127"/>
    <mergeCell ref="AY128:AY130"/>
    <mergeCell ref="AZ128:AZ130"/>
    <mergeCell ref="AY131:AY133"/>
    <mergeCell ref="AZ131:AZ133"/>
    <mergeCell ref="AY134:AY136"/>
    <mergeCell ref="AZ134:AZ136"/>
    <mergeCell ref="AZ107:AZ109"/>
    <mergeCell ref="AY110:AY112"/>
    <mergeCell ref="AZ110:AZ112"/>
    <mergeCell ref="AY113:AY115"/>
    <mergeCell ref="AZ113:AZ115"/>
    <mergeCell ref="AY116:AY118"/>
    <mergeCell ref="AZ116:AZ118"/>
    <mergeCell ref="AY119:AY121"/>
    <mergeCell ref="AZ119:AZ121"/>
    <mergeCell ref="AY107:AY109"/>
    <mergeCell ref="AY122:AY124"/>
    <mergeCell ref="AZ92:AZ94"/>
    <mergeCell ref="AY95:AY97"/>
    <mergeCell ref="AZ95:AZ97"/>
    <mergeCell ref="AY98:AY100"/>
    <mergeCell ref="AZ98:AZ100"/>
    <mergeCell ref="AY101:AY103"/>
    <mergeCell ref="AZ101:AZ103"/>
    <mergeCell ref="AY104:AY106"/>
    <mergeCell ref="AZ104:AZ106"/>
    <mergeCell ref="AZ77:AZ79"/>
    <mergeCell ref="AY80:AY82"/>
    <mergeCell ref="AZ80:AZ82"/>
    <mergeCell ref="AY83:AY85"/>
    <mergeCell ref="AZ83:AZ85"/>
    <mergeCell ref="AY86:AY88"/>
    <mergeCell ref="AZ86:AZ88"/>
    <mergeCell ref="AY89:AY91"/>
    <mergeCell ref="AZ89:AZ91"/>
    <mergeCell ref="AY77:AY79"/>
    <mergeCell ref="AY92:AY94"/>
    <mergeCell ref="AZ62:AZ64"/>
    <mergeCell ref="AY65:AY67"/>
    <mergeCell ref="AZ65:AZ67"/>
    <mergeCell ref="AY68:AY70"/>
    <mergeCell ref="AZ68:AZ70"/>
    <mergeCell ref="AY71:AY73"/>
    <mergeCell ref="AZ71:AZ73"/>
    <mergeCell ref="AY74:AY76"/>
    <mergeCell ref="AZ74:AZ76"/>
    <mergeCell ref="AZ47:AZ49"/>
    <mergeCell ref="AY50:AY52"/>
    <mergeCell ref="AZ50:AZ52"/>
    <mergeCell ref="AY53:AY55"/>
    <mergeCell ref="AZ53:AZ55"/>
    <mergeCell ref="AY56:AY58"/>
    <mergeCell ref="AZ56:AZ58"/>
    <mergeCell ref="AY59:AY61"/>
    <mergeCell ref="AZ59:AZ61"/>
    <mergeCell ref="AY47:AY49"/>
    <mergeCell ref="AY62:AY64"/>
    <mergeCell ref="AZ32:AZ34"/>
    <mergeCell ref="AY35:AY37"/>
    <mergeCell ref="AZ35:AZ37"/>
    <mergeCell ref="AY38:AY40"/>
    <mergeCell ref="AZ38:AZ40"/>
    <mergeCell ref="AY41:AY43"/>
    <mergeCell ref="AZ41:AZ43"/>
    <mergeCell ref="AY44:AY46"/>
    <mergeCell ref="AZ44:AZ46"/>
    <mergeCell ref="AZ17:AZ19"/>
    <mergeCell ref="AY20:AY22"/>
    <mergeCell ref="AZ20:AZ22"/>
    <mergeCell ref="AY23:AY25"/>
    <mergeCell ref="AZ23:AZ25"/>
    <mergeCell ref="AY26:AY28"/>
    <mergeCell ref="AZ26:AZ28"/>
    <mergeCell ref="AY29:AY31"/>
    <mergeCell ref="AZ29:AZ31"/>
    <mergeCell ref="AY17:AY19"/>
    <mergeCell ref="AY32:AY34"/>
    <mergeCell ref="W191:W193"/>
    <mergeCell ref="X191:X193"/>
    <mergeCell ref="Y191:Y193"/>
    <mergeCell ref="Z191:Z193"/>
    <mergeCell ref="AA191:AA193"/>
    <mergeCell ref="AB191:AB193"/>
    <mergeCell ref="AC191:AC193"/>
    <mergeCell ref="AD191:AD193"/>
    <mergeCell ref="W194:W196"/>
    <mergeCell ref="X194:X196"/>
    <mergeCell ref="Y194:Y196"/>
    <mergeCell ref="Z194:Z196"/>
    <mergeCell ref="AA194:AA196"/>
    <mergeCell ref="AB194:AB196"/>
    <mergeCell ref="AC194:AC196"/>
    <mergeCell ref="AD194:AD196"/>
    <mergeCell ref="W185:W187"/>
    <mergeCell ref="X185:X187"/>
    <mergeCell ref="Y185:Y187"/>
    <mergeCell ref="Z185:Z187"/>
    <mergeCell ref="AA185:AA187"/>
    <mergeCell ref="AB185:AB187"/>
    <mergeCell ref="AC185:AC187"/>
    <mergeCell ref="AD185:AD187"/>
    <mergeCell ref="W188:W190"/>
    <mergeCell ref="X188:X190"/>
    <mergeCell ref="Y188:Y190"/>
    <mergeCell ref="Z188:Z190"/>
    <mergeCell ref="AA188:AA190"/>
    <mergeCell ref="AB188:AB190"/>
    <mergeCell ref="AC188:AC190"/>
    <mergeCell ref="AD188:AD190"/>
    <mergeCell ref="W179:W181"/>
    <mergeCell ref="X179:X181"/>
    <mergeCell ref="Y179:Y181"/>
    <mergeCell ref="Z179:Z181"/>
    <mergeCell ref="AA179:AA181"/>
    <mergeCell ref="AB179:AB181"/>
    <mergeCell ref="AC179:AC181"/>
    <mergeCell ref="AD179:AD181"/>
    <mergeCell ref="W182:W184"/>
    <mergeCell ref="X182:X184"/>
    <mergeCell ref="Y182:Y184"/>
    <mergeCell ref="Z182:Z184"/>
    <mergeCell ref="AA182:AA184"/>
    <mergeCell ref="AB182:AB184"/>
    <mergeCell ref="AC182:AC184"/>
    <mergeCell ref="AD182:AD184"/>
    <mergeCell ref="W173:W175"/>
    <mergeCell ref="X173:X175"/>
    <mergeCell ref="Y173:Y175"/>
    <mergeCell ref="Z173:Z175"/>
    <mergeCell ref="AA173:AA175"/>
    <mergeCell ref="AB173:AB175"/>
    <mergeCell ref="AC173:AC175"/>
    <mergeCell ref="AD173:AD175"/>
    <mergeCell ref="W176:W178"/>
    <mergeCell ref="X176:X178"/>
    <mergeCell ref="Y176:Y178"/>
    <mergeCell ref="Z176:Z178"/>
    <mergeCell ref="AA176:AA178"/>
    <mergeCell ref="AB176:AB178"/>
    <mergeCell ref="AC176:AC178"/>
    <mergeCell ref="AD176:AD178"/>
    <mergeCell ref="W167:W169"/>
    <mergeCell ref="X167:X169"/>
    <mergeCell ref="Y167:Y169"/>
    <mergeCell ref="Z167:Z169"/>
    <mergeCell ref="AA167:AA169"/>
    <mergeCell ref="AB167:AB169"/>
    <mergeCell ref="AC167:AC169"/>
    <mergeCell ref="AD167:AD169"/>
    <mergeCell ref="W170:W172"/>
    <mergeCell ref="X170:X172"/>
    <mergeCell ref="Y170:Y172"/>
    <mergeCell ref="Z170:Z172"/>
    <mergeCell ref="AA170:AA172"/>
    <mergeCell ref="AB170:AB172"/>
    <mergeCell ref="AC170:AC172"/>
    <mergeCell ref="AD170:AD172"/>
    <mergeCell ref="W161:W163"/>
    <mergeCell ref="X161:X163"/>
    <mergeCell ref="Y161:Y163"/>
    <mergeCell ref="Z161:Z163"/>
    <mergeCell ref="AA161:AA163"/>
    <mergeCell ref="AB161:AB163"/>
    <mergeCell ref="AC161:AC163"/>
    <mergeCell ref="AD161:AD163"/>
    <mergeCell ref="W164:W166"/>
    <mergeCell ref="X164:X166"/>
    <mergeCell ref="Y164:Y166"/>
    <mergeCell ref="Z164:Z166"/>
    <mergeCell ref="AA164:AA166"/>
    <mergeCell ref="AB164:AB166"/>
    <mergeCell ref="AC164:AC166"/>
    <mergeCell ref="AD164:AD166"/>
    <mergeCell ref="W155:W157"/>
    <mergeCell ref="X155:X157"/>
    <mergeCell ref="Y155:Y157"/>
    <mergeCell ref="Z155:Z157"/>
    <mergeCell ref="AA155:AA157"/>
    <mergeCell ref="AB155:AB157"/>
    <mergeCell ref="AC155:AC157"/>
    <mergeCell ref="AD155:AD157"/>
    <mergeCell ref="W158:W160"/>
    <mergeCell ref="X158:X160"/>
    <mergeCell ref="Y158:Y160"/>
    <mergeCell ref="Z158:Z160"/>
    <mergeCell ref="AA158:AA160"/>
    <mergeCell ref="AB158:AB160"/>
    <mergeCell ref="AC158:AC160"/>
    <mergeCell ref="AD158:AD160"/>
    <mergeCell ref="W149:W151"/>
    <mergeCell ref="X149:X151"/>
    <mergeCell ref="Y149:Y151"/>
    <mergeCell ref="Z149:Z151"/>
    <mergeCell ref="AA149:AA151"/>
    <mergeCell ref="AB149:AB151"/>
    <mergeCell ref="AC149:AC151"/>
    <mergeCell ref="AD149:AD151"/>
    <mergeCell ref="W152:W154"/>
    <mergeCell ref="X152:X154"/>
    <mergeCell ref="Y152:Y154"/>
    <mergeCell ref="Z152:Z154"/>
    <mergeCell ref="AA152:AA154"/>
    <mergeCell ref="AB152:AB154"/>
    <mergeCell ref="AC152:AC154"/>
    <mergeCell ref="AD152:AD154"/>
    <mergeCell ref="W143:W145"/>
    <mergeCell ref="X143:X145"/>
    <mergeCell ref="Y143:Y145"/>
    <mergeCell ref="Z143:Z145"/>
    <mergeCell ref="AA143:AA145"/>
    <mergeCell ref="AB143:AB145"/>
    <mergeCell ref="AC143:AC145"/>
    <mergeCell ref="AD143:AD145"/>
    <mergeCell ref="W146:W148"/>
    <mergeCell ref="X146:X148"/>
    <mergeCell ref="Y146:Y148"/>
    <mergeCell ref="Z146:Z148"/>
    <mergeCell ref="AA146:AA148"/>
    <mergeCell ref="AB146:AB148"/>
    <mergeCell ref="AC146:AC148"/>
    <mergeCell ref="AD146:AD148"/>
    <mergeCell ref="W137:W139"/>
    <mergeCell ref="X137:X139"/>
    <mergeCell ref="Y137:Y139"/>
    <mergeCell ref="Z137:Z139"/>
    <mergeCell ref="AA137:AA139"/>
    <mergeCell ref="AB137:AB139"/>
    <mergeCell ref="AC137:AC139"/>
    <mergeCell ref="AD137:AD139"/>
    <mergeCell ref="W140:W142"/>
    <mergeCell ref="X140:X142"/>
    <mergeCell ref="Y140:Y142"/>
    <mergeCell ref="Z140:Z142"/>
    <mergeCell ref="AA140:AA142"/>
    <mergeCell ref="AB140:AB142"/>
    <mergeCell ref="AC140:AC142"/>
    <mergeCell ref="AD140:AD142"/>
    <mergeCell ref="W131:W133"/>
    <mergeCell ref="X131:X133"/>
    <mergeCell ref="Y131:Y133"/>
    <mergeCell ref="Z131:Z133"/>
    <mergeCell ref="AA131:AA133"/>
    <mergeCell ref="AB131:AB133"/>
    <mergeCell ref="AC131:AC133"/>
    <mergeCell ref="AD131:AD133"/>
    <mergeCell ref="W134:W136"/>
    <mergeCell ref="X134:X136"/>
    <mergeCell ref="Y134:Y136"/>
    <mergeCell ref="Z134:Z136"/>
    <mergeCell ref="AA134:AA136"/>
    <mergeCell ref="AB134:AB136"/>
    <mergeCell ref="AC134:AC136"/>
    <mergeCell ref="AD134:AD136"/>
    <mergeCell ref="W125:W127"/>
    <mergeCell ref="X125:X127"/>
    <mergeCell ref="Y125:Y127"/>
    <mergeCell ref="Z125:Z127"/>
    <mergeCell ref="AA125:AA127"/>
    <mergeCell ref="AB125:AB127"/>
    <mergeCell ref="AC125:AC127"/>
    <mergeCell ref="AD125:AD127"/>
    <mergeCell ref="W128:W130"/>
    <mergeCell ref="X128:X130"/>
    <mergeCell ref="Y128:Y130"/>
    <mergeCell ref="Z128:Z130"/>
    <mergeCell ref="AA128:AA130"/>
    <mergeCell ref="AB128:AB130"/>
    <mergeCell ref="AC128:AC130"/>
    <mergeCell ref="AD128:AD130"/>
    <mergeCell ref="W119:W121"/>
    <mergeCell ref="X119:X121"/>
    <mergeCell ref="Y119:Y121"/>
    <mergeCell ref="Z119:Z121"/>
    <mergeCell ref="AA119:AA121"/>
    <mergeCell ref="AB119:AB121"/>
    <mergeCell ref="AC119:AC121"/>
    <mergeCell ref="AD119:AD121"/>
    <mergeCell ref="W122:W124"/>
    <mergeCell ref="X122:X124"/>
    <mergeCell ref="Y122:Y124"/>
    <mergeCell ref="Z122:Z124"/>
    <mergeCell ref="AA122:AA124"/>
    <mergeCell ref="AB122:AB124"/>
    <mergeCell ref="AC122:AC124"/>
    <mergeCell ref="AD122:AD124"/>
    <mergeCell ref="W113:W115"/>
    <mergeCell ref="X113:X115"/>
    <mergeCell ref="Y113:Y115"/>
    <mergeCell ref="Z113:Z115"/>
    <mergeCell ref="AA113:AA115"/>
    <mergeCell ref="AB113:AB115"/>
    <mergeCell ref="AC113:AC115"/>
    <mergeCell ref="AD113:AD115"/>
    <mergeCell ref="W116:W118"/>
    <mergeCell ref="X116:X118"/>
    <mergeCell ref="Y116:Y118"/>
    <mergeCell ref="Z116:Z118"/>
    <mergeCell ref="AA116:AA118"/>
    <mergeCell ref="AB116:AB118"/>
    <mergeCell ref="AC116:AC118"/>
    <mergeCell ref="AD116:AD118"/>
    <mergeCell ref="W107:W109"/>
    <mergeCell ref="X107:X109"/>
    <mergeCell ref="Y107:Y109"/>
    <mergeCell ref="Z107:Z109"/>
    <mergeCell ref="AA107:AA109"/>
    <mergeCell ref="AB107:AB109"/>
    <mergeCell ref="AC107:AC109"/>
    <mergeCell ref="AD107:AD109"/>
    <mergeCell ref="W110:W112"/>
    <mergeCell ref="X110:X112"/>
    <mergeCell ref="Y110:Y112"/>
    <mergeCell ref="Z110:Z112"/>
    <mergeCell ref="AA110:AA112"/>
    <mergeCell ref="AB110:AB112"/>
    <mergeCell ref="AC110:AC112"/>
    <mergeCell ref="AD110:AD112"/>
    <mergeCell ref="W101:W103"/>
    <mergeCell ref="X101:X103"/>
    <mergeCell ref="Y101:Y103"/>
    <mergeCell ref="Z101:Z103"/>
    <mergeCell ref="AA101:AA103"/>
    <mergeCell ref="AB101:AB103"/>
    <mergeCell ref="AC101:AC103"/>
    <mergeCell ref="AD101:AD103"/>
    <mergeCell ref="W104:W106"/>
    <mergeCell ref="X104:X106"/>
    <mergeCell ref="Y104:Y106"/>
    <mergeCell ref="Z104:Z106"/>
    <mergeCell ref="AA104:AA106"/>
    <mergeCell ref="AB104:AB106"/>
    <mergeCell ref="AC104:AC106"/>
    <mergeCell ref="AD104:AD106"/>
    <mergeCell ref="W95:W97"/>
    <mergeCell ref="X95:X97"/>
    <mergeCell ref="Y95:Y97"/>
    <mergeCell ref="Z95:Z97"/>
    <mergeCell ref="AA95:AA97"/>
    <mergeCell ref="AB95:AB97"/>
    <mergeCell ref="AC95:AC97"/>
    <mergeCell ref="AD95:AD97"/>
    <mergeCell ref="W98:W100"/>
    <mergeCell ref="X98:X100"/>
    <mergeCell ref="Y98:Y100"/>
    <mergeCell ref="Z98:Z100"/>
    <mergeCell ref="AA98:AA100"/>
    <mergeCell ref="AB98:AB100"/>
    <mergeCell ref="AC98:AC100"/>
    <mergeCell ref="AD98:AD100"/>
    <mergeCell ref="W89:W91"/>
    <mergeCell ref="X89:X91"/>
    <mergeCell ref="Y89:Y91"/>
    <mergeCell ref="Z89:Z91"/>
    <mergeCell ref="AA89:AA91"/>
    <mergeCell ref="AB89:AB91"/>
    <mergeCell ref="AC89:AC91"/>
    <mergeCell ref="AD89:AD91"/>
    <mergeCell ref="W92:W94"/>
    <mergeCell ref="X92:X94"/>
    <mergeCell ref="Y92:Y94"/>
    <mergeCell ref="Z92:Z94"/>
    <mergeCell ref="AA92:AA94"/>
    <mergeCell ref="AB92:AB94"/>
    <mergeCell ref="AC92:AC94"/>
    <mergeCell ref="AD92:AD94"/>
    <mergeCell ref="W83:W85"/>
    <mergeCell ref="X83:X85"/>
    <mergeCell ref="Y83:Y85"/>
    <mergeCell ref="Z83:Z85"/>
    <mergeCell ref="AA83:AA85"/>
    <mergeCell ref="AB83:AB85"/>
    <mergeCell ref="AC83:AC85"/>
    <mergeCell ref="AD83:AD85"/>
    <mergeCell ref="W86:W88"/>
    <mergeCell ref="X86:X88"/>
    <mergeCell ref="Y86:Y88"/>
    <mergeCell ref="Z86:Z88"/>
    <mergeCell ref="AA86:AA88"/>
    <mergeCell ref="AB86:AB88"/>
    <mergeCell ref="AC86:AC88"/>
    <mergeCell ref="AD86:AD88"/>
    <mergeCell ref="W77:W79"/>
    <mergeCell ref="X77:X79"/>
    <mergeCell ref="Y77:Y79"/>
    <mergeCell ref="Z77:Z79"/>
    <mergeCell ref="AA77:AA79"/>
    <mergeCell ref="AB77:AB79"/>
    <mergeCell ref="AC77:AC79"/>
    <mergeCell ref="AD77:AD79"/>
    <mergeCell ref="W80:W82"/>
    <mergeCell ref="X80:X82"/>
    <mergeCell ref="Y80:Y82"/>
    <mergeCell ref="Z80:Z82"/>
    <mergeCell ref="AA80:AA82"/>
    <mergeCell ref="AB80:AB82"/>
    <mergeCell ref="AC80:AC82"/>
    <mergeCell ref="AD80:AD82"/>
    <mergeCell ref="W71:W73"/>
    <mergeCell ref="X71:X73"/>
    <mergeCell ref="Y71:Y73"/>
    <mergeCell ref="Z71:Z73"/>
    <mergeCell ref="AA71:AA73"/>
    <mergeCell ref="AB71:AB73"/>
    <mergeCell ref="AC71:AC73"/>
    <mergeCell ref="AD71:AD73"/>
    <mergeCell ref="W74:W76"/>
    <mergeCell ref="X74:X76"/>
    <mergeCell ref="Y74:Y76"/>
    <mergeCell ref="Z74:Z76"/>
    <mergeCell ref="AA74:AA76"/>
    <mergeCell ref="AB74:AB76"/>
    <mergeCell ref="AC74:AC76"/>
    <mergeCell ref="AD74:AD76"/>
    <mergeCell ref="W65:W67"/>
    <mergeCell ref="X65:X67"/>
    <mergeCell ref="Y65:Y67"/>
    <mergeCell ref="Z65:Z67"/>
    <mergeCell ref="AA65:AA67"/>
    <mergeCell ref="AB65:AB67"/>
    <mergeCell ref="AC65:AC67"/>
    <mergeCell ref="AD65:AD67"/>
    <mergeCell ref="W68:W70"/>
    <mergeCell ref="X68:X70"/>
    <mergeCell ref="Y68:Y70"/>
    <mergeCell ref="Z68:Z70"/>
    <mergeCell ref="AA68:AA70"/>
    <mergeCell ref="AB68:AB70"/>
    <mergeCell ref="AC68:AC70"/>
    <mergeCell ref="AD68:AD70"/>
    <mergeCell ref="W59:W61"/>
    <mergeCell ref="X59:X61"/>
    <mergeCell ref="Y59:Y61"/>
    <mergeCell ref="Z59:Z61"/>
    <mergeCell ref="AA59:AA61"/>
    <mergeCell ref="AB59:AB61"/>
    <mergeCell ref="AC59:AC61"/>
    <mergeCell ref="AD59:AD61"/>
    <mergeCell ref="W62:W64"/>
    <mergeCell ref="X62:X64"/>
    <mergeCell ref="Y62:Y64"/>
    <mergeCell ref="Z62:Z64"/>
    <mergeCell ref="AA62:AA64"/>
    <mergeCell ref="AB62:AB64"/>
    <mergeCell ref="AC62:AC64"/>
    <mergeCell ref="AD62:AD64"/>
    <mergeCell ref="W53:W55"/>
    <mergeCell ref="X53:X55"/>
    <mergeCell ref="Y53:Y55"/>
    <mergeCell ref="Z53:Z55"/>
    <mergeCell ref="AA53:AA55"/>
    <mergeCell ref="AB53:AB55"/>
    <mergeCell ref="AC53:AC55"/>
    <mergeCell ref="AD53:AD55"/>
    <mergeCell ref="W56:W58"/>
    <mergeCell ref="X56:X58"/>
    <mergeCell ref="Y56:Y58"/>
    <mergeCell ref="Z56:Z58"/>
    <mergeCell ref="AA56:AA58"/>
    <mergeCell ref="AB56:AB58"/>
    <mergeCell ref="AC56:AC58"/>
    <mergeCell ref="AD56:AD58"/>
    <mergeCell ref="W47:W49"/>
    <mergeCell ref="X47:X49"/>
    <mergeCell ref="Y47:Y49"/>
    <mergeCell ref="Z47:Z49"/>
    <mergeCell ref="AA47:AA49"/>
    <mergeCell ref="AB47:AB49"/>
    <mergeCell ref="AC47:AC49"/>
    <mergeCell ref="AD47:AD49"/>
    <mergeCell ref="W50:W52"/>
    <mergeCell ref="X50:X52"/>
    <mergeCell ref="Y50:Y52"/>
    <mergeCell ref="Z50:Z52"/>
    <mergeCell ref="AA50:AA52"/>
    <mergeCell ref="AB50:AB52"/>
    <mergeCell ref="AC50:AC52"/>
    <mergeCell ref="AD50:AD52"/>
    <mergeCell ref="W41:W43"/>
    <mergeCell ref="X41:X43"/>
    <mergeCell ref="Y41:Y43"/>
    <mergeCell ref="Z41:Z43"/>
    <mergeCell ref="AA41:AA43"/>
    <mergeCell ref="AB41:AB43"/>
    <mergeCell ref="AC41:AC43"/>
    <mergeCell ref="AD41:AD43"/>
    <mergeCell ref="W44:W46"/>
    <mergeCell ref="X44:X46"/>
    <mergeCell ref="Y44:Y46"/>
    <mergeCell ref="Z44:Z46"/>
    <mergeCell ref="AA44:AA46"/>
    <mergeCell ref="AB44:AB46"/>
    <mergeCell ref="AC44:AC46"/>
    <mergeCell ref="AD44:AD46"/>
    <mergeCell ref="X35:X37"/>
    <mergeCell ref="Y35:Y37"/>
    <mergeCell ref="Z35:Z37"/>
    <mergeCell ref="AA35:AA37"/>
    <mergeCell ref="AB35:AB37"/>
    <mergeCell ref="AC35:AC37"/>
    <mergeCell ref="AD35:AD37"/>
    <mergeCell ref="W38:W40"/>
    <mergeCell ref="X38:X40"/>
    <mergeCell ref="Y38:Y40"/>
    <mergeCell ref="Z38:Z40"/>
    <mergeCell ref="AA38:AA40"/>
    <mergeCell ref="AB38:AB40"/>
    <mergeCell ref="AC38:AC40"/>
    <mergeCell ref="AD38:AD40"/>
    <mergeCell ref="W29:W31"/>
    <mergeCell ref="X29:X31"/>
    <mergeCell ref="Y29:Y31"/>
    <mergeCell ref="Z29:Z31"/>
    <mergeCell ref="AA29:AA31"/>
    <mergeCell ref="AB29:AB31"/>
    <mergeCell ref="AC29:AC31"/>
    <mergeCell ref="AD29:AD31"/>
    <mergeCell ref="W32:W34"/>
    <mergeCell ref="X32:X34"/>
    <mergeCell ref="Y32:Y34"/>
    <mergeCell ref="Z32:Z34"/>
    <mergeCell ref="AA32:AA34"/>
    <mergeCell ref="AB32:AB34"/>
    <mergeCell ref="AC32:AC34"/>
    <mergeCell ref="AD32:AD34"/>
    <mergeCell ref="X23:X25"/>
    <mergeCell ref="Y23:Y25"/>
    <mergeCell ref="Z23:Z25"/>
    <mergeCell ref="AA23:AA25"/>
    <mergeCell ref="AB23:AB25"/>
    <mergeCell ref="AC23:AC25"/>
    <mergeCell ref="AD23:AD25"/>
    <mergeCell ref="W26:W28"/>
    <mergeCell ref="X26:X28"/>
    <mergeCell ref="Y26:Y28"/>
    <mergeCell ref="Z26:Z28"/>
    <mergeCell ref="AA26:AA28"/>
    <mergeCell ref="AB26:AB28"/>
    <mergeCell ref="AC26:AC28"/>
    <mergeCell ref="AD26:AD28"/>
    <mergeCell ref="BE179:BE181"/>
    <mergeCell ref="BE131:BE133"/>
    <mergeCell ref="BE134:BE136"/>
    <mergeCell ref="BE137:BE139"/>
    <mergeCell ref="BE140:BE142"/>
    <mergeCell ref="BE143:BE145"/>
    <mergeCell ref="BE146:BE148"/>
    <mergeCell ref="BE149:BE151"/>
    <mergeCell ref="BE98:BE100"/>
    <mergeCell ref="BE101:BE103"/>
    <mergeCell ref="BE104:BE106"/>
    <mergeCell ref="BE107:BE109"/>
    <mergeCell ref="BE110:BE112"/>
    <mergeCell ref="BE113:BE115"/>
    <mergeCell ref="BE116:BE118"/>
    <mergeCell ref="BE119:BE121"/>
    <mergeCell ref="W35:W37"/>
    <mergeCell ref="BE182:BE184"/>
    <mergeCell ref="BE185:BE187"/>
    <mergeCell ref="BE188:BE190"/>
    <mergeCell ref="BE191:BE193"/>
    <mergeCell ref="BE194:BE196"/>
    <mergeCell ref="W17:W19"/>
    <mergeCell ref="X17:X19"/>
    <mergeCell ref="Y17:Y19"/>
    <mergeCell ref="Z17:Z19"/>
    <mergeCell ref="AA17:AA19"/>
    <mergeCell ref="AB17:AB19"/>
    <mergeCell ref="AC17:AC19"/>
    <mergeCell ref="AD17:AD19"/>
    <mergeCell ref="W20:W22"/>
    <mergeCell ref="X20:X22"/>
    <mergeCell ref="Y20:Y22"/>
    <mergeCell ref="Z20:Z22"/>
    <mergeCell ref="AA20:AA22"/>
    <mergeCell ref="AB20:AB22"/>
    <mergeCell ref="AC20:AC22"/>
    <mergeCell ref="AD20:AD22"/>
    <mergeCell ref="BE152:BE154"/>
    <mergeCell ref="BE155:BE157"/>
    <mergeCell ref="BE158:BE160"/>
    <mergeCell ref="BE161:BE163"/>
    <mergeCell ref="BE164:BE166"/>
    <mergeCell ref="BE167:BE169"/>
    <mergeCell ref="BE170:BE172"/>
    <mergeCell ref="BE173:BE175"/>
    <mergeCell ref="BE176:BE178"/>
    <mergeCell ref="BE125:BE127"/>
    <mergeCell ref="BE128:BE130"/>
    <mergeCell ref="BE122:BE124"/>
    <mergeCell ref="BE71:BE73"/>
    <mergeCell ref="BE74:BE76"/>
    <mergeCell ref="BE77:BE79"/>
    <mergeCell ref="BE80:BE82"/>
    <mergeCell ref="BE83:BE85"/>
    <mergeCell ref="BE86:BE88"/>
    <mergeCell ref="BE89:BE91"/>
    <mergeCell ref="BE92:BE94"/>
    <mergeCell ref="BE95:BE97"/>
    <mergeCell ref="BC179:BC181"/>
    <mergeCell ref="BC182:BC184"/>
    <mergeCell ref="BC185:BC187"/>
    <mergeCell ref="BC188:BC190"/>
    <mergeCell ref="BC191:BC193"/>
    <mergeCell ref="BC194:BC196"/>
    <mergeCell ref="BE17:BE19"/>
    <mergeCell ref="BE20:BE22"/>
    <mergeCell ref="BE23:BE25"/>
    <mergeCell ref="BE26:BE28"/>
    <mergeCell ref="BE29:BE31"/>
    <mergeCell ref="BE32:BE34"/>
    <mergeCell ref="BE35:BE37"/>
    <mergeCell ref="BE38:BE40"/>
    <mergeCell ref="BE41:BE43"/>
    <mergeCell ref="BE44:BE46"/>
    <mergeCell ref="BE47:BE49"/>
    <mergeCell ref="BE50:BE52"/>
    <mergeCell ref="BE53:BE55"/>
    <mergeCell ref="BE56:BE58"/>
    <mergeCell ref="BE59:BE61"/>
    <mergeCell ref="BE62:BE64"/>
    <mergeCell ref="BE65:BE67"/>
    <mergeCell ref="BE68:BE70"/>
    <mergeCell ref="BC152:BC154"/>
    <mergeCell ref="BC155:BC157"/>
    <mergeCell ref="BC158:BC160"/>
    <mergeCell ref="BC161:BC163"/>
    <mergeCell ref="BC164:BC166"/>
    <mergeCell ref="BC167:BC169"/>
    <mergeCell ref="BC170:BC172"/>
    <mergeCell ref="BC173:BC175"/>
    <mergeCell ref="BC176:BC178"/>
    <mergeCell ref="BC125:BC127"/>
    <mergeCell ref="BC128:BC130"/>
    <mergeCell ref="BC131:BC133"/>
    <mergeCell ref="BC134:BC136"/>
    <mergeCell ref="BC137:BC139"/>
    <mergeCell ref="BC140:BC142"/>
    <mergeCell ref="BC143:BC145"/>
    <mergeCell ref="BC146:BC148"/>
    <mergeCell ref="BC149:BC151"/>
    <mergeCell ref="BC98:BC100"/>
    <mergeCell ref="BC101:BC103"/>
    <mergeCell ref="BC104:BC106"/>
    <mergeCell ref="BC107:BC109"/>
    <mergeCell ref="BC110:BC112"/>
    <mergeCell ref="BC113:BC115"/>
    <mergeCell ref="BC116:BC118"/>
    <mergeCell ref="BC119:BC121"/>
    <mergeCell ref="BC122:BC124"/>
    <mergeCell ref="BC71:BC73"/>
    <mergeCell ref="BC74:BC76"/>
    <mergeCell ref="BC77:BC79"/>
    <mergeCell ref="BC80:BC82"/>
    <mergeCell ref="BC83:BC85"/>
    <mergeCell ref="BC86:BC88"/>
    <mergeCell ref="BC89:BC91"/>
    <mergeCell ref="BC92:BC94"/>
    <mergeCell ref="BC95:BC97"/>
    <mergeCell ref="BD179:BD181"/>
    <mergeCell ref="BD182:BD184"/>
    <mergeCell ref="BD185:BD187"/>
    <mergeCell ref="BD188:BD190"/>
    <mergeCell ref="BD191:BD193"/>
    <mergeCell ref="BD194:BD196"/>
    <mergeCell ref="BC17:BC19"/>
    <mergeCell ref="BC20:BC22"/>
    <mergeCell ref="BC23:BC25"/>
    <mergeCell ref="BC26:BC28"/>
    <mergeCell ref="BC29:BC31"/>
    <mergeCell ref="BC32:BC34"/>
    <mergeCell ref="BC35:BC37"/>
    <mergeCell ref="BC38:BC40"/>
    <mergeCell ref="BC41:BC43"/>
    <mergeCell ref="BC44:BC46"/>
    <mergeCell ref="BC47:BC49"/>
    <mergeCell ref="BC50:BC52"/>
    <mergeCell ref="BC53:BC55"/>
    <mergeCell ref="BC56:BC58"/>
    <mergeCell ref="BC59:BC61"/>
    <mergeCell ref="BC62:BC64"/>
    <mergeCell ref="BC65:BC67"/>
    <mergeCell ref="BC68:BC70"/>
    <mergeCell ref="BD152:BD154"/>
    <mergeCell ref="BD155:BD157"/>
    <mergeCell ref="BD158:BD160"/>
    <mergeCell ref="BD161:BD163"/>
    <mergeCell ref="BD164:BD166"/>
    <mergeCell ref="BD167:BD169"/>
    <mergeCell ref="BD170:BD172"/>
    <mergeCell ref="BD173:BD175"/>
    <mergeCell ref="BD176:BD178"/>
    <mergeCell ref="BD125:BD127"/>
    <mergeCell ref="BD128:BD130"/>
    <mergeCell ref="BD131:BD133"/>
    <mergeCell ref="BD134:BD136"/>
    <mergeCell ref="BD137:BD139"/>
    <mergeCell ref="BD140:BD142"/>
    <mergeCell ref="BD143:BD145"/>
    <mergeCell ref="BD146:BD148"/>
    <mergeCell ref="BD149:BD151"/>
    <mergeCell ref="BD98:BD100"/>
    <mergeCell ref="BD101:BD103"/>
    <mergeCell ref="BD104:BD106"/>
    <mergeCell ref="BD107:BD109"/>
    <mergeCell ref="BD110:BD112"/>
    <mergeCell ref="BD113:BD115"/>
    <mergeCell ref="BD116:BD118"/>
    <mergeCell ref="BD119:BD121"/>
    <mergeCell ref="BD122:BD124"/>
    <mergeCell ref="BD71:BD73"/>
    <mergeCell ref="BD74:BD76"/>
    <mergeCell ref="BD77:BD79"/>
    <mergeCell ref="BD80:BD82"/>
    <mergeCell ref="BD83:BD85"/>
    <mergeCell ref="BD86:BD88"/>
    <mergeCell ref="BD89:BD91"/>
    <mergeCell ref="BD92:BD94"/>
    <mergeCell ref="BD95:BD97"/>
    <mergeCell ref="BB179:BB181"/>
    <mergeCell ref="BB182:BB184"/>
    <mergeCell ref="BB185:BB187"/>
    <mergeCell ref="BB188:BB190"/>
    <mergeCell ref="BB191:BB193"/>
    <mergeCell ref="BB194:BB196"/>
    <mergeCell ref="BD17:BD19"/>
    <mergeCell ref="BD20:BD22"/>
    <mergeCell ref="BD23:BD25"/>
    <mergeCell ref="BD26:BD28"/>
    <mergeCell ref="BD29:BD31"/>
    <mergeCell ref="BD32:BD34"/>
    <mergeCell ref="BD35:BD37"/>
    <mergeCell ref="BD38:BD40"/>
    <mergeCell ref="BD41:BD43"/>
    <mergeCell ref="BD44:BD46"/>
    <mergeCell ref="BD47:BD49"/>
    <mergeCell ref="BD50:BD52"/>
    <mergeCell ref="BD53:BD55"/>
    <mergeCell ref="BD56:BD58"/>
    <mergeCell ref="BD59:BD61"/>
    <mergeCell ref="BD62:BD64"/>
    <mergeCell ref="BD65:BD67"/>
    <mergeCell ref="BD68:BD70"/>
    <mergeCell ref="BB152:BB154"/>
    <mergeCell ref="BB155:BB157"/>
    <mergeCell ref="BB158:BB160"/>
    <mergeCell ref="BB161:BB163"/>
    <mergeCell ref="BB164:BB166"/>
    <mergeCell ref="BB167:BB169"/>
    <mergeCell ref="BB170:BB172"/>
    <mergeCell ref="BB173:BB175"/>
    <mergeCell ref="BB176:BB178"/>
    <mergeCell ref="BB125:BB127"/>
    <mergeCell ref="BB128:BB130"/>
    <mergeCell ref="BB131:BB133"/>
    <mergeCell ref="BB134:BB136"/>
    <mergeCell ref="BB137:BB139"/>
    <mergeCell ref="BB140:BB142"/>
    <mergeCell ref="BB143:BB145"/>
    <mergeCell ref="BB146:BB148"/>
    <mergeCell ref="BB149:BB151"/>
    <mergeCell ref="BB98:BB100"/>
    <mergeCell ref="BB101:BB103"/>
    <mergeCell ref="BB104:BB106"/>
    <mergeCell ref="BB107:BB109"/>
    <mergeCell ref="BB110:BB112"/>
    <mergeCell ref="BB113:BB115"/>
    <mergeCell ref="BB116:BB118"/>
    <mergeCell ref="BB119:BB121"/>
    <mergeCell ref="BB122:BB124"/>
    <mergeCell ref="BB71:BB73"/>
    <mergeCell ref="BB74:BB76"/>
    <mergeCell ref="BB77:BB79"/>
    <mergeCell ref="BB80:BB82"/>
    <mergeCell ref="BB83:BB85"/>
    <mergeCell ref="BB86:BB88"/>
    <mergeCell ref="BB89:BB91"/>
    <mergeCell ref="BB92:BB94"/>
    <mergeCell ref="BB95:BB97"/>
    <mergeCell ref="BA179:BA181"/>
    <mergeCell ref="BA182:BA184"/>
    <mergeCell ref="BA185:BA187"/>
    <mergeCell ref="BA188:BA190"/>
    <mergeCell ref="BA191:BA193"/>
    <mergeCell ref="BA194:BA196"/>
    <mergeCell ref="BB17:BB19"/>
    <mergeCell ref="BB20:BB22"/>
    <mergeCell ref="BB23:BB25"/>
    <mergeCell ref="BB26:BB28"/>
    <mergeCell ref="BB29:BB31"/>
    <mergeCell ref="BB32:BB34"/>
    <mergeCell ref="BB35:BB37"/>
    <mergeCell ref="BB38:BB40"/>
    <mergeCell ref="BB41:BB43"/>
    <mergeCell ref="BB44:BB46"/>
    <mergeCell ref="BB47:BB49"/>
    <mergeCell ref="BB50:BB52"/>
    <mergeCell ref="BB53:BB55"/>
    <mergeCell ref="BB56:BB58"/>
    <mergeCell ref="BB59:BB61"/>
    <mergeCell ref="BB62:BB64"/>
    <mergeCell ref="BB65:BB67"/>
    <mergeCell ref="BB68:BB70"/>
    <mergeCell ref="BA152:BA154"/>
    <mergeCell ref="BA155:BA157"/>
    <mergeCell ref="BA158:BA160"/>
    <mergeCell ref="BA161:BA163"/>
    <mergeCell ref="BA164:BA166"/>
    <mergeCell ref="BA167:BA169"/>
    <mergeCell ref="BA170:BA172"/>
    <mergeCell ref="BA173:BA175"/>
    <mergeCell ref="BA176:BA178"/>
    <mergeCell ref="BA125:BA127"/>
    <mergeCell ref="BA128:BA130"/>
    <mergeCell ref="BA131:BA133"/>
    <mergeCell ref="BA134:BA136"/>
    <mergeCell ref="BA137:BA139"/>
    <mergeCell ref="BA140:BA142"/>
    <mergeCell ref="BA143:BA145"/>
    <mergeCell ref="BA146:BA148"/>
    <mergeCell ref="BA149:BA151"/>
    <mergeCell ref="BA98:BA100"/>
    <mergeCell ref="BA101:BA103"/>
    <mergeCell ref="BA104:BA106"/>
    <mergeCell ref="BA107:BA109"/>
    <mergeCell ref="BA110:BA112"/>
    <mergeCell ref="BA113:BA115"/>
    <mergeCell ref="BA116:BA118"/>
    <mergeCell ref="BA119:BA121"/>
    <mergeCell ref="BA122:BA124"/>
    <mergeCell ref="BA71:BA73"/>
    <mergeCell ref="BA74:BA76"/>
    <mergeCell ref="BA77:BA79"/>
    <mergeCell ref="BA80:BA82"/>
    <mergeCell ref="BA83:BA85"/>
    <mergeCell ref="BA86:BA88"/>
    <mergeCell ref="BA89:BA91"/>
    <mergeCell ref="BA92:BA94"/>
    <mergeCell ref="BA95:BA97"/>
    <mergeCell ref="BA44:BA46"/>
    <mergeCell ref="BA47:BA49"/>
    <mergeCell ref="BA50:BA52"/>
    <mergeCell ref="BA53:BA55"/>
    <mergeCell ref="BA56:BA58"/>
    <mergeCell ref="BA59:BA61"/>
    <mergeCell ref="BA62:BA64"/>
    <mergeCell ref="BA65:BA67"/>
    <mergeCell ref="BA68:BA70"/>
    <mergeCell ref="BA17:BA19"/>
    <mergeCell ref="BA20:BA22"/>
    <mergeCell ref="BA23:BA25"/>
    <mergeCell ref="BA26:BA28"/>
    <mergeCell ref="BA29:BA31"/>
    <mergeCell ref="BA32:BA34"/>
    <mergeCell ref="BA35:BA37"/>
    <mergeCell ref="BA38:BA40"/>
    <mergeCell ref="BA41:BA43"/>
    <mergeCell ref="Q194:Q196"/>
    <mergeCell ref="R194:R196"/>
    <mergeCell ref="N195:P195"/>
    <mergeCell ref="C196:F196"/>
    <mergeCell ref="N196:P196"/>
    <mergeCell ref="B194:B196"/>
    <mergeCell ref="C194:C195"/>
    <mergeCell ref="D194:D195"/>
    <mergeCell ref="E194:E195"/>
    <mergeCell ref="N194:P194"/>
    <mergeCell ref="Q191:Q193"/>
    <mergeCell ref="R191:R193"/>
    <mergeCell ref="N192:P192"/>
    <mergeCell ref="C193:F193"/>
    <mergeCell ref="N193:P193"/>
    <mergeCell ref="B191:B193"/>
    <mergeCell ref="C191:C192"/>
    <mergeCell ref="D191:D192"/>
    <mergeCell ref="E191:E192"/>
    <mergeCell ref="N191:P191"/>
    <mergeCell ref="Q188:Q190"/>
    <mergeCell ref="R188:R190"/>
    <mergeCell ref="N189:P189"/>
    <mergeCell ref="C190:F190"/>
    <mergeCell ref="N190:P190"/>
    <mergeCell ref="B188:B190"/>
    <mergeCell ref="C188:C189"/>
    <mergeCell ref="D188:D189"/>
    <mergeCell ref="E188:E189"/>
    <mergeCell ref="N188:P188"/>
    <mergeCell ref="Q185:Q187"/>
    <mergeCell ref="R185:R187"/>
    <mergeCell ref="N186:P186"/>
    <mergeCell ref="C187:F187"/>
    <mergeCell ref="N187:P187"/>
    <mergeCell ref="B185:B187"/>
    <mergeCell ref="C185:C186"/>
    <mergeCell ref="D185:D186"/>
    <mergeCell ref="E185:E186"/>
    <mergeCell ref="N185:P185"/>
    <mergeCell ref="Q182:Q184"/>
    <mergeCell ref="R182:R184"/>
    <mergeCell ref="N183:P183"/>
    <mergeCell ref="C184:F184"/>
    <mergeCell ref="N184:P184"/>
    <mergeCell ref="B182:B184"/>
    <mergeCell ref="C182:C183"/>
    <mergeCell ref="D182:D183"/>
    <mergeCell ref="E182:E183"/>
    <mergeCell ref="N182:P182"/>
    <mergeCell ref="Q179:Q181"/>
    <mergeCell ref="R179:R181"/>
    <mergeCell ref="N180:P180"/>
    <mergeCell ref="C181:F181"/>
    <mergeCell ref="N181:P181"/>
    <mergeCell ref="B179:B181"/>
    <mergeCell ref="C179:C180"/>
    <mergeCell ref="D179:D180"/>
    <mergeCell ref="E179:E180"/>
    <mergeCell ref="N179:P179"/>
    <mergeCell ref="Q176:Q178"/>
    <mergeCell ref="R176:R178"/>
    <mergeCell ref="N177:P177"/>
    <mergeCell ref="C178:F178"/>
    <mergeCell ref="N178:P178"/>
    <mergeCell ref="B176:B178"/>
    <mergeCell ref="C176:C177"/>
    <mergeCell ref="D176:D177"/>
    <mergeCell ref="E176:E177"/>
    <mergeCell ref="N176:P176"/>
    <mergeCell ref="Q173:Q175"/>
    <mergeCell ref="R173:R175"/>
    <mergeCell ref="N174:P174"/>
    <mergeCell ref="C175:F175"/>
    <mergeCell ref="N175:P175"/>
    <mergeCell ref="B173:B175"/>
    <mergeCell ref="C173:C174"/>
    <mergeCell ref="D173:D174"/>
    <mergeCell ref="E173:E174"/>
    <mergeCell ref="N173:P173"/>
    <mergeCell ref="Q170:Q172"/>
    <mergeCell ref="R170:R172"/>
    <mergeCell ref="N171:P171"/>
    <mergeCell ref="C172:F172"/>
    <mergeCell ref="N172:P172"/>
    <mergeCell ref="B170:B172"/>
    <mergeCell ref="C170:C171"/>
    <mergeCell ref="D170:D171"/>
    <mergeCell ref="E170:E171"/>
    <mergeCell ref="N170:P170"/>
    <mergeCell ref="Q167:Q169"/>
    <mergeCell ref="R167:R169"/>
    <mergeCell ref="N168:P168"/>
    <mergeCell ref="C169:F169"/>
    <mergeCell ref="N169:P169"/>
    <mergeCell ref="B167:B169"/>
    <mergeCell ref="C167:C168"/>
    <mergeCell ref="D167:D168"/>
    <mergeCell ref="E167:E168"/>
    <mergeCell ref="N167:P167"/>
    <mergeCell ref="Q164:Q166"/>
    <mergeCell ref="R164:R166"/>
    <mergeCell ref="N165:P165"/>
    <mergeCell ref="C166:F166"/>
    <mergeCell ref="N166:P166"/>
    <mergeCell ref="B164:B166"/>
    <mergeCell ref="C164:C165"/>
    <mergeCell ref="D164:D165"/>
    <mergeCell ref="E164:E165"/>
    <mergeCell ref="N164:P164"/>
    <mergeCell ref="Q161:Q163"/>
    <mergeCell ref="R161:R163"/>
    <mergeCell ref="N162:P162"/>
    <mergeCell ref="C163:F163"/>
    <mergeCell ref="N163:P163"/>
    <mergeCell ref="B161:B163"/>
    <mergeCell ref="C161:C162"/>
    <mergeCell ref="D161:D162"/>
    <mergeCell ref="E161:E162"/>
    <mergeCell ref="N161:P161"/>
    <mergeCell ref="Q158:Q160"/>
    <mergeCell ref="R158:R160"/>
    <mergeCell ref="N159:P159"/>
    <mergeCell ref="C160:F160"/>
    <mergeCell ref="N160:P160"/>
    <mergeCell ref="B158:B160"/>
    <mergeCell ref="C158:C159"/>
    <mergeCell ref="D158:D159"/>
    <mergeCell ref="E158:E159"/>
    <mergeCell ref="N158:P158"/>
    <mergeCell ref="Q155:Q157"/>
    <mergeCell ref="R155:R157"/>
    <mergeCell ref="N156:P156"/>
    <mergeCell ref="C157:F157"/>
    <mergeCell ref="N157:P157"/>
    <mergeCell ref="B155:B157"/>
    <mergeCell ref="C155:C156"/>
    <mergeCell ref="D155:D156"/>
    <mergeCell ref="E155:E156"/>
    <mergeCell ref="N155:P155"/>
    <mergeCell ref="Q152:Q154"/>
    <mergeCell ref="R152:R154"/>
    <mergeCell ref="N153:P153"/>
    <mergeCell ref="C154:F154"/>
    <mergeCell ref="N154:P154"/>
    <mergeCell ref="B152:B154"/>
    <mergeCell ref="C152:C153"/>
    <mergeCell ref="D152:D153"/>
    <mergeCell ref="E152:E153"/>
    <mergeCell ref="N152:P152"/>
    <mergeCell ref="Q149:Q151"/>
    <mergeCell ref="R149:R151"/>
    <mergeCell ref="N150:P150"/>
    <mergeCell ref="C151:F151"/>
    <mergeCell ref="N151:P151"/>
    <mergeCell ref="B149:B151"/>
    <mergeCell ref="C149:C150"/>
    <mergeCell ref="D149:D150"/>
    <mergeCell ref="E149:E150"/>
    <mergeCell ref="N149:P149"/>
    <mergeCell ref="Q146:Q148"/>
    <mergeCell ref="R146:R148"/>
    <mergeCell ref="N147:P147"/>
    <mergeCell ref="C148:F148"/>
    <mergeCell ref="N148:P148"/>
    <mergeCell ref="B146:B148"/>
    <mergeCell ref="C146:C147"/>
    <mergeCell ref="D146:D147"/>
    <mergeCell ref="E146:E147"/>
    <mergeCell ref="N146:P146"/>
    <mergeCell ref="Q143:Q145"/>
    <mergeCell ref="R143:R145"/>
    <mergeCell ref="N144:P144"/>
    <mergeCell ref="C145:F145"/>
    <mergeCell ref="N145:P145"/>
    <mergeCell ref="B143:B145"/>
    <mergeCell ref="C143:C144"/>
    <mergeCell ref="D143:D144"/>
    <mergeCell ref="E143:E144"/>
    <mergeCell ref="N143:P143"/>
    <mergeCell ref="Q140:Q142"/>
    <mergeCell ref="R140:R142"/>
    <mergeCell ref="N141:P141"/>
    <mergeCell ref="C142:F142"/>
    <mergeCell ref="N142:P142"/>
    <mergeCell ref="B140:B142"/>
    <mergeCell ref="C140:C141"/>
    <mergeCell ref="D140:D141"/>
    <mergeCell ref="E140:E141"/>
    <mergeCell ref="N140:P140"/>
    <mergeCell ref="Q137:Q139"/>
    <mergeCell ref="R137:R139"/>
    <mergeCell ref="N138:P138"/>
    <mergeCell ref="C139:F139"/>
    <mergeCell ref="N139:P139"/>
    <mergeCell ref="B137:B139"/>
    <mergeCell ref="C137:C138"/>
    <mergeCell ref="D137:D138"/>
    <mergeCell ref="E137:E138"/>
    <mergeCell ref="N137:P137"/>
    <mergeCell ref="Q134:Q136"/>
    <mergeCell ref="R134:R136"/>
    <mergeCell ref="N135:P135"/>
    <mergeCell ref="C136:F136"/>
    <mergeCell ref="N136:P136"/>
    <mergeCell ref="B134:B136"/>
    <mergeCell ref="C134:C135"/>
    <mergeCell ref="D134:D135"/>
    <mergeCell ref="E134:E135"/>
    <mergeCell ref="N134:P134"/>
    <mergeCell ref="Q131:Q133"/>
    <mergeCell ref="R131:R133"/>
    <mergeCell ref="N132:P132"/>
    <mergeCell ref="C133:F133"/>
    <mergeCell ref="N133:P133"/>
    <mergeCell ref="B131:B133"/>
    <mergeCell ref="C131:C132"/>
    <mergeCell ref="D131:D132"/>
    <mergeCell ref="E131:E132"/>
    <mergeCell ref="N131:P131"/>
    <mergeCell ref="Q128:Q130"/>
    <mergeCell ref="R128:R130"/>
    <mergeCell ref="N129:P129"/>
    <mergeCell ref="C130:F130"/>
    <mergeCell ref="N130:P130"/>
    <mergeCell ref="B128:B130"/>
    <mergeCell ref="C128:C129"/>
    <mergeCell ref="D128:D129"/>
    <mergeCell ref="E128:E129"/>
    <mergeCell ref="N128:P128"/>
    <mergeCell ref="Q125:Q127"/>
    <mergeCell ref="R125:R127"/>
    <mergeCell ref="N126:P126"/>
    <mergeCell ref="C127:F127"/>
    <mergeCell ref="N127:P127"/>
    <mergeCell ref="B125:B127"/>
    <mergeCell ref="C125:C126"/>
    <mergeCell ref="D125:D126"/>
    <mergeCell ref="E125:E126"/>
    <mergeCell ref="N125:P125"/>
    <mergeCell ref="Q122:Q124"/>
    <mergeCell ref="R122:R124"/>
    <mergeCell ref="N123:P123"/>
    <mergeCell ref="C124:F124"/>
    <mergeCell ref="N124:P124"/>
    <mergeCell ref="B122:B124"/>
    <mergeCell ref="C122:C123"/>
    <mergeCell ref="D122:D123"/>
    <mergeCell ref="E122:E123"/>
    <mergeCell ref="N122:P122"/>
    <mergeCell ref="Q119:Q121"/>
    <mergeCell ref="R119:R121"/>
    <mergeCell ref="N120:P120"/>
    <mergeCell ref="C121:F121"/>
    <mergeCell ref="N121:P121"/>
    <mergeCell ref="B119:B121"/>
    <mergeCell ref="C119:C120"/>
    <mergeCell ref="D119:D120"/>
    <mergeCell ref="E119:E120"/>
    <mergeCell ref="N119:P119"/>
    <mergeCell ref="Q116:Q118"/>
    <mergeCell ref="R116:R118"/>
    <mergeCell ref="N117:P117"/>
    <mergeCell ref="C118:F118"/>
    <mergeCell ref="N118:P118"/>
    <mergeCell ref="B116:B118"/>
    <mergeCell ref="C116:C117"/>
    <mergeCell ref="D116:D117"/>
    <mergeCell ref="E116:E117"/>
    <mergeCell ref="N116:P116"/>
    <mergeCell ref="Q113:Q115"/>
    <mergeCell ref="R113:R115"/>
    <mergeCell ref="N114:P114"/>
    <mergeCell ref="C115:F115"/>
    <mergeCell ref="N115:P115"/>
    <mergeCell ref="B113:B115"/>
    <mergeCell ref="C113:C114"/>
    <mergeCell ref="D113:D114"/>
    <mergeCell ref="E113:E114"/>
    <mergeCell ref="N113:P113"/>
    <mergeCell ref="Q110:Q112"/>
    <mergeCell ref="R110:R112"/>
    <mergeCell ref="N111:P111"/>
    <mergeCell ref="C112:F112"/>
    <mergeCell ref="N112:P112"/>
    <mergeCell ref="B110:B112"/>
    <mergeCell ref="C110:C111"/>
    <mergeCell ref="D110:D111"/>
    <mergeCell ref="E110:E111"/>
    <mergeCell ref="N110:P110"/>
    <mergeCell ref="Q107:Q109"/>
    <mergeCell ref="R107:R109"/>
    <mergeCell ref="N108:P108"/>
    <mergeCell ref="C109:F109"/>
    <mergeCell ref="N109:P109"/>
    <mergeCell ref="B107:B109"/>
    <mergeCell ref="C107:C108"/>
    <mergeCell ref="D107:D108"/>
    <mergeCell ref="E107:E108"/>
    <mergeCell ref="N107:P107"/>
    <mergeCell ref="Q104:Q106"/>
    <mergeCell ref="R104:R106"/>
    <mergeCell ref="N105:P105"/>
    <mergeCell ref="C106:F106"/>
    <mergeCell ref="N106:P106"/>
    <mergeCell ref="B104:B106"/>
    <mergeCell ref="C104:C105"/>
    <mergeCell ref="D104:D105"/>
    <mergeCell ref="E104:E105"/>
    <mergeCell ref="N104:P104"/>
    <mergeCell ref="Q101:Q103"/>
    <mergeCell ref="R101:R103"/>
    <mergeCell ref="N102:P102"/>
    <mergeCell ref="C103:F103"/>
    <mergeCell ref="N103:P103"/>
    <mergeCell ref="B101:B103"/>
    <mergeCell ref="C101:C102"/>
    <mergeCell ref="D101:D102"/>
    <mergeCell ref="E101:E102"/>
    <mergeCell ref="N101:P101"/>
    <mergeCell ref="Q98:Q100"/>
    <mergeCell ref="R98:R100"/>
    <mergeCell ref="N99:P99"/>
    <mergeCell ref="C100:F100"/>
    <mergeCell ref="N100:P100"/>
    <mergeCell ref="B98:B100"/>
    <mergeCell ref="C98:C99"/>
    <mergeCell ref="D98:D99"/>
    <mergeCell ref="E98:E99"/>
    <mergeCell ref="N98:P98"/>
    <mergeCell ref="Q95:Q97"/>
    <mergeCell ref="R95:R97"/>
    <mergeCell ref="N96:P96"/>
    <mergeCell ref="C97:F97"/>
    <mergeCell ref="N97:P97"/>
    <mergeCell ref="B95:B97"/>
    <mergeCell ref="C95:C96"/>
    <mergeCell ref="D95:D96"/>
    <mergeCell ref="E95:E96"/>
    <mergeCell ref="N95:P95"/>
    <mergeCell ref="Q92:Q94"/>
    <mergeCell ref="R92:R94"/>
    <mergeCell ref="N93:P93"/>
    <mergeCell ref="C94:F94"/>
    <mergeCell ref="N94:P94"/>
    <mergeCell ref="B92:B94"/>
    <mergeCell ref="C92:C93"/>
    <mergeCell ref="D92:D93"/>
    <mergeCell ref="E92:E93"/>
    <mergeCell ref="N92:P92"/>
    <mergeCell ref="Q89:Q91"/>
    <mergeCell ref="R89:R91"/>
    <mergeCell ref="N90:P90"/>
    <mergeCell ref="C91:F91"/>
    <mergeCell ref="N91:P91"/>
    <mergeCell ref="B89:B91"/>
    <mergeCell ref="C89:C90"/>
    <mergeCell ref="D89:D90"/>
    <mergeCell ref="E89:E90"/>
    <mergeCell ref="N89:P89"/>
    <mergeCell ref="Q86:Q88"/>
    <mergeCell ref="R86:R88"/>
    <mergeCell ref="N87:P87"/>
    <mergeCell ref="C88:F88"/>
    <mergeCell ref="N88:P88"/>
    <mergeCell ref="B86:B88"/>
    <mergeCell ref="C86:C87"/>
    <mergeCell ref="D86:D87"/>
    <mergeCell ref="E86:E87"/>
    <mergeCell ref="N86:P86"/>
    <mergeCell ref="Q83:Q85"/>
    <mergeCell ref="R83:R85"/>
    <mergeCell ref="N84:P84"/>
    <mergeCell ref="C85:F85"/>
    <mergeCell ref="N85:P85"/>
    <mergeCell ref="B83:B85"/>
    <mergeCell ref="C83:C84"/>
    <mergeCell ref="D83:D84"/>
    <mergeCell ref="E83:E84"/>
    <mergeCell ref="N83:P83"/>
    <mergeCell ref="Q80:Q82"/>
    <mergeCell ref="R80:R82"/>
    <mergeCell ref="N81:P81"/>
    <mergeCell ref="C82:F82"/>
    <mergeCell ref="N82:P82"/>
    <mergeCell ref="B80:B82"/>
    <mergeCell ref="C80:C81"/>
    <mergeCell ref="D80:D81"/>
    <mergeCell ref="E80:E81"/>
    <mergeCell ref="N80:P80"/>
    <mergeCell ref="Q77:Q79"/>
    <mergeCell ref="R77:R79"/>
    <mergeCell ref="N78:P78"/>
    <mergeCell ref="C79:F79"/>
    <mergeCell ref="N79:P79"/>
    <mergeCell ref="B77:B79"/>
    <mergeCell ref="C77:C78"/>
    <mergeCell ref="D77:D78"/>
    <mergeCell ref="E77:E78"/>
    <mergeCell ref="N77:P77"/>
    <mergeCell ref="Q74:Q76"/>
    <mergeCell ref="R74:R76"/>
    <mergeCell ref="N75:P75"/>
    <mergeCell ref="C76:F76"/>
    <mergeCell ref="N76:P76"/>
    <mergeCell ref="B74:B76"/>
    <mergeCell ref="C74:C75"/>
    <mergeCell ref="D74:D75"/>
    <mergeCell ref="E74:E75"/>
    <mergeCell ref="N74:P74"/>
    <mergeCell ref="Q71:Q73"/>
    <mergeCell ref="R71:R73"/>
    <mergeCell ref="N72:P72"/>
    <mergeCell ref="C73:F73"/>
    <mergeCell ref="N73:P73"/>
    <mergeCell ref="B71:B73"/>
    <mergeCell ref="C71:C72"/>
    <mergeCell ref="D71:D72"/>
    <mergeCell ref="E71:E72"/>
    <mergeCell ref="N71:P71"/>
    <mergeCell ref="Q68:Q70"/>
    <mergeCell ref="R68:R70"/>
    <mergeCell ref="N69:P69"/>
    <mergeCell ref="C70:F70"/>
    <mergeCell ref="N70:P70"/>
    <mergeCell ref="B68:B70"/>
    <mergeCell ref="C68:C69"/>
    <mergeCell ref="D68:D69"/>
    <mergeCell ref="E68:E69"/>
    <mergeCell ref="N68:P68"/>
    <mergeCell ref="Q65:Q67"/>
    <mergeCell ref="R65:R67"/>
    <mergeCell ref="N66:P66"/>
    <mergeCell ref="C67:F67"/>
    <mergeCell ref="N67:P67"/>
    <mergeCell ref="B65:B67"/>
    <mergeCell ref="C65:C66"/>
    <mergeCell ref="D65:D66"/>
    <mergeCell ref="E65:E66"/>
    <mergeCell ref="N65:P65"/>
    <mergeCell ref="Q62:Q64"/>
    <mergeCell ref="R62:R64"/>
    <mergeCell ref="N63:P63"/>
    <mergeCell ref="C64:F64"/>
    <mergeCell ref="N64:P64"/>
    <mergeCell ref="B62:B64"/>
    <mergeCell ref="C62:C63"/>
    <mergeCell ref="D62:D63"/>
    <mergeCell ref="E62:E63"/>
    <mergeCell ref="N62:P62"/>
    <mergeCell ref="Q59:Q61"/>
    <mergeCell ref="R59:R61"/>
    <mergeCell ref="N60:P60"/>
    <mergeCell ref="C61:F61"/>
    <mergeCell ref="N61:P61"/>
    <mergeCell ref="B59:B61"/>
    <mergeCell ref="C59:C60"/>
    <mergeCell ref="D59:D60"/>
    <mergeCell ref="E59:E60"/>
    <mergeCell ref="N59:P59"/>
    <mergeCell ref="Q56:Q58"/>
    <mergeCell ref="R56:R58"/>
    <mergeCell ref="N57:P57"/>
    <mergeCell ref="C58:F58"/>
    <mergeCell ref="N58:P58"/>
    <mergeCell ref="B56:B58"/>
    <mergeCell ref="C56:C57"/>
    <mergeCell ref="D56:D57"/>
    <mergeCell ref="E56:E57"/>
    <mergeCell ref="N56:P56"/>
    <mergeCell ref="Q53:Q55"/>
    <mergeCell ref="R53:R55"/>
    <mergeCell ref="N54:P54"/>
    <mergeCell ref="C55:F55"/>
    <mergeCell ref="N55:P55"/>
    <mergeCell ref="B53:B55"/>
    <mergeCell ref="C53:C54"/>
    <mergeCell ref="D53:D54"/>
    <mergeCell ref="E53:E54"/>
    <mergeCell ref="N53:P53"/>
    <mergeCell ref="Q50:Q52"/>
    <mergeCell ref="R50:R52"/>
    <mergeCell ref="N51:P51"/>
    <mergeCell ref="C52:F52"/>
    <mergeCell ref="N52:P52"/>
    <mergeCell ref="B50:B52"/>
    <mergeCell ref="C50:C51"/>
    <mergeCell ref="D50:D51"/>
    <mergeCell ref="E50:E51"/>
    <mergeCell ref="N50:P50"/>
    <mergeCell ref="Q47:Q49"/>
    <mergeCell ref="R47:R49"/>
    <mergeCell ref="N48:P48"/>
    <mergeCell ref="C49:F49"/>
    <mergeCell ref="N49:P49"/>
    <mergeCell ref="B47:B49"/>
    <mergeCell ref="C47:C48"/>
    <mergeCell ref="D47:D48"/>
    <mergeCell ref="E47:E48"/>
    <mergeCell ref="N47:P47"/>
    <mergeCell ref="Q44:Q46"/>
    <mergeCell ref="R44:R46"/>
    <mergeCell ref="N45:P45"/>
    <mergeCell ref="C46:F46"/>
    <mergeCell ref="N46:P46"/>
    <mergeCell ref="B44:B46"/>
    <mergeCell ref="C44:C45"/>
    <mergeCell ref="D44:D45"/>
    <mergeCell ref="E44:E45"/>
    <mergeCell ref="N44:P44"/>
    <mergeCell ref="Q41:Q43"/>
    <mergeCell ref="R41:R43"/>
    <mergeCell ref="N42:P42"/>
    <mergeCell ref="C43:F43"/>
    <mergeCell ref="N43:P43"/>
    <mergeCell ref="B41:B43"/>
    <mergeCell ref="C41:C42"/>
    <mergeCell ref="D41:D42"/>
    <mergeCell ref="E41:E42"/>
    <mergeCell ref="N41:P41"/>
    <mergeCell ref="Q38:Q40"/>
    <mergeCell ref="R38:R40"/>
    <mergeCell ref="N39:P39"/>
    <mergeCell ref="C40:F40"/>
    <mergeCell ref="N40:P40"/>
    <mergeCell ref="B38:B40"/>
    <mergeCell ref="C38:C39"/>
    <mergeCell ref="D38:D39"/>
    <mergeCell ref="E38:E39"/>
    <mergeCell ref="N38:P38"/>
    <mergeCell ref="Q35:Q37"/>
    <mergeCell ref="R35:R37"/>
    <mergeCell ref="N36:P36"/>
    <mergeCell ref="C37:F37"/>
    <mergeCell ref="N37:P37"/>
    <mergeCell ref="B35:B37"/>
    <mergeCell ref="C35:C36"/>
    <mergeCell ref="D35:D36"/>
    <mergeCell ref="E35:E36"/>
    <mergeCell ref="N35:P35"/>
    <mergeCell ref="Q32:Q34"/>
    <mergeCell ref="R32:R34"/>
    <mergeCell ref="N33:P33"/>
    <mergeCell ref="C34:F34"/>
    <mergeCell ref="N34:P34"/>
    <mergeCell ref="B32:B34"/>
    <mergeCell ref="C32:C33"/>
    <mergeCell ref="D32:D33"/>
    <mergeCell ref="E32:E33"/>
    <mergeCell ref="N32:P32"/>
    <mergeCell ref="R23:R25"/>
    <mergeCell ref="B26:B28"/>
    <mergeCell ref="C26:C27"/>
    <mergeCell ref="D26:D27"/>
    <mergeCell ref="E26:E27"/>
    <mergeCell ref="N26:P26"/>
    <mergeCell ref="Q26:Q28"/>
    <mergeCell ref="R26:R28"/>
    <mergeCell ref="N27:P27"/>
    <mergeCell ref="C28:F28"/>
    <mergeCell ref="N28:P28"/>
    <mergeCell ref="Q29:Q31"/>
    <mergeCell ref="R29:R31"/>
    <mergeCell ref="N30:P30"/>
    <mergeCell ref="C31:F31"/>
    <mergeCell ref="N31:P31"/>
    <mergeCell ref="B29:B31"/>
    <mergeCell ref="C29:C30"/>
    <mergeCell ref="D29:D30"/>
    <mergeCell ref="E29:E30"/>
    <mergeCell ref="N29:P29"/>
    <mergeCell ref="B23:B25"/>
    <mergeCell ref="C23:C24"/>
    <mergeCell ref="D23:D24"/>
    <mergeCell ref="E23:E24"/>
    <mergeCell ref="N23:P23"/>
    <mergeCell ref="N24:P24"/>
    <mergeCell ref="C25:F25"/>
    <mergeCell ref="N25:P25"/>
    <mergeCell ref="Q23:Q25"/>
    <mergeCell ref="C19:F19"/>
    <mergeCell ref="N19:P19"/>
    <mergeCell ref="N17:P17"/>
    <mergeCell ref="I5:K5"/>
    <mergeCell ref="AY12:AZ12"/>
    <mergeCell ref="B20:B22"/>
    <mergeCell ref="C20:C21"/>
    <mergeCell ref="D20:D21"/>
    <mergeCell ref="E20:E21"/>
    <mergeCell ref="N20:P20"/>
    <mergeCell ref="Q20:Q22"/>
    <mergeCell ref="R20:R22"/>
    <mergeCell ref="N21:P21"/>
    <mergeCell ref="C22:F22"/>
    <mergeCell ref="N22:P22"/>
    <mergeCell ref="AR12:AU12"/>
    <mergeCell ref="N15:P15"/>
    <mergeCell ref="N18:P18"/>
    <mergeCell ref="Q14:Q16"/>
    <mergeCell ref="R14:R16"/>
    <mergeCell ref="R17:R19"/>
    <mergeCell ref="AN12:AQ12"/>
    <mergeCell ref="W23:W25"/>
    <mergeCell ref="N14:P14"/>
    <mergeCell ref="B17:B19"/>
    <mergeCell ref="C17:C18"/>
    <mergeCell ref="D17:D18"/>
    <mergeCell ref="E17:E18"/>
    <mergeCell ref="A1:S1"/>
    <mergeCell ref="B8:C9"/>
    <mergeCell ref="D8:R9"/>
    <mergeCell ref="D5:E5"/>
    <mergeCell ref="AG10:AM10"/>
    <mergeCell ref="C14:C15"/>
    <mergeCell ref="D14:D15"/>
    <mergeCell ref="B14:B16"/>
    <mergeCell ref="E14:E15"/>
    <mergeCell ref="B12:B13"/>
    <mergeCell ref="F12:F13"/>
    <mergeCell ref="G12:H13"/>
    <mergeCell ref="I12:P12"/>
    <mergeCell ref="Q12:R12"/>
    <mergeCell ref="C16:F16"/>
    <mergeCell ref="N16:P16"/>
    <mergeCell ref="N13:P13"/>
    <mergeCell ref="I3:K3"/>
    <mergeCell ref="C12:C13"/>
    <mergeCell ref="D12:D13"/>
    <mergeCell ref="E12:E13"/>
    <mergeCell ref="D3:E3"/>
    <mergeCell ref="Y9:AD9"/>
    <mergeCell ref="Y12:AD12"/>
    <mergeCell ref="Q17:Q19"/>
  </mergeCells>
  <phoneticPr fontId="2"/>
  <conditionalFormatting sqref="D17:D18">
    <cfRule type="expression" dxfId="265" priority="145">
      <formula>$D$17=""</formula>
    </cfRule>
  </conditionalFormatting>
  <conditionalFormatting sqref="E17:E18">
    <cfRule type="expression" dxfId="264" priority="144">
      <formula>$E$17=""</formula>
    </cfRule>
  </conditionalFormatting>
  <conditionalFormatting sqref="F17">
    <cfRule type="expression" dxfId="263" priority="143">
      <formula>$F$17=""</formula>
    </cfRule>
  </conditionalFormatting>
  <conditionalFormatting sqref="F18">
    <cfRule type="expression" dxfId="262" priority="142">
      <formula>$F$18=""</formula>
    </cfRule>
  </conditionalFormatting>
  <conditionalFormatting sqref="K17">
    <cfRule type="expression" dxfId="261" priority="137">
      <formula>$K$17=""</formula>
    </cfRule>
  </conditionalFormatting>
  <conditionalFormatting sqref="L17">
    <cfRule type="expression" dxfId="260" priority="134">
      <formula>$L$17=""</formula>
    </cfRule>
  </conditionalFormatting>
  <conditionalFormatting sqref="C17:C18">
    <cfRule type="expression" dxfId="259" priority="131">
      <formula>$C$17=""</formula>
    </cfRule>
  </conditionalFormatting>
  <conditionalFormatting sqref="H17">
    <cfRule type="expression" dxfId="258" priority="130">
      <formula>$H$17=""</formula>
    </cfRule>
  </conditionalFormatting>
  <conditionalFormatting sqref="J17">
    <cfRule type="expression" dxfId="257" priority="128">
      <formula>$J$17=""</formula>
    </cfRule>
  </conditionalFormatting>
  <conditionalFormatting sqref="M17">
    <cfRule type="expression" dxfId="256" priority="64">
      <formula>AV17=1</formula>
    </cfRule>
    <cfRule type="expression" dxfId="255" priority="126">
      <formula>$M$17=""</formula>
    </cfRule>
  </conditionalFormatting>
  <conditionalFormatting sqref="N17:P17">
    <cfRule type="expression" dxfId="254" priority="125">
      <formula>$N$17=""</formula>
    </cfRule>
  </conditionalFormatting>
  <conditionalFormatting sqref="C20:C21">
    <cfRule type="expression" dxfId="253" priority="124">
      <formula>X20&gt;1</formula>
    </cfRule>
  </conditionalFormatting>
  <conditionalFormatting sqref="M18">
    <cfRule type="expression" dxfId="252" priority="63">
      <formula>AV18=1</formula>
    </cfRule>
  </conditionalFormatting>
  <conditionalFormatting sqref="M19">
    <cfRule type="expression" dxfId="251" priority="62">
      <formula>AV19=1</formula>
    </cfRule>
  </conditionalFormatting>
  <conditionalFormatting sqref="M20 M23 M26 M29 M32 M35 M38 M41 M44 M47 M50 M53 M56 M59 M62 M65 M68 M71 M74 M77 M80 M83 M86 M89 M92 M95 M98 M101 M104 M107 M110 M113 M116 M119 M122 M125 M128 M131 M134 M137 M140 M143 M146 M149 M152 M155 M158 M161 M164 M167 M170 M173 M176 M179 M182 M185 M188 M191 M194">
    <cfRule type="expression" dxfId="250" priority="61">
      <formula>AV20=1</formula>
    </cfRule>
  </conditionalFormatting>
  <conditionalFormatting sqref="M21 M24 M27 M30 M33 M36 M39 M42 M45 M48 M51 M54 M57 M60 M63 M66 M69 M72 M75 M78 M81 M84 M87 M90 M93 M96 M99 M102 M105 M108 M111 M114 M117 M120 M123 M126 M129 M132 M135 M138 M141 M144 M147 M150 M153 M156 M159 M162 M165 M168 M171 M174 M177 M180 M183 M186 M189 M192 M195">
    <cfRule type="expression" dxfId="249" priority="60">
      <formula>AV21=1</formula>
    </cfRule>
  </conditionalFormatting>
  <conditionalFormatting sqref="M22 M25 M28 M31 M34 M37 M40 M43 M46 M49 M52 M55 M58 M61 M64 M67 M70 M73 M76 M79 M82 M85 M88 M91 M94 M97 M100 M103 M106 M109 M112 M115 M118 M121 M124 M127 M130 M133 M136 M139 M142 M145 M148 M151 M154 M157 M160 M163 M166 M169 M172 M175 M178 M181 M184 M187 M190 M193 M196">
    <cfRule type="expression" dxfId="248" priority="59">
      <formula>AV22=1</formula>
    </cfRule>
  </conditionalFormatting>
  <conditionalFormatting sqref="C23:C24">
    <cfRule type="expression" dxfId="247" priority="58">
      <formula>X23&gt;1</formula>
    </cfRule>
  </conditionalFormatting>
  <conditionalFormatting sqref="C26:C27">
    <cfRule type="expression" dxfId="246" priority="57">
      <formula>X26&gt;1</formula>
    </cfRule>
  </conditionalFormatting>
  <conditionalFormatting sqref="C29:C30">
    <cfRule type="expression" dxfId="245" priority="56">
      <formula>X29&gt;1</formula>
    </cfRule>
  </conditionalFormatting>
  <conditionalFormatting sqref="C32:C33">
    <cfRule type="expression" dxfId="244" priority="55">
      <formula>X32&gt;1</formula>
    </cfRule>
  </conditionalFormatting>
  <conditionalFormatting sqref="C35:C36">
    <cfRule type="expression" dxfId="243" priority="54">
      <formula>X35&gt;1</formula>
    </cfRule>
  </conditionalFormatting>
  <conditionalFormatting sqref="C38:C39">
    <cfRule type="expression" dxfId="242" priority="53">
      <formula>X38&gt;1</formula>
    </cfRule>
  </conditionalFormatting>
  <conditionalFormatting sqref="C41:C42">
    <cfRule type="expression" dxfId="241" priority="52">
      <formula>X41&gt;1</formula>
    </cfRule>
  </conditionalFormatting>
  <conditionalFormatting sqref="C44:C45">
    <cfRule type="expression" dxfId="240" priority="51">
      <formula>X44&gt;1</formula>
    </cfRule>
  </conditionalFormatting>
  <conditionalFormatting sqref="C47:C48">
    <cfRule type="expression" dxfId="239" priority="50">
      <formula>X47&gt;1</formula>
    </cfRule>
  </conditionalFormatting>
  <conditionalFormatting sqref="C50:C51">
    <cfRule type="expression" dxfId="238" priority="49">
      <formula>X50&gt;1</formula>
    </cfRule>
  </conditionalFormatting>
  <conditionalFormatting sqref="C53:C54">
    <cfRule type="expression" dxfId="237" priority="48">
      <formula>X53&gt;1</formula>
    </cfRule>
  </conditionalFormatting>
  <conditionalFormatting sqref="C56:C57">
    <cfRule type="expression" dxfId="236" priority="47">
      <formula>X56&gt;1</formula>
    </cfRule>
  </conditionalFormatting>
  <conditionalFormatting sqref="C59:C60">
    <cfRule type="expression" dxfId="235" priority="46">
      <formula>X59&gt;1</formula>
    </cfRule>
  </conditionalFormatting>
  <conditionalFormatting sqref="C62:C63">
    <cfRule type="expression" dxfId="234" priority="45">
      <formula>X62&gt;1</formula>
    </cfRule>
  </conditionalFormatting>
  <conditionalFormatting sqref="C65:C66">
    <cfRule type="expression" dxfId="233" priority="44">
      <formula>X65&gt;1</formula>
    </cfRule>
  </conditionalFormatting>
  <conditionalFormatting sqref="C68:C69">
    <cfRule type="expression" dxfId="232" priority="43">
      <formula>X68&gt;1</formula>
    </cfRule>
  </conditionalFormatting>
  <conditionalFormatting sqref="C71:C72">
    <cfRule type="expression" dxfId="231" priority="42">
      <formula>X71&gt;1</formula>
    </cfRule>
  </conditionalFormatting>
  <conditionalFormatting sqref="C74:C75">
    <cfRule type="expression" dxfId="230" priority="41">
      <formula>X74&gt;1</formula>
    </cfRule>
  </conditionalFormatting>
  <conditionalFormatting sqref="C77:C78">
    <cfRule type="expression" dxfId="229" priority="40">
      <formula>X77&gt;1</formula>
    </cfRule>
  </conditionalFormatting>
  <conditionalFormatting sqref="C80:C81">
    <cfRule type="expression" dxfId="228" priority="39">
      <formula>X80&gt;1</formula>
    </cfRule>
  </conditionalFormatting>
  <conditionalFormatting sqref="C83:C84">
    <cfRule type="expression" dxfId="227" priority="38">
      <formula>X83&gt;1</formula>
    </cfRule>
  </conditionalFormatting>
  <conditionalFormatting sqref="C86:C87">
    <cfRule type="expression" dxfId="226" priority="37">
      <formula>X86&gt;1</formula>
    </cfRule>
  </conditionalFormatting>
  <conditionalFormatting sqref="C89:C90">
    <cfRule type="expression" dxfId="225" priority="36">
      <formula>X89&gt;1</formula>
    </cfRule>
  </conditionalFormatting>
  <conditionalFormatting sqref="C92:C93">
    <cfRule type="expression" dxfId="224" priority="35">
      <formula>X92&gt;1</formula>
    </cfRule>
  </conditionalFormatting>
  <conditionalFormatting sqref="C95:C96">
    <cfRule type="expression" dxfId="223" priority="34">
      <formula>X95&gt;1</formula>
    </cfRule>
  </conditionalFormatting>
  <conditionalFormatting sqref="C98:C99">
    <cfRule type="expression" dxfId="222" priority="33">
      <formula>X98&gt;1</formula>
    </cfRule>
  </conditionalFormatting>
  <conditionalFormatting sqref="C101:C102">
    <cfRule type="expression" dxfId="221" priority="32">
      <formula>X101&gt;1</formula>
    </cfRule>
  </conditionalFormatting>
  <conditionalFormatting sqref="C104:C105">
    <cfRule type="expression" dxfId="220" priority="31">
      <formula>X104&gt;1</formula>
    </cfRule>
  </conditionalFormatting>
  <conditionalFormatting sqref="C107:C108">
    <cfRule type="expression" dxfId="219" priority="30">
      <formula>X107&gt;1</formula>
    </cfRule>
  </conditionalFormatting>
  <conditionalFormatting sqref="C110:C111">
    <cfRule type="expression" dxfId="218" priority="29">
      <formula>X110&gt;1</formula>
    </cfRule>
  </conditionalFormatting>
  <conditionalFormatting sqref="C113:C114">
    <cfRule type="expression" dxfId="217" priority="28">
      <formula>X113&gt;1</formula>
    </cfRule>
  </conditionalFormatting>
  <conditionalFormatting sqref="C116:C117">
    <cfRule type="expression" dxfId="216" priority="27">
      <formula>X116&gt;1</formula>
    </cfRule>
  </conditionalFormatting>
  <conditionalFormatting sqref="C119:C120">
    <cfRule type="expression" dxfId="215" priority="26">
      <formula>X119&gt;1</formula>
    </cfRule>
  </conditionalFormatting>
  <conditionalFormatting sqref="C122:C123">
    <cfRule type="expression" dxfId="214" priority="25">
      <formula>X122&gt;1</formula>
    </cfRule>
  </conditionalFormatting>
  <conditionalFormatting sqref="C125:C126">
    <cfRule type="expression" dxfId="213" priority="24">
      <formula>X125&gt;1</formula>
    </cfRule>
  </conditionalFormatting>
  <conditionalFormatting sqref="C128:C129">
    <cfRule type="expression" dxfId="212" priority="23">
      <formula>X128&gt;1</formula>
    </cfRule>
  </conditionalFormatting>
  <conditionalFormatting sqref="C131:C132">
    <cfRule type="expression" dxfId="211" priority="22">
      <formula>X131&gt;1</formula>
    </cfRule>
  </conditionalFormatting>
  <conditionalFormatting sqref="C134:C135">
    <cfRule type="expression" dxfId="210" priority="21">
      <formula>X134&gt;1</formula>
    </cfRule>
  </conditionalFormatting>
  <conditionalFormatting sqref="C137:C138">
    <cfRule type="expression" dxfId="209" priority="20">
      <formula>X137&gt;1</formula>
    </cfRule>
  </conditionalFormatting>
  <conditionalFormatting sqref="C140:C141">
    <cfRule type="expression" dxfId="208" priority="19">
      <formula>X140&gt;1</formula>
    </cfRule>
  </conditionalFormatting>
  <conditionalFormatting sqref="C143:C144">
    <cfRule type="expression" dxfId="207" priority="18">
      <formula>X143&gt;1</formula>
    </cfRule>
  </conditionalFormatting>
  <conditionalFormatting sqref="C146:C147">
    <cfRule type="expression" dxfId="206" priority="17">
      <formula>X146&gt;1</formula>
    </cfRule>
  </conditionalFormatting>
  <conditionalFormatting sqref="C149:C150">
    <cfRule type="expression" dxfId="205" priority="16">
      <formula>X149&gt;1</formula>
    </cfRule>
  </conditionalFormatting>
  <conditionalFormatting sqref="C152:C153">
    <cfRule type="expression" dxfId="204" priority="15">
      <formula>X152&gt;1</formula>
    </cfRule>
  </conditionalFormatting>
  <conditionalFormatting sqref="C155:C156">
    <cfRule type="expression" dxfId="203" priority="14">
      <formula>X155&gt;1</formula>
    </cfRule>
  </conditionalFormatting>
  <conditionalFormatting sqref="C158:C159">
    <cfRule type="expression" dxfId="202" priority="13">
      <formula>X158&gt;1</formula>
    </cfRule>
  </conditionalFormatting>
  <conditionalFormatting sqref="C161:C162">
    <cfRule type="expression" dxfId="201" priority="12">
      <formula>X161&gt;1</formula>
    </cfRule>
  </conditionalFormatting>
  <conditionalFormatting sqref="C164:C165">
    <cfRule type="expression" dxfId="200" priority="11">
      <formula>X164&gt;1</formula>
    </cfRule>
  </conditionalFormatting>
  <conditionalFormatting sqref="C167:C168">
    <cfRule type="expression" dxfId="199" priority="10">
      <formula>X167&gt;1</formula>
    </cfRule>
  </conditionalFormatting>
  <conditionalFormatting sqref="C170:C171">
    <cfRule type="expression" dxfId="198" priority="9">
      <formula>X170&gt;1</formula>
    </cfRule>
  </conditionalFormatting>
  <conditionalFormatting sqref="C173:C174">
    <cfRule type="expression" dxfId="197" priority="8">
      <formula>X173&gt;1</formula>
    </cfRule>
  </conditionalFormatting>
  <conditionalFormatting sqref="C176:C177">
    <cfRule type="expression" dxfId="196" priority="7">
      <formula>X176&gt;1</formula>
    </cfRule>
  </conditionalFormatting>
  <conditionalFormatting sqref="C179:C180">
    <cfRule type="expression" dxfId="195" priority="6">
      <formula>X179&gt;1</formula>
    </cfRule>
  </conditionalFormatting>
  <conditionalFormatting sqref="C182:C183">
    <cfRule type="expression" dxfId="194" priority="5">
      <formula>X182&gt;1</formula>
    </cfRule>
  </conditionalFormatting>
  <conditionalFormatting sqref="C185:C186">
    <cfRule type="expression" dxfId="193" priority="4">
      <formula>X185&gt;1</formula>
    </cfRule>
  </conditionalFormatting>
  <conditionalFormatting sqref="C188:C189">
    <cfRule type="expression" dxfId="192" priority="3">
      <formula>X188&gt;1</formula>
    </cfRule>
  </conditionalFormatting>
  <conditionalFormatting sqref="C191:C192">
    <cfRule type="expression" dxfId="191" priority="2">
      <formula>X191&gt;1</formula>
    </cfRule>
  </conditionalFormatting>
  <conditionalFormatting sqref="C194:C195">
    <cfRule type="expression" dxfId="190" priority="1">
      <formula>X194&gt;1</formula>
    </cfRule>
  </conditionalFormatting>
  <dataValidations count="1">
    <dataValidation type="list" allowBlank="1" showInputMessage="1" showErrorMessage="1" sqref="Q17:R196">
      <formula1>$V$4:$V$5</formula1>
    </dataValidation>
  </dataValidations>
  <pageMargins left="0.7" right="0.7" top="0.75" bottom="0.75" header="0.3" footer="0.3"/>
  <pageSetup paperSize="9" scale="62" orientation="landscape" horizontalDpi="4294967292" verticalDpi="4294967292" r:id="rId1"/>
  <rowBreaks count="4" manualBreakCount="4">
    <brk id="40" max="16383" man="1"/>
    <brk id="82" max="16383" man="1"/>
    <brk id="124" max="16383" man="1"/>
    <brk id="16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登録データ!$U$3:$U$27</xm:f>
          </x14:formula1>
          <xm:sqref>H17:H196</xm:sqref>
        </x14:dataValidation>
      </x14:dataValidations>
    </ext>
    <ext xmlns:mx="http://schemas.microsoft.com/office/mac/excel/2008/main" uri="{64002731-A6B0-56B0-2670-7721B7C09600}">
      <mx:PLV Mode="0" OnePage="0" WScale="64"/>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Q43"/>
  <sheetViews>
    <sheetView showGridLines="0" showRowColHeaders="0" topLeftCell="A7" zoomScaleNormal="100" workbookViewId="0">
      <selection activeCell="E35" sqref="E35"/>
    </sheetView>
  </sheetViews>
  <sheetFormatPr defaultRowHeight="14.25"/>
  <cols>
    <col min="1" max="1" width="5" style="146" customWidth="1"/>
    <col min="2" max="2" width="8.75" style="146" customWidth="1"/>
    <col min="3" max="3" width="17.5" style="146" customWidth="1"/>
    <col min="4" max="4" width="8.75" style="146" customWidth="1"/>
    <col min="5" max="6" width="12.5" style="146" customWidth="1"/>
    <col min="7" max="9" width="9" style="146"/>
    <col min="10" max="10" width="5" style="146" customWidth="1"/>
    <col min="11" max="12" width="9" style="146" customWidth="1"/>
    <col min="13" max="16" width="9" style="146" hidden="1" customWidth="1"/>
    <col min="17" max="18" width="0" style="146" hidden="1" customWidth="1"/>
    <col min="19" max="16384" width="9" style="146"/>
  </cols>
  <sheetData>
    <row r="1" spans="1:17" ht="21">
      <c r="A1" s="327" t="s">
        <v>279</v>
      </c>
      <c r="B1" s="327"/>
      <c r="C1" s="327"/>
      <c r="D1" s="327"/>
      <c r="E1" s="327"/>
      <c r="F1" s="327"/>
      <c r="G1" s="327"/>
      <c r="H1" s="327"/>
      <c r="I1" s="327"/>
      <c r="J1" s="327"/>
      <c r="K1" s="130"/>
      <c r="L1" s="130"/>
    </row>
    <row r="3" spans="1:17" ht="18.75">
      <c r="B3" s="3" t="s">
        <v>24</v>
      </c>
      <c r="C3" s="292" t="str">
        <f>IF(学校情報入力!$C$7="","",学校情報入力!$C$7)</f>
        <v/>
      </c>
      <c r="D3" s="292"/>
      <c r="F3" s="3" t="s">
        <v>201</v>
      </c>
      <c r="G3" s="287" t="str">
        <f>IF(学校情報入力!$C$12="","",学校情報入力!$C$12)</f>
        <v/>
      </c>
      <c r="H3" s="287"/>
      <c r="I3" s="287"/>
      <c r="J3" s="4" t="s">
        <v>25</v>
      </c>
    </row>
    <row r="4" spans="1:17" ht="15" customHeight="1">
      <c r="B4" s="3"/>
      <c r="C4" s="144"/>
      <c r="D4" s="144"/>
    </row>
    <row r="5" spans="1:17" ht="16.5">
      <c r="B5" s="3" t="s">
        <v>276</v>
      </c>
      <c r="C5" s="264" t="str">
        <f>地区選択!$C$1</f>
        <v>中国四国</v>
      </c>
      <c r="D5" s="264"/>
      <c r="F5" s="3" t="s">
        <v>200</v>
      </c>
      <c r="G5" s="287" t="str">
        <f>IF(学校情報入力!$C$13="","",学校情報入力!$C$13)</f>
        <v/>
      </c>
      <c r="H5" s="287"/>
      <c r="I5" s="287"/>
    </row>
    <row r="7" spans="1:17" ht="22.5" customHeight="1">
      <c r="B7" s="209" t="s">
        <v>332</v>
      </c>
    </row>
    <row r="8" spans="1:17" ht="22.5" customHeight="1">
      <c r="B8" s="209" t="s">
        <v>306</v>
      </c>
    </row>
    <row r="9" spans="1:17" ht="15" thickBot="1"/>
    <row r="10" spans="1:17" ht="30" customHeight="1" thickBot="1">
      <c r="B10" s="328" t="str">
        <f>IF($M$11&gt;MAX(個人種目男子エントリー!$BA$17:$BA196),"",INDEX(個人種目男子エントリー!$BB$17:$BB$196,MATCH($M$11,個人種目男子エントリー!$BA$17:$BA$196,0),1))</f>
        <v/>
      </c>
      <c r="C10" s="329"/>
      <c r="D10" s="114" t="s">
        <v>241</v>
      </c>
      <c r="E10" s="115" t="s">
        <v>289</v>
      </c>
      <c r="F10" s="116" t="s">
        <v>290</v>
      </c>
      <c r="N10" s="191" t="s">
        <v>58</v>
      </c>
      <c r="O10" s="191" t="s">
        <v>322</v>
      </c>
      <c r="P10" s="191" t="s">
        <v>325</v>
      </c>
      <c r="Q10" s="191" t="s">
        <v>326</v>
      </c>
    </row>
    <row r="11" spans="1:17" ht="19.5">
      <c r="B11" s="119" t="s">
        <v>280</v>
      </c>
      <c r="C11" s="210" t="str">
        <f>IF($M$11&gt;MAX(個人種目男子エントリー!$BA$17:$BA$196),"",INDEX(個人種目男子エントリー!$C$17:$C$196,MATCH($M$11,個人種目男子エントリー!$BA$17:$BA$196,0),1))</f>
        <v/>
      </c>
      <c r="D11" s="117" t="s">
        <v>292</v>
      </c>
      <c r="E11" s="211"/>
      <c r="F11" s="118" t="str">
        <f>IF(E11="","",INT(E11/100)&amp;"秒"&amp;RIGHT(INT(E11),2))</f>
        <v/>
      </c>
      <c r="M11" s="146">
        <v>1</v>
      </c>
      <c r="N11" s="99" t="str">
        <f>IF($D11="","",VLOOKUP($D11,登録データ!$U$4:$X$27,4,FALSE))</f>
        <v>00200</v>
      </c>
      <c r="O11" s="93" t="str">
        <f>IF($D11="","",IF(COUNTIF($D11,"*m*")&gt;0,RIGHT(10000000+$E11,7),RIGHT(100000+$E11,5)))</f>
        <v>0000000</v>
      </c>
      <c r="P11" s="191" t="str">
        <f>IF($N11="","",CONCATENATE($N11," ",$O11))</f>
        <v>00200 0000000</v>
      </c>
      <c r="Q11" s="191" t="str">
        <f>IF($C15="","",CONCATENATE(20100," ",RIGHT(100000+$C15,5)))</f>
        <v/>
      </c>
    </row>
    <row r="12" spans="1:17" ht="19.5">
      <c r="B12" s="119" t="s">
        <v>27</v>
      </c>
      <c r="C12" s="210" t="str">
        <f>IF($C$11="","",VLOOKUP($C$11,登録データ!$A$3:$G$3000,2,FALSE))</f>
        <v/>
      </c>
      <c r="D12" s="120" t="s">
        <v>293</v>
      </c>
      <c r="E12" s="212"/>
      <c r="F12" s="121" t="str">
        <f>IF(E12="","",INT(E12/100)&amp;"m"&amp;RIGHT(INT(E12),2))</f>
        <v/>
      </c>
      <c r="M12" s="146">
        <v>2</v>
      </c>
      <c r="N12" s="99" t="str">
        <f>IF($D12="","",VLOOKUP($D12,登録データ!$U$4:$X$27,4,FALSE))</f>
        <v>07300</v>
      </c>
      <c r="O12" s="93" t="str">
        <f t="shared" ref="O12:O43" si="0">IF($D12="","",IF(COUNTIF($D12,"*m*")&gt;0,RIGHT(10000000+$E12,7),RIGHT(100000+$E12,5)))</f>
        <v>00000</v>
      </c>
      <c r="P12" s="191" t="str">
        <f t="shared" ref="P12:P43" si="1">IF($N12="","",CONCATENATE($N12," ",$O12))</f>
        <v>07300 00000</v>
      </c>
      <c r="Q12" s="191" t="str">
        <f>IF($C27="","",CONCATENATE(20100," ",RIGHT(100000+$C27,5)))</f>
        <v/>
      </c>
    </row>
    <row r="13" spans="1:17" ht="19.5">
      <c r="B13" s="119" t="s">
        <v>303</v>
      </c>
      <c r="C13" s="210" t="str">
        <f>IF($C$11="","",VLOOKUP($C$11,登録データ!$A$3:$G$3000,3,FALSE))</f>
        <v/>
      </c>
      <c r="D13" s="120" t="s">
        <v>294</v>
      </c>
      <c r="E13" s="213"/>
      <c r="F13" s="121" t="str">
        <f t="shared" ref="F13:F14" si="2">IF(E13="","",INT(E13/100)&amp;"m"&amp;RIGHT(INT(E13),2))</f>
        <v/>
      </c>
      <c r="M13" s="146">
        <v>3</v>
      </c>
      <c r="N13" s="99" t="str">
        <f>IF($D13="","",VLOOKUP($D13,登録データ!$U$4:$X$27,4,FALSE))</f>
        <v>08100</v>
      </c>
      <c r="O13" s="93" t="str">
        <f t="shared" si="0"/>
        <v>00000</v>
      </c>
      <c r="P13" s="191" t="str">
        <f t="shared" si="1"/>
        <v>08100 00000</v>
      </c>
      <c r="Q13" s="191" t="str">
        <f>IF($C39="","",CONCATENATE(20100," ",RIGHT(100000+$C39,5)))</f>
        <v/>
      </c>
    </row>
    <row r="14" spans="1:17" ht="19.5">
      <c r="B14" s="119" t="s">
        <v>53</v>
      </c>
      <c r="C14" s="210" t="str">
        <f>IF($C$11="","",VLOOKUP($C$11,登録データ!$A$3:$G$3000,7,FALSE))</f>
        <v/>
      </c>
      <c r="D14" s="120" t="s">
        <v>296</v>
      </c>
      <c r="E14" s="212"/>
      <c r="F14" s="121" t="str">
        <f t="shared" si="2"/>
        <v/>
      </c>
      <c r="N14" s="99" t="str">
        <f>IF($D14="","",VLOOKUP($D14,登録データ!$U$4:$X$27,4,FALSE))</f>
        <v>07100</v>
      </c>
      <c r="O14" s="93" t="str">
        <f t="shared" si="0"/>
        <v>00000</v>
      </c>
      <c r="P14" s="191" t="str">
        <f t="shared" si="1"/>
        <v>07100 00000</v>
      </c>
    </row>
    <row r="15" spans="1:17" ht="19.5">
      <c r="B15" s="119" t="s">
        <v>75</v>
      </c>
      <c r="C15" s="210" t="str">
        <f>IF($M$11&gt;MAX(個人種目男子エントリー!$BA$17:$BA$196),"",INDEX(個人種目男子エントリー!$BC$17:$BC$196,MATCH($M$11,個人種目男子エントリー!$BA$17:$BA$196,0),1))</f>
        <v/>
      </c>
      <c r="D15" s="120" t="s">
        <v>298</v>
      </c>
      <c r="E15" s="212"/>
      <c r="F15" s="124" t="str">
        <f>IF(E15="","",IF(LEN(E15)&lt;5,INT(E15/100)&amp;"秒"&amp;RIGHT(INT(E15),2),INT(E15/10000)&amp;"分"&amp;RIGHT(INT(E15/100),2)&amp;"秒"&amp;RIGHT(INT(E15),2)))</f>
        <v/>
      </c>
      <c r="N15" s="99" t="str">
        <f>IF($D15="","",VLOOKUP($D15,登録データ!$U$4:$X$27,4,FALSE))</f>
        <v>00500</v>
      </c>
      <c r="O15" s="93" t="str">
        <f t="shared" si="0"/>
        <v>0000000</v>
      </c>
      <c r="P15" s="191" t="str">
        <f t="shared" si="1"/>
        <v>00500 0000000</v>
      </c>
    </row>
    <row r="16" spans="1:17" ht="19.5">
      <c r="B16" s="119" t="s">
        <v>281</v>
      </c>
      <c r="C16" s="210" t="str">
        <f>IF($M$11&gt;MAX(個人種目男子エントリー!$BA$17:$BA$196),"",INDEX(個人種目男子エントリー!$BD$17:$BD$196,MATCH($M$11,個人種目男子エントリー!$BA$17:$BA$196,0),1))</f>
        <v/>
      </c>
      <c r="D16" s="120" t="s">
        <v>299</v>
      </c>
      <c r="E16" s="212"/>
      <c r="F16" s="124" t="str">
        <f>IF(E16="","",INT(E16/100)&amp;"秒"&amp;RIGHT(INT(E16),2))</f>
        <v/>
      </c>
      <c r="N16" s="99" t="str">
        <f>IF($D16="","",VLOOKUP($D16,登録データ!$U$4:$X$27,4,FALSE))</f>
        <v>03400</v>
      </c>
      <c r="O16" s="93" t="str">
        <f t="shared" si="0"/>
        <v>0000000</v>
      </c>
      <c r="P16" s="191" t="str">
        <f t="shared" si="1"/>
        <v>03400 0000000</v>
      </c>
    </row>
    <row r="17" spans="2:16" ht="19.5">
      <c r="B17" s="122"/>
      <c r="C17" s="123"/>
      <c r="D17" s="120" t="s">
        <v>300</v>
      </c>
      <c r="E17" s="212"/>
      <c r="F17" s="121" t="str">
        <f t="shared" ref="F17:F19" si="3">IF(E17="","",INT(E17/100)&amp;"m"&amp;RIGHT(INT(E17),2))</f>
        <v/>
      </c>
      <c r="N17" s="99" t="str">
        <f>IF($D17="","",VLOOKUP($D17,登録データ!$U$4:$X$27,4,FALSE))</f>
        <v>08600</v>
      </c>
      <c r="O17" s="93" t="str">
        <f t="shared" si="0"/>
        <v>00000</v>
      </c>
      <c r="P17" s="191" t="str">
        <f t="shared" si="1"/>
        <v>08600 00000</v>
      </c>
    </row>
    <row r="18" spans="2:16" ht="19.5">
      <c r="B18" s="131"/>
      <c r="C18" s="132"/>
      <c r="D18" s="120" t="s">
        <v>301</v>
      </c>
      <c r="E18" s="212"/>
      <c r="F18" s="121" t="str">
        <f t="shared" si="3"/>
        <v/>
      </c>
      <c r="N18" s="99" t="str">
        <f>IF($D18="","",VLOOKUP($D18,登録データ!$U$4:$X$27,4,FALSE))</f>
        <v>07200</v>
      </c>
      <c r="O18" s="93" t="str">
        <f t="shared" si="0"/>
        <v>00000</v>
      </c>
      <c r="P18" s="191" t="str">
        <f t="shared" si="1"/>
        <v>07200 00000</v>
      </c>
    </row>
    <row r="19" spans="2:16" ht="20.25" thickBot="1">
      <c r="B19" s="133"/>
      <c r="C19" s="134"/>
      <c r="D19" s="125" t="s">
        <v>302</v>
      </c>
      <c r="E19" s="214"/>
      <c r="F19" s="126" t="str">
        <f t="shared" si="3"/>
        <v/>
      </c>
      <c r="N19" s="99" t="str">
        <f>IF($D19="","",VLOOKUP($D19,登録データ!$U$4:$X$27,4,FALSE))</f>
        <v>09200</v>
      </c>
      <c r="O19" s="93" t="str">
        <f t="shared" si="0"/>
        <v>00000</v>
      </c>
      <c r="P19" s="191" t="str">
        <f t="shared" si="1"/>
        <v>09200 00000</v>
      </c>
    </row>
    <row r="20" spans="2:16" ht="18.75">
      <c r="N20" s="99" t="str">
        <f>IF($D20="","",VLOOKUP($D20,登録データ!$U$4:$X$27,4,FALSE))</f>
        <v/>
      </c>
      <c r="O20" s="93" t="str">
        <f t="shared" si="0"/>
        <v/>
      </c>
      <c r="P20" s="191" t="str">
        <f t="shared" si="1"/>
        <v/>
      </c>
    </row>
    <row r="21" spans="2:16" ht="19.5" thickBot="1">
      <c r="N21" s="99" t="str">
        <f>IF($D21="","",VLOOKUP($D21,登録データ!$U$4:$X$27,4,FALSE))</f>
        <v/>
      </c>
      <c r="O21" s="93" t="str">
        <f t="shared" si="0"/>
        <v/>
      </c>
      <c r="P21" s="191" t="str">
        <f t="shared" si="1"/>
        <v/>
      </c>
    </row>
    <row r="22" spans="2:16" ht="30" customHeight="1" thickBot="1">
      <c r="B22" s="328" t="str">
        <f>IF($M$12&gt;MAX(個人種目男子エントリー!$BA$17:$BA208),"",INDEX(個人種目男子エントリー!$BB$17:$BB$196,MATCH($M$12,個人種目男子エントリー!$BA$17:$BA$196,0),1))</f>
        <v/>
      </c>
      <c r="C22" s="329"/>
      <c r="D22" s="114" t="s">
        <v>241</v>
      </c>
      <c r="E22" s="115" t="s">
        <v>289</v>
      </c>
      <c r="F22" s="116" t="s">
        <v>290</v>
      </c>
      <c r="N22" s="99" t="e">
        <f>IF($D22="","",VLOOKUP($D22,登録データ!$U$4:$X$27,4,FALSE))</f>
        <v>#N/A</v>
      </c>
      <c r="O22" s="93" t="e">
        <f t="shared" si="0"/>
        <v>#VALUE!</v>
      </c>
      <c r="P22" s="191" t="e">
        <f t="shared" si="1"/>
        <v>#N/A</v>
      </c>
    </row>
    <row r="23" spans="2:16" ht="19.5">
      <c r="B23" s="119" t="s">
        <v>280</v>
      </c>
      <c r="C23" s="210" t="str">
        <f>IF($M$12&gt;MAX(個人種目男子エントリー!$BA$17:$BA$196),"",INDEX(個人種目男子エントリー!$C$17:$C$196,MATCH($M$12,個人種目男子エントリー!$BA$17:$BA$196,0),1))</f>
        <v/>
      </c>
      <c r="D23" s="117" t="s">
        <v>292</v>
      </c>
      <c r="E23" s="211"/>
      <c r="F23" s="118" t="str">
        <f>IF(E23="","",INT(E23/100)&amp;"秒"&amp;RIGHT(INT(E23),2))</f>
        <v/>
      </c>
      <c r="N23" s="99" t="str">
        <f>IF($D23="","",VLOOKUP($D23,登録データ!$U$4:$X$27,4,FALSE))</f>
        <v>00200</v>
      </c>
      <c r="O23" s="93" t="str">
        <f t="shared" si="0"/>
        <v>0000000</v>
      </c>
      <c r="P23" s="191" t="str">
        <f t="shared" si="1"/>
        <v>00200 0000000</v>
      </c>
    </row>
    <row r="24" spans="2:16" ht="19.5">
      <c r="B24" s="119" t="s">
        <v>27</v>
      </c>
      <c r="C24" s="210" t="str">
        <f>IF($C$23="","",VLOOKUP($C$23,登録データ!$A$3:$G$3000,2,FALSE))</f>
        <v/>
      </c>
      <c r="D24" s="120" t="s">
        <v>293</v>
      </c>
      <c r="E24" s="212"/>
      <c r="F24" s="121" t="str">
        <f>IF(E24="","",INT(E24/100)&amp;"m"&amp;RIGHT(INT(E24),2))</f>
        <v/>
      </c>
      <c r="N24" s="99" t="str">
        <f>IF($D24="","",VLOOKUP($D24,登録データ!$U$4:$X$27,4,FALSE))</f>
        <v>07300</v>
      </c>
      <c r="O24" s="93" t="str">
        <f t="shared" si="0"/>
        <v>00000</v>
      </c>
      <c r="P24" s="191" t="str">
        <f t="shared" si="1"/>
        <v>07300 00000</v>
      </c>
    </row>
    <row r="25" spans="2:16" ht="19.5">
      <c r="B25" s="119" t="s">
        <v>303</v>
      </c>
      <c r="C25" s="210" t="str">
        <f>IF($C$23="","",VLOOKUP($C$23,登録データ!$A$3:$G$3000,3,FALSE))</f>
        <v/>
      </c>
      <c r="D25" s="120" t="s">
        <v>294</v>
      </c>
      <c r="E25" s="213"/>
      <c r="F25" s="121" t="str">
        <f t="shared" ref="F25:F26" si="4">IF(E25="","",INT(E25/100)&amp;"m"&amp;RIGHT(INT(E25),2))</f>
        <v/>
      </c>
      <c r="N25" s="99" t="str">
        <f>IF($D25="","",VLOOKUP($D25,登録データ!$U$4:$X$27,4,FALSE))</f>
        <v>08100</v>
      </c>
      <c r="O25" s="93" t="str">
        <f t="shared" si="0"/>
        <v>00000</v>
      </c>
      <c r="P25" s="191" t="str">
        <f t="shared" si="1"/>
        <v>08100 00000</v>
      </c>
    </row>
    <row r="26" spans="2:16" ht="19.5">
      <c r="B26" s="119" t="s">
        <v>53</v>
      </c>
      <c r="C26" s="210" t="str">
        <f>IF($C$23="","",VLOOKUP($C$23,登録データ!$A$3:$G$3000,7,FALSE))</f>
        <v/>
      </c>
      <c r="D26" s="120" t="s">
        <v>296</v>
      </c>
      <c r="E26" s="212"/>
      <c r="F26" s="121" t="str">
        <f t="shared" si="4"/>
        <v/>
      </c>
      <c r="N26" s="99" t="str">
        <f>IF($D26="","",VLOOKUP($D26,登録データ!$U$4:$X$27,4,FALSE))</f>
        <v>07100</v>
      </c>
      <c r="O26" s="93" t="str">
        <f t="shared" si="0"/>
        <v>00000</v>
      </c>
      <c r="P26" s="191" t="str">
        <f t="shared" si="1"/>
        <v>07100 00000</v>
      </c>
    </row>
    <row r="27" spans="2:16" ht="19.5">
      <c r="B27" s="119" t="s">
        <v>75</v>
      </c>
      <c r="C27" s="210" t="str">
        <f>IF($M$12&gt;MAX(個人種目男子エントリー!$BA$17:$BA$196),"",INDEX(個人種目男子エントリー!$BC$17:$BC$196,MATCH($M$12,個人種目男子エントリー!$BA$17:$BA$196,0),1))</f>
        <v/>
      </c>
      <c r="D27" s="120" t="s">
        <v>298</v>
      </c>
      <c r="E27" s="212"/>
      <c r="F27" s="124" t="str">
        <f>IF(E27="","",IF(LEN(E27)&lt;5,INT(E27/100)&amp;"秒"&amp;RIGHT(INT(E27),2),INT(E27/10000)&amp;"分"&amp;RIGHT(INT(E27/100),2)&amp;"秒"&amp;RIGHT(INT(E27),2)))</f>
        <v/>
      </c>
      <c r="N27" s="99" t="str">
        <f>IF($D27="","",VLOOKUP($D27,登録データ!$U$4:$X$27,4,FALSE))</f>
        <v>00500</v>
      </c>
      <c r="O27" s="93" t="str">
        <f t="shared" si="0"/>
        <v>0000000</v>
      </c>
      <c r="P27" s="191" t="str">
        <f t="shared" si="1"/>
        <v>00500 0000000</v>
      </c>
    </row>
    <row r="28" spans="2:16" ht="19.5">
      <c r="B28" s="119" t="s">
        <v>281</v>
      </c>
      <c r="C28" s="210" t="str">
        <f>IF($M$12&gt;MAX(個人種目男子エントリー!$BA$17:$BA$196),"",INDEX(個人種目男子エントリー!$BD$17:$BD$196,MATCH($M$12,個人種目男子エントリー!$BA$17:$BA$196,0),1))</f>
        <v/>
      </c>
      <c r="D28" s="120" t="s">
        <v>299</v>
      </c>
      <c r="E28" s="212"/>
      <c r="F28" s="124" t="str">
        <f>IF(E28="","",INT(E28/100)&amp;"秒"&amp;RIGHT(INT(E28),2))</f>
        <v/>
      </c>
      <c r="N28" s="99" t="str">
        <f>IF($D28="","",VLOOKUP($D28,登録データ!$U$4:$X$27,4,FALSE))</f>
        <v>03400</v>
      </c>
      <c r="O28" s="93" t="str">
        <f t="shared" si="0"/>
        <v>0000000</v>
      </c>
      <c r="P28" s="191" t="str">
        <f t="shared" si="1"/>
        <v>03400 0000000</v>
      </c>
    </row>
    <row r="29" spans="2:16" ht="19.5">
      <c r="B29" s="122"/>
      <c r="C29" s="123"/>
      <c r="D29" s="120" t="s">
        <v>300</v>
      </c>
      <c r="E29" s="212"/>
      <c r="F29" s="121" t="str">
        <f t="shared" ref="F29:F31" si="5">IF(E29="","",INT(E29/100)&amp;"m"&amp;RIGHT(INT(E29),2))</f>
        <v/>
      </c>
      <c r="N29" s="99" t="str">
        <f>IF($D29="","",VLOOKUP($D29,登録データ!$U$4:$X$27,4,FALSE))</f>
        <v>08600</v>
      </c>
      <c r="O29" s="93" t="str">
        <f t="shared" si="0"/>
        <v>00000</v>
      </c>
      <c r="P29" s="191" t="str">
        <f t="shared" si="1"/>
        <v>08600 00000</v>
      </c>
    </row>
    <row r="30" spans="2:16" ht="19.5">
      <c r="B30" s="131"/>
      <c r="C30" s="132"/>
      <c r="D30" s="120" t="s">
        <v>301</v>
      </c>
      <c r="E30" s="212"/>
      <c r="F30" s="121" t="str">
        <f t="shared" si="5"/>
        <v/>
      </c>
      <c r="N30" s="99" t="str">
        <f>IF($D30="","",VLOOKUP($D30,登録データ!$U$4:$X$27,4,FALSE))</f>
        <v>07200</v>
      </c>
      <c r="O30" s="93" t="str">
        <f t="shared" si="0"/>
        <v>00000</v>
      </c>
      <c r="P30" s="191" t="str">
        <f t="shared" si="1"/>
        <v>07200 00000</v>
      </c>
    </row>
    <row r="31" spans="2:16" ht="20.25" thickBot="1">
      <c r="B31" s="133"/>
      <c r="C31" s="134"/>
      <c r="D31" s="135" t="s">
        <v>302</v>
      </c>
      <c r="E31" s="214"/>
      <c r="F31" s="126" t="str">
        <f t="shared" si="5"/>
        <v/>
      </c>
      <c r="N31" s="99" t="str">
        <f>IF($D31="","",VLOOKUP($D31,登録データ!$U$4:$X$27,4,FALSE))</f>
        <v>09200</v>
      </c>
      <c r="O31" s="93" t="str">
        <f t="shared" si="0"/>
        <v>00000</v>
      </c>
      <c r="P31" s="191" t="str">
        <f t="shared" si="1"/>
        <v>09200 00000</v>
      </c>
    </row>
    <row r="32" spans="2:16" ht="18.75">
      <c r="N32" s="99" t="str">
        <f>IF($D32="","",VLOOKUP($D32,登録データ!$U$4:$X$27,4,FALSE))</f>
        <v/>
      </c>
      <c r="O32" s="93" t="str">
        <f t="shared" si="0"/>
        <v/>
      </c>
      <c r="P32" s="191" t="str">
        <f t="shared" si="1"/>
        <v/>
      </c>
    </row>
    <row r="33" spans="2:16" ht="19.5" thickBot="1">
      <c r="N33" s="99" t="str">
        <f>IF($D33="","",VLOOKUP($D33,登録データ!$U$4:$X$27,4,FALSE))</f>
        <v/>
      </c>
      <c r="O33" s="93" t="str">
        <f t="shared" si="0"/>
        <v/>
      </c>
      <c r="P33" s="191" t="str">
        <f t="shared" si="1"/>
        <v/>
      </c>
    </row>
    <row r="34" spans="2:16" ht="30" customHeight="1" thickBot="1">
      <c r="B34" s="328" t="str">
        <f>IF($M$13&gt;MAX(個人種目男子エントリー!$BA$17:$BA220),"",INDEX(個人種目男子エントリー!$BB$17:$BB$196,MATCH($M$13,個人種目男子エントリー!$BA$17:$BA$196,0),1))</f>
        <v/>
      </c>
      <c r="C34" s="329"/>
      <c r="D34" s="114" t="s">
        <v>241</v>
      </c>
      <c r="E34" s="115" t="s">
        <v>289</v>
      </c>
      <c r="F34" s="116" t="s">
        <v>290</v>
      </c>
      <c r="N34" s="99" t="e">
        <f>IF($D34="","",VLOOKUP($D34,登録データ!$U$4:$X$27,4,FALSE))</f>
        <v>#N/A</v>
      </c>
      <c r="O34" s="93" t="e">
        <f t="shared" si="0"/>
        <v>#VALUE!</v>
      </c>
      <c r="P34" s="191" t="e">
        <f t="shared" si="1"/>
        <v>#N/A</v>
      </c>
    </row>
    <row r="35" spans="2:16" ht="19.5">
      <c r="B35" s="119" t="s">
        <v>280</v>
      </c>
      <c r="C35" s="210" t="str">
        <f>IF($M$13&gt;MAX(個人種目男子エントリー!$BA$17:$BA$196),"",INDEX(個人種目男子エントリー!$C$17:$C$196,MATCH($M$13,個人種目男子エントリー!$BA$17:$BA$196,0),1))</f>
        <v/>
      </c>
      <c r="D35" s="117" t="s">
        <v>292</v>
      </c>
      <c r="E35" s="211"/>
      <c r="F35" s="118" t="str">
        <f>IF(E35="","",INT(E35/100)&amp;"秒"&amp;RIGHT(INT(E35),2))</f>
        <v/>
      </c>
      <c r="N35" s="99" t="str">
        <f>IF($D35="","",VLOOKUP($D35,登録データ!$U$4:$X$27,4,FALSE))</f>
        <v>00200</v>
      </c>
      <c r="O35" s="93" t="str">
        <f t="shared" si="0"/>
        <v>0000000</v>
      </c>
      <c r="P35" s="191" t="str">
        <f t="shared" si="1"/>
        <v>00200 0000000</v>
      </c>
    </row>
    <row r="36" spans="2:16" ht="19.5">
      <c r="B36" s="119" t="s">
        <v>27</v>
      </c>
      <c r="C36" s="210" t="str">
        <f>IF($C$35="","",VLOOKUP($C$35,登録データ!$A$3:$G$3000,2,FALSE))</f>
        <v/>
      </c>
      <c r="D36" s="120" t="s">
        <v>293</v>
      </c>
      <c r="E36" s="212"/>
      <c r="F36" s="121" t="str">
        <f>IF(E36="","",INT(E36/100)&amp;"m"&amp;RIGHT(INT(E36),2))</f>
        <v/>
      </c>
      <c r="N36" s="99" t="str">
        <f>IF($D36="","",VLOOKUP($D36,登録データ!$U$4:$X$27,4,FALSE))</f>
        <v>07300</v>
      </c>
      <c r="O36" s="93" t="str">
        <f t="shared" si="0"/>
        <v>00000</v>
      </c>
      <c r="P36" s="191" t="str">
        <f t="shared" si="1"/>
        <v>07300 00000</v>
      </c>
    </row>
    <row r="37" spans="2:16" ht="19.5">
      <c r="B37" s="119" t="s">
        <v>303</v>
      </c>
      <c r="C37" s="210" t="str">
        <f>IF($C$35="","",VLOOKUP($C$35,登録データ!$A$3:$G$3000,3,FALSE))</f>
        <v/>
      </c>
      <c r="D37" s="120" t="s">
        <v>294</v>
      </c>
      <c r="E37" s="213"/>
      <c r="F37" s="121" t="str">
        <f t="shared" ref="F37:F38" si="6">IF(E37="","",INT(E37/100)&amp;"m"&amp;RIGHT(INT(E37),2))</f>
        <v/>
      </c>
      <c r="N37" s="99" t="str">
        <f>IF($D37="","",VLOOKUP($D37,登録データ!$U$4:$X$27,4,FALSE))</f>
        <v>08100</v>
      </c>
      <c r="O37" s="93" t="str">
        <f t="shared" si="0"/>
        <v>00000</v>
      </c>
      <c r="P37" s="191" t="str">
        <f t="shared" si="1"/>
        <v>08100 00000</v>
      </c>
    </row>
    <row r="38" spans="2:16" ht="19.5">
      <c r="B38" s="119" t="s">
        <v>53</v>
      </c>
      <c r="C38" s="210" t="str">
        <f>IF($C$35="","",VLOOKUP($C$35,登録データ!$A$3:$G$3000,7,FALSE))</f>
        <v/>
      </c>
      <c r="D38" s="120" t="s">
        <v>296</v>
      </c>
      <c r="E38" s="212"/>
      <c r="F38" s="121" t="str">
        <f t="shared" si="6"/>
        <v/>
      </c>
      <c r="N38" s="99" t="str">
        <f>IF($D38="","",VLOOKUP($D38,登録データ!$U$4:$X$27,4,FALSE))</f>
        <v>07100</v>
      </c>
      <c r="O38" s="93" t="str">
        <f t="shared" si="0"/>
        <v>00000</v>
      </c>
      <c r="P38" s="191" t="str">
        <f t="shared" si="1"/>
        <v>07100 00000</v>
      </c>
    </row>
    <row r="39" spans="2:16" ht="19.5">
      <c r="B39" s="119" t="s">
        <v>75</v>
      </c>
      <c r="C39" s="210" t="str">
        <f>IF($M$13&gt;MAX(個人種目男子エントリー!$BA$17:$BA$196),"",INDEX(個人種目男子エントリー!$BC$17:$BC$196,MATCH($M$13,個人種目男子エントリー!$BA$17:$BA$196,0),1))</f>
        <v/>
      </c>
      <c r="D39" s="120" t="s">
        <v>298</v>
      </c>
      <c r="E39" s="212"/>
      <c r="F39" s="124" t="str">
        <f>IF(E39="","",IF(LEN(E39)&lt;5,INT(E39/100)&amp;"秒"&amp;RIGHT(INT(E39),2),INT(E39/10000)&amp;"分"&amp;RIGHT(INT(E39/100),2)&amp;"秒"&amp;RIGHT(INT(E39),2)))</f>
        <v/>
      </c>
      <c r="N39" s="99" t="str">
        <f>IF($D39="","",VLOOKUP($D39,登録データ!$U$4:$X$27,4,FALSE))</f>
        <v>00500</v>
      </c>
      <c r="O39" s="93" t="str">
        <f t="shared" si="0"/>
        <v>0000000</v>
      </c>
      <c r="P39" s="191" t="str">
        <f t="shared" si="1"/>
        <v>00500 0000000</v>
      </c>
    </row>
    <row r="40" spans="2:16" ht="19.5">
      <c r="B40" s="119" t="s">
        <v>281</v>
      </c>
      <c r="C40" s="210" t="str">
        <f>IF($M$13&gt;MAX(個人種目男子エントリー!$BA$17:$BA$196),"",INDEX(個人種目男子エントリー!$BD$17:$BD$196,MATCH($M$13,個人種目男子エントリー!$BA$17:$BA$196,0),1))</f>
        <v/>
      </c>
      <c r="D40" s="120" t="s">
        <v>299</v>
      </c>
      <c r="E40" s="212"/>
      <c r="F40" s="124" t="str">
        <f>IF(E40="","",INT(E40/100)&amp;"秒"&amp;RIGHT(INT(E40),2))</f>
        <v/>
      </c>
      <c r="N40" s="99" t="str">
        <f>IF($D40="","",VLOOKUP($D40,登録データ!$U$4:$X$27,4,FALSE))</f>
        <v>03400</v>
      </c>
      <c r="O40" s="93" t="str">
        <f t="shared" si="0"/>
        <v>0000000</v>
      </c>
      <c r="P40" s="191" t="str">
        <f t="shared" si="1"/>
        <v>03400 0000000</v>
      </c>
    </row>
    <row r="41" spans="2:16" ht="19.5">
      <c r="B41" s="122"/>
      <c r="C41" s="123"/>
      <c r="D41" s="120" t="s">
        <v>300</v>
      </c>
      <c r="E41" s="212"/>
      <c r="F41" s="121" t="str">
        <f t="shared" ref="F41:F43" si="7">IF(E41="","",INT(E41/100)&amp;"m"&amp;RIGHT(INT(E41),2))</f>
        <v/>
      </c>
      <c r="N41" s="99" t="str">
        <f>IF($D41="","",VLOOKUP($D41,登録データ!$U$4:$X$27,4,FALSE))</f>
        <v>08600</v>
      </c>
      <c r="O41" s="93" t="str">
        <f t="shared" si="0"/>
        <v>00000</v>
      </c>
      <c r="P41" s="191" t="str">
        <f t="shared" si="1"/>
        <v>08600 00000</v>
      </c>
    </row>
    <row r="42" spans="2:16" ht="19.5">
      <c r="B42" s="131"/>
      <c r="C42" s="132"/>
      <c r="D42" s="120" t="s">
        <v>301</v>
      </c>
      <c r="E42" s="212"/>
      <c r="F42" s="121" t="str">
        <f t="shared" si="7"/>
        <v/>
      </c>
      <c r="N42" s="99" t="str">
        <f>IF($D42="","",VLOOKUP($D42,登録データ!$U$4:$X$27,4,FALSE))</f>
        <v>07200</v>
      </c>
      <c r="O42" s="93" t="str">
        <f t="shared" si="0"/>
        <v>00000</v>
      </c>
      <c r="P42" s="191" t="str">
        <f t="shared" si="1"/>
        <v>07200 00000</v>
      </c>
    </row>
    <row r="43" spans="2:16" ht="20.25" thickBot="1">
      <c r="B43" s="133"/>
      <c r="C43" s="134"/>
      <c r="D43" s="125" t="s">
        <v>302</v>
      </c>
      <c r="E43" s="214"/>
      <c r="F43" s="126" t="str">
        <f t="shared" si="7"/>
        <v/>
      </c>
      <c r="N43" s="99" t="str">
        <f>IF($D43="","",VLOOKUP($D43,登録データ!$U$4:$X$27,4,FALSE))</f>
        <v>09200</v>
      </c>
      <c r="O43" s="93" t="str">
        <f t="shared" si="0"/>
        <v>00000</v>
      </c>
      <c r="P43" s="191" t="str">
        <f t="shared" si="1"/>
        <v>09200 00000</v>
      </c>
    </row>
  </sheetData>
  <mergeCells count="8">
    <mergeCell ref="A1:J1"/>
    <mergeCell ref="B22:C22"/>
    <mergeCell ref="B34:C34"/>
    <mergeCell ref="C3:D3"/>
    <mergeCell ref="C5:D5"/>
    <mergeCell ref="G3:I3"/>
    <mergeCell ref="G5:I5"/>
    <mergeCell ref="B10:C10"/>
  </mergeCells>
  <phoneticPr fontId="2"/>
  <conditionalFormatting sqref="E11">
    <cfRule type="expression" dxfId="189" priority="203">
      <formula>#REF!=""</formula>
    </cfRule>
  </conditionalFormatting>
  <conditionalFormatting sqref="E12">
    <cfRule type="expression" dxfId="188" priority="201">
      <formula>E12=""</formula>
    </cfRule>
  </conditionalFormatting>
  <conditionalFormatting sqref="E13">
    <cfRule type="expression" dxfId="187" priority="200">
      <formula>E13=""</formula>
    </cfRule>
  </conditionalFormatting>
  <conditionalFormatting sqref="E14">
    <cfRule type="expression" dxfId="186" priority="199">
      <formula>E14=""</formula>
    </cfRule>
  </conditionalFormatting>
  <conditionalFormatting sqref="E15">
    <cfRule type="expression" dxfId="185" priority="198">
      <formula>E15=""</formula>
    </cfRule>
  </conditionalFormatting>
  <conditionalFormatting sqref="E16">
    <cfRule type="expression" dxfId="184" priority="197">
      <formula>E16=""</formula>
    </cfRule>
  </conditionalFormatting>
  <conditionalFormatting sqref="E17">
    <cfRule type="expression" dxfId="183" priority="196">
      <formula>E17=""</formula>
    </cfRule>
  </conditionalFormatting>
  <conditionalFormatting sqref="E18">
    <cfRule type="expression" dxfId="182" priority="195">
      <formula>E18=""</formula>
    </cfRule>
  </conditionalFormatting>
  <conditionalFormatting sqref="E19">
    <cfRule type="expression" dxfId="181" priority="194">
      <formula>E19=""</formula>
    </cfRule>
  </conditionalFormatting>
  <conditionalFormatting sqref="C12">
    <cfRule type="expression" dxfId="180" priority="193">
      <formula>C12=""</formula>
    </cfRule>
  </conditionalFormatting>
  <conditionalFormatting sqref="C15">
    <cfRule type="expression" dxfId="179" priority="74">
      <formula>C15=""</formula>
    </cfRule>
  </conditionalFormatting>
  <conditionalFormatting sqref="C13">
    <cfRule type="expression" dxfId="178" priority="77">
      <formula>C13=""</formula>
    </cfRule>
  </conditionalFormatting>
  <conditionalFormatting sqref="C36">
    <cfRule type="expression" dxfId="177" priority="50">
      <formula>C36=""</formula>
    </cfRule>
  </conditionalFormatting>
  <conditionalFormatting sqref="C37">
    <cfRule type="expression" dxfId="176" priority="48">
      <formula>C37=""</formula>
    </cfRule>
  </conditionalFormatting>
  <conditionalFormatting sqref="C24">
    <cfRule type="expression" dxfId="175" priority="64">
      <formula>C24=""</formula>
    </cfRule>
  </conditionalFormatting>
  <conditionalFormatting sqref="C27">
    <cfRule type="expression" dxfId="174" priority="60">
      <formula>C27=""</formula>
    </cfRule>
  </conditionalFormatting>
  <conditionalFormatting sqref="C25">
    <cfRule type="expression" dxfId="173" priority="62">
      <formula>C25=""</formula>
    </cfRule>
  </conditionalFormatting>
  <conditionalFormatting sqref="C39">
    <cfRule type="expression" dxfId="172" priority="46">
      <formula>C39=""</formula>
    </cfRule>
  </conditionalFormatting>
  <conditionalFormatting sqref="C16">
    <cfRule type="expression" dxfId="171" priority="45">
      <formula>C16=""</formula>
    </cfRule>
  </conditionalFormatting>
  <conditionalFormatting sqref="C28">
    <cfRule type="expression" dxfId="170" priority="44">
      <formula>C28=""</formula>
    </cfRule>
  </conditionalFormatting>
  <conditionalFormatting sqref="C40">
    <cfRule type="expression" dxfId="169" priority="43">
      <formula>C40=""</formula>
    </cfRule>
  </conditionalFormatting>
  <conditionalFormatting sqref="C11">
    <cfRule type="expression" dxfId="168" priority="42">
      <formula>C11=""</formula>
    </cfRule>
  </conditionalFormatting>
  <conditionalFormatting sqref="C14">
    <cfRule type="expression" dxfId="167" priority="41">
      <formula>C14=""</formula>
    </cfRule>
  </conditionalFormatting>
  <conditionalFormatting sqref="C23">
    <cfRule type="expression" dxfId="166" priority="40">
      <formula>C23=""</formula>
    </cfRule>
  </conditionalFormatting>
  <conditionalFormatting sqref="C26">
    <cfRule type="expression" dxfId="165" priority="39">
      <formula>C26=""</formula>
    </cfRule>
  </conditionalFormatting>
  <conditionalFormatting sqref="C35">
    <cfRule type="expression" dxfId="164" priority="38">
      <formula>C35=""</formula>
    </cfRule>
  </conditionalFormatting>
  <conditionalFormatting sqref="C38">
    <cfRule type="expression" dxfId="163" priority="37">
      <formula>C38=""</formula>
    </cfRule>
  </conditionalFormatting>
  <conditionalFormatting sqref="E23">
    <cfRule type="expression" dxfId="162" priority="18">
      <formula>#REF!=""</formula>
    </cfRule>
  </conditionalFormatting>
  <conditionalFormatting sqref="E24">
    <cfRule type="expression" dxfId="161" priority="17">
      <formula>E24=""</formula>
    </cfRule>
  </conditionalFormatting>
  <conditionalFormatting sqref="E25">
    <cfRule type="expression" dxfId="160" priority="16">
      <formula>E25=""</formula>
    </cfRule>
  </conditionalFormatting>
  <conditionalFormatting sqref="E26">
    <cfRule type="expression" dxfId="159" priority="15">
      <formula>E26=""</formula>
    </cfRule>
  </conditionalFormatting>
  <conditionalFormatting sqref="E27">
    <cfRule type="expression" dxfId="158" priority="14">
      <formula>E27=""</formula>
    </cfRule>
  </conditionalFormatting>
  <conditionalFormatting sqref="E28">
    <cfRule type="expression" dxfId="157" priority="13">
      <formula>E28=""</formula>
    </cfRule>
  </conditionalFormatting>
  <conditionalFormatting sqref="E29">
    <cfRule type="expression" dxfId="156" priority="12">
      <formula>E29=""</formula>
    </cfRule>
  </conditionalFormatting>
  <conditionalFormatting sqref="E30">
    <cfRule type="expression" dxfId="155" priority="11">
      <formula>E30=""</formula>
    </cfRule>
  </conditionalFormatting>
  <conditionalFormatting sqref="E31">
    <cfRule type="expression" dxfId="154" priority="10">
      <formula>E31=""</formula>
    </cfRule>
  </conditionalFormatting>
  <conditionalFormatting sqref="E35">
    <cfRule type="expression" dxfId="153" priority="9">
      <formula>#REF!=""</formula>
    </cfRule>
  </conditionalFormatting>
  <conditionalFormatting sqref="E36">
    <cfRule type="expression" dxfId="152" priority="8">
      <formula>E36=""</formula>
    </cfRule>
  </conditionalFormatting>
  <conditionalFormatting sqref="E37">
    <cfRule type="expression" dxfId="151" priority="7">
      <formula>E37=""</formula>
    </cfRule>
  </conditionalFormatting>
  <conditionalFormatting sqref="E38">
    <cfRule type="expression" dxfId="150" priority="6">
      <formula>E38=""</formula>
    </cfRule>
  </conditionalFormatting>
  <conditionalFormatting sqref="E39">
    <cfRule type="expression" dxfId="149" priority="5">
      <formula>E39=""</formula>
    </cfRule>
  </conditionalFormatting>
  <conditionalFormatting sqref="E40">
    <cfRule type="expression" dxfId="148" priority="4">
      <formula>E40=""</formula>
    </cfRule>
  </conditionalFormatting>
  <conditionalFormatting sqref="E41">
    <cfRule type="expression" dxfId="147" priority="3">
      <formula>E41=""</formula>
    </cfRule>
  </conditionalFormatting>
  <conditionalFormatting sqref="E42">
    <cfRule type="expression" dxfId="146" priority="2">
      <formula>E42=""</formula>
    </cfRule>
  </conditionalFormatting>
  <conditionalFormatting sqref="E43">
    <cfRule type="expression" dxfId="145" priority="1">
      <formula>E43=""</formula>
    </cfRule>
  </conditionalFormatting>
  <dataValidations count="1">
    <dataValidation imeMode="halfAlpha" allowBlank="1" showInputMessage="1" showErrorMessage="1" sqref="E11:E19 E23:E31 E35:E43"/>
  </dataValidations>
  <pageMargins left="0.7" right="0.7" top="0.75" bottom="0.75" header="0.3" footer="0.3"/>
  <pageSetup paperSize="9" scale="8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6699"/>
  </sheetPr>
  <dimension ref="A1:BD196"/>
  <sheetViews>
    <sheetView showGridLines="0" showRowColHeaders="0" zoomScaleNormal="100" workbookViewId="0">
      <selection activeCell="C35" sqref="C35:C36"/>
    </sheetView>
  </sheetViews>
  <sheetFormatPr defaultColWidth="13" defaultRowHeight="14.25"/>
  <cols>
    <col min="1" max="2" width="4.375" style="146" customWidth="1"/>
    <col min="3" max="3" width="8.75" style="146" customWidth="1"/>
    <col min="4" max="4" width="13.125" style="146" customWidth="1"/>
    <col min="5" max="5" width="11.875" style="146" customWidth="1"/>
    <col min="6" max="6" width="10.625" style="146" customWidth="1"/>
    <col min="7" max="7" width="7.5" style="146" customWidth="1"/>
    <col min="8" max="8" width="21.25" style="146" customWidth="1"/>
    <col min="9" max="9" width="3.125" style="146" customWidth="1"/>
    <col min="10" max="10" width="8.75" style="146" customWidth="1"/>
    <col min="11" max="11" width="12.5" style="146" customWidth="1"/>
    <col min="12" max="12" width="4.375" style="146" customWidth="1"/>
    <col min="13" max="13" width="12.5" style="146" customWidth="1"/>
    <col min="14" max="16" width="11.25" style="146" customWidth="1"/>
    <col min="17" max="18" width="8.75" style="146" customWidth="1"/>
    <col min="19" max="19" width="4.375" style="146" customWidth="1"/>
    <col min="20" max="21" width="13" style="146"/>
    <col min="22" max="52" width="12.5" style="146" hidden="1" customWidth="1"/>
    <col min="53" max="53" width="0" style="146" hidden="1" customWidth="1"/>
    <col min="54" max="55" width="13" style="146" hidden="1" customWidth="1"/>
    <col min="56" max="56" width="0" style="146" hidden="1" customWidth="1"/>
    <col min="57" max="16384" width="13" style="146"/>
  </cols>
  <sheetData>
    <row r="1" spans="1:56" ht="21">
      <c r="A1" s="335" t="s">
        <v>329</v>
      </c>
      <c r="B1" s="335"/>
      <c r="C1" s="335"/>
      <c r="D1" s="335"/>
      <c r="E1" s="335"/>
      <c r="F1" s="335"/>
      <c r="G1" s="335"/>
      <c r="H1" s="335"/>
      <c r="I1" s="335"/>
      <c r="J1" s="335"/>
      <c r="K1" s="335"/>
      <c r="L1" s="335"/>
      <c r="M1" s="335"/>
      <c r="N1" s="335"/>
      <c r="O1" s="335"/>
      <c r="P1" s="335"/>
      <c r="Q1" s="335"/>
      <c r="R1" s="335"/>
      <c r="S1" s="335"/>
    </row>
    <row r="3" spans="1:56" ht="18.75">
      <c r="B3" s="2"/>
      <c r="C3" s="3" t="s">
        <v>24</v>
      </c>
      <c r="D3" s="292" t="str">
        <f>IF(学校情報入力!C7="","",学校情報入力!C7)</f>
        <v/>
      </c>
      <c r="E3" s="292"/>
      <c r="F3" s="2"/>
      <c r="G3" s="2"/>
      <c r="H3" s="3" t="s">
        <v>201</v>
      </c>
      <c r="I3" s="287" t="str">
        <f>IF(学校情報入力!$C12="","",学校情報入力!$C12)</f>
        <v/>
      </c>
      <c r="J3" s="287"/>
      <c r="K3" s="287"/>
      <c r="L3" s="4" t="s">
        <v>25</v>
      </c>
      <c r="M3" s="4"/>
    </row>
    <row r="5" spans="1:56" ht="18.75">
      <c r="C5" s="3" t="s">
        <v>277</v>
      </c>
      <c r="D5" s="264" t="str">
        <f>地区選択!$C$1</f>
        <v>中国四国</v>
      </c>
      <c r="E5" s="264"/>
      <c r="G5" s="145"/>
      <c r="H5" s="3" t="s">
        <v>200</v>
      </c>
      <c r="I5" s="287" t="str">
        <f>IF(学校情報入力!C13="","",学校情報入力!C13)</f>
        <v/>
      </c>
      <c r="J5" s="287"/>
      <c r="K5" s="287"/>
      <c r="L5" s="24"/>
      <c r="M5" s="24"/>
      <c r="N5" s="24"/>
      <c r="V5" s="146" t="s">
        <v>35</v>
      </c>
    </row>
    <row r="7" spans="1:56" ht="15" thickBot="1"/>
    <row r="8" spans="1:56" ht="18" customHeight="1">
      <c r="B8" s="338" t="s">
        <v>63</v>
      </c>
      <c r="C8" s="339"/>
      <c r="D8" s="258" t="str">
        <f>IFERROR(IF(C17="","",HLOOKUP(1,W8:CD9,2,FALSE)),"")</f>
        <v/>
      </c>
      <c r="E8" s="259"/>
      <c r="F8" s="259"/>
      <c r="G8" s="259"/>
      <c r="H8" s="259"/>
      <c r="I8" s="259"/>
      <c r="J8" s="259"/>
      <c r="K8" s="259"/>
      <c r="L8" s="259"/>
      <c r="M8" s="259"/>
      <c r="N8" s="259"/>
      <c r="O8" s="259"/>
      <c r="P8" s="259"/>
      <c r="Q8" s="259"/>
      <c r="R8" s="336"/>
      <c r="S8" s="2"/>
      <c r="T8" s="2"/>
      <c r="U8" s="2"/>
      <c r="V8" s="7"/>
      <c r="W8" s="93">
        <f>IF(OR(SUM(W17:W196)=0,C17=""),0,1)</f>
        <v>0</v>
      </c>
      <c r="X8" s="99">
        <f>IF(MAX(X17:X196)&gt;1,1,0)</f>
        <v>0</v>
      </c>
      <c r="Y8" s="93">
        <f>IF(OR(MOD(SUM(AD17:AD196),10)=5,MOD(SUM(AD17:AD196),10)=0),0,1)</f>
        <v>0</v>
      </c>
      <c r="Z8" s="93"/>
      <c r="AA8" s="93"/>
      <c r="AB8" s="93"/>
      <c r="AC8" s="93"/>
      <c r="AD8" s="93"/>
      <c r="AE8" s="93">
        <f ca="1">IF(COUNTIF(AE17:AE196,2)=0,0,1)</f>
        <v>0</v>
      </c>
      <c r="AF8" s="93">
        <f>IF(SUM(AF17:AF196)&lt;&gt;0,1,0)</f>
        <v>0</v>
      </c>
      <c r="AG8" s="93"/>
      <c r="AH8" s="10"/>
      <c r="AI8" s="100"/>
      <c r="AJ8" s="100"/>
      <c r="AK8" s="100"/>
      <c r="AL8" s="100"/>
      <c r="AM8" s="100"/>
      <c r="AN8" s="93"/>
      <c r="AO8" s="93"/>
      <c r="AP8" s="93"/>
      <c r="AQ8" s="99">
        <f>IF(COUNTIF(AQ17:AQ196,"×")&gt;0,1,0)</f>
        <v>0</v>
      </c>
      <c r="AR8" s="93"/>
      <c r="AS8" s="99">
        <f>IF(MAX(AS17:AS196)&gt;3,1,0)</f>
        <v>0</v>
      </c>
      <c r="AT8" s="93"/>
      <c r="AU8" s="99">
        <f>IF(MAX(AU17:AU196)&gt;1,1,0)</f>
        <v>0</v>
      </c>
      <c r="AV8" s="99">
        <f>IF(SUM(AV17:AV196)=0,0,1)</f>
        <v>0</v>
      </c>
      <c r="AW8" s="99">
        <f t="shared" ref="AW8:AX8" si="0">IF(SUM(AW17:AW196)=0,0,1)</f>
        <v>0</v>
      </c>
      <c r="AX8" s="99">
        <f t="shared" si="0"/>
        <v>0</v>
      </c>
      <c r="AY8" s="99">
        <f>IF(SUM(AY17:AY196)=0,0,IF(OR(SUM(AY17:AY196)&gt;21,SUM(AY17:AY196)&lt;10),1,0))</f>
        <v>0</v>
      </c>
      <c r="AZ8" s="99">
        <f>IF(SUM(AZ17:AZ196)=0,0,IF(OR(SUM(AZ17:AZ196)&gt;21,SUM(AZ17:AZ196)&lt;10),1,0))</f>
        <v>0</v>
      </c>
      <c r="BA8" s="191"/>
      <c r="BB8" s="191"/>
      <c r="BC8" s="191"/>
      <c r="BD8" s="191"/>
    </row>
    <row r="9" spans="1:56" ht="18.95" customHeight="1" thickBot="1">
      <c r="B9" s="340"/>
      <c r="C9" s="341"/>
      <c r="D9" s="261"/>
      <c r="E9" s="262"/>
      <c r="F9" s="262"/>
      <c r="G9" s="262"/>
      <c r="H9" s="262"/>
      <c r="I9" s="262"/>
      <c r="J9" s="262"/>
      <c r="K9" s="262"/>
      <c r="L9" s="262"/>
      <c r="M9" s="262"/>
      <c r="N9" s="262"/>
      <c r="O9" s="262"/>
      <c r="P9" s="262"/>
      <c r="Q9" s="262"/>
      <c r="R9" s="337"/>
      <c r="S9" s="2"/>
      <c r="T9" s="2"/>
      <c r="U9" s="2"/>
      <c r="V9" s="8"/>
      <c r="W9" s="93" t="s">
        <v>40</v>
      </c>
      <c r="X9" s="93" t="s">
        <v>79</v>
      </c>
      <c r="Y9" s="305" t="s">
        <v>41</v>
      </c>
      <c r="Z9" s="307"/>
      <c r="AA9" s="307"/>
      <c r="AB9" s="307"/>
      <c r="AC9" s="307"/>
      <c r="AD9" s="306"/>
      <c r="AE9" s="93" t="s">
        <v>42</v>
      </c>
      <c r="AF9" s="93" t="s">
        <v>72</v>
      </c>
      <c r="AG9" s="93"/>
      <c r="AH9" s="11"/>
      <c r="AI9" s="12"/>
      <c r="AJ9" s="12"/>
      <c r="AK9" s="12"/>
      <c r="AL9" s="12"/>
      <c r="AM9" s="12"/>
      <c r="AN9" s="93"/>
      <c r="AO9" s="93"/>
      <c r="AP9" s="93"/>
      <c r="AQ9" s="93" t="s">
        <v>43</v>
      </c>
      <c r="AR9" s="93"/>
      <c r="AS9" s="93" t="s">
        <v>194</v>
      </c>
      <c r="AT9" s="93"/>
      <c r="AU9" s="93" t="s">
        <v>83</v>
      </c>
      <c r="AV9" s="93" t="s">
        <v>93</v>
      </c>
      <c r="AW9" s="93" t="s">
        <v>310</v>
      </c>
      <c r="AX9" s="93" t="s">
        <v>311</v>
      </c>
      <c r="AY9" s="93" t="s">
        <v>198</v>
      </c>
      <c r="AZ9" s="93" t="s">
        <v>199</v>
      </c>
      <c r="BA9" s="191"/>
      <c r="BB9" s="191"/>
      <c r="BC9" s="191"/>
      <c r="BD9" s="191"/>
    </row>
    <row r="10" spans="1:56" ht="18.75">
      <c r="B10" s="2"/>
      <c r="C10" s="5"/>
      <c r="D10" s="2"/>
      <c r="E10" s="2"/>
      <c r="F10" s="2"/>
      <c r="G10" s="2"/>
      <c r="H10" s="2"/>
      <c r="I10" s="2"/>
      <c r="J10" s="2"/>
      <c r="K10" s="2"/>
      <c r="L10" s="2"/>
      <c r="M10" s="5"/>
      <c r="N10" s="2"/>
      <c r="O10" s="2"/>
      <c r="P10" s="2"/>
      <c r="Q10" s="2"/>
      <c r="R10" s="2"/>
      <c r="S10" s="2"/>
      <c r="T10" s="2"/>
      <c r="U10" s="2"/>
      <c r="V10" s="7"/>
      <c r="W10" s="93"/>
      <c r="X10" s="93"/>
      <c r="Y10" s="93"/>
      <c r="Z10" s="93"/>
      <c r="AA10" s="93"/>
      <c r="AB10" s="93"/>
      <c r="AC10" s="93"/>
      <c r="AD10" s="93"/>
      <c r="AE10" s="93"/>
      <c r="AF10" s="93"/>
      <c r="AG10" s="265" t="s">
        <v>214</v>
      </c>
      <c r="AH10" s="266"/>
      <c r="AI10" s="266"/>
      <c r="AJ10" s="266"/>
      <c r="AK10" s="266"/>
      <c r="AL10" s="266"/>
      <c r="AM10" s="267"/>
      <c r="AN10" s="93"/>
      <c r="AO10" s="93"/>
      <c r="AP10" s="93"/>
      <c r="AQ10" s="93"/>
      <c r="AR10" s="93"/>
      <c r="AS10" s="93"/>
      <c r="AT10" s="93"/>
      <c r="AU10" s="93"/>
      <c r="AV10" s="15">
        <f>DATE(2017,4,1)</f>
        <v>42826</v>
      </c>
      <c r="AW10" s="15"/>
      <c r="AX10" s="15"/>
      <c r="AY10" s="93"/>
      <c r="AZ10" s="93"/>
      <c r="BA10" s="191"/>
      <c r="BB10" s="191"/>
      <c r="BC10" s="191"/>
      <c r="BD10" s="191"/>
    </row>
    <row r="11" spans="1:56" ht="19.5" thickBot="1">
      <c r="B11" s="2"/>
      <c r="C11" s="5"/>
      <c r="D11" s="2"/>
      <c r="E11" s="2"/>
      <c r="F11" s="2"/>
      <c r="G11" s="2"/>
      <c r="H11" s="2"/>
      <c r="I11" s="2"/>
      <c r="J11" s="2"/>
      <c r="K11" s="2"/>
      <c r="L11" s="2"/>
      <c r="M11" s="5"/>
      <c r="N11" s="2"/>
      <c r="O11" s="2"/>
      <c r="P11" s="2"/>
      <c r="Q11" s="2"/>
      <c r="R11" s="2"/>
      <c r="S11" s="2"/>
      <c r="T11" s="2"/>
      <c r="U11" s="2"/>
      <c r="V11" s="7"/>
      <c r="W11" s="93"/>
      <c r="X11" s="93"/>
      <c r="Y11" s="93"/>
      <c r="Z11" s="93"/>
      <c r="AA11" s="93"/>
      <c r="AB11" s="93"/>
      <c r="AC11" s="93"/>
      <c r="AD11" s="93"/>
      <c r="AE11" s="93"/>
      <c r="AF11" s="93"/>
      <c r="AG11" s="93" t="s">
        <v>213</v>
      </c>
      <c r="AH11" s="11" t="s">
        <v>86</v>
      </c>
      <c r="AI11" s="12" t="s">
        <v>88</v>
      </c>
      <c r="AJ11" s="12" t="s">
        <v>89</v>
      </c>
      <c r="AK11" s="12" t="s">
        <v>90</v>
      </c>
      <c r="AL11" s="12" t="s">
        <v>91</v>
      </c>
      <c r="AM11" s="12" t="s">
        <v>92</v>
      </c>
      <c r="AN11" s="93"/>
      <c r="AO11" s="93"/>
      <c r="AP11" s="93"/>
      <c r="AQ11" s="93"/>
      <c r="AR11" s="93"/>
      <c r="AS11" s="93"/>
      <c r="AT11" s="93"/>
      <c r="AU11" s="93"/>
      <c r="AV11" s="15">
        <f>DATE(2018,6,1)</f>
        <v>43252</v>
      </c>
      <c r="AW11" s="15"/>
      <c r="AX11" s="15"/>
      <c r="AY11" s="93"/>
      <c r="AZ11" s="93"/>
      <c r="BA11" s="191"/>
      <c r="BB11" s="191"/>
      <c r="BC11" s="191"/>
      <c r="BD11" s="191"/>
    </row>
    <row r="12" spans="1:56" ht="19.5" thickBot="1">
      <c r="B12" s="274" t="s">
        <v>64</v>
      </c>
      <c r="C12" s="288" t="s">
        <v>26</v>
      </c>
      <c r="D12" s="290" t="s">
        <v>27</v>
      </c>
      <c r="E12" s="290" t="s">
        <v>44</v>
      </c>
      <c r="F12" s="275" t="s">
        <v>28</v>
      </c>
      <c r="G12" s="277" t="s">
        <v>29</v>
      </c>
      <c r="H12" s="277"/>
      <c r="I12" s="279" t="s">
        <v>30</v>
      </c>
      <c r="J12" s="279"/>
      <c r="K12" s="279"/>
      <c r="L12" s="279"/>
      <c r="M12" s="279"/>
      <c r="N12" s="279"/>
      <c r="O12" s="279"/>
      <c r="P12" s="280"/>
      <c r="Q12" s="281" t="s">
        <v>45</v>
      </c>
      <c r="R12" s="282"/>
      <c r="S12" s="2"/>
      <c r="T12" s="2"/>
      <c r="U12" s="2"/>
      <c r="V12" s="7" t="s">
        <v>46</v>
      </c>
      <c r="W12" s="7" t="s">
        <v>190</v>
      </c>
      <c r="X12" s="7" t="s">
        <v>78</v>
      </c>
      <c r="Y12" s="305" t="s">
        <v>47</v>
      </c>
      <c r="Z12" s="307"/>
      <c r="AA12" s="307"/>
      <c r="AB12" s="307"/>
      <c r="AC12" s="307"/>
      <c r="AD12" s="306"/>
      <c r="AE12" s="93" t="s">
        <v>48</v>
      </c>
      <c r="AF12" s="95" t="s">
        <v>49</v>
      </c>
      <c r="AG12" s="95"/>
      <c r="AH12" s="192"/>
      <c r="AI12" s="13"/>
      <c r="AJ12" s="13"/>
      <c r="AK12" s="13"/>
      <c r="AL12" s="13"/>
      <c r="AM12" s="13"/>
      <c r="AN12" s="305" t="s">
        <v>50</v>
      </c>
      <c r="AO12" s="307"/>
      <c r="AP12" s="307"/>
      <c r="AQ12" s="306"/>
      <c r="AR12" s="305" t="s">
        <v>73</v>
      </c>
      <c r="AS12" s="307"/>
      <c r="AT12" s="307"/>
      <c r="AU12" s="306"/>
      <c r="AV12" s="96" t="s">
        <v>94</v>
      </c>
      <c r="AW12" s="97" t="s">
        <v>308</v>
      </c>
      <c r="AX12" s="97" t="s">
        <v>309</v>
      </c>
      <c r="AY12" s="305" t="s">
        <v>193</v>
      </c>
      <c r="AZ12" s="306"/>
      <c r="BA12" s="191"/>
      <c r="BB12" s="191"/>
      <c r="BC12" s="191"/>
      <c r="BD12" s="191"/>
    </row>
    <row r="13" spans="1:56" ht="19.5" thickBot="1">
      <c r="B13" s="248"/>
      <c r="C13" s="289"/>
      <c r="D13" s="291"/>
      <c r="E13" s="291"/>
      <c r="F13" s="276"/>
      <c r="G13" s="278"/>
      <c r="H13" s="278"/>
      <c r="I13" s="9"/>
      <c r="J13" s="103" t="s">
        <v>70</v>
      </c>
      <c r="K13" s="107" t="s">
        <v>71</v>
      </c>
      <c r="L13" s="107" t="s">
        <v>74</v>
      </c>
      <c r="M13" s="106" t="s">
        <v>31</v>
      </c>
      <c r="N13" s="278" t="s">
        <v>69</v>
      </c>
      <c r="O13" s="278"/>
      <c r="P13" s="286"/>
      <c r="Q13" s="28" t="s">
        <v>51</v>
      </c>
      <c r="R13" s="29" t="s">
        <v>52</v>
      </c>
      <c r="S13" s="2"/>
      <c r="T13" s="2"/>
      <c r="U13" s="2"/>
      <c r="V13" s="7"/>
      <c r="W13" s="93"/>
      <c r="X13" s="93"/>
      <c r="Y13" s="93" t="s">
        <v>26</v>
      </c>
      <c r="Z13" s="93" t="s">
        <v>27</v>
      </c>
      <c r="AA13" s="93" t="s">
        <v>44</v>
      </c>
      <c r="AB13" s="93" t="s">
        <v>53</v>
      </c>
      <c r="AC13" s="93" t="s">
        <v>54</v>
      </c>
      <c r="AD13" s="93" t="s">
        <v>55</v>
      </c>
      <c r="AE13" s="93" t="s">
        <v>56</v>
      </c>
      <c r="AF13" s="93" t="s">
        <v>57</v>
      </c>
      <c r="AG13" s="93"/>
      <c r="AH13" s="14"/>
      <c r="AI13" s="13"/>
      <c r="AJ13" s="13"/>
      <c r="AK13" s="13"/>
      <c r="AL13" s="12"/>
      <c r="AM13" s="12"/>
      <c r="AN13" s="93" t="s">
        <v>75</v>
      </c>
      <c r="AO13" s="93" t="s">
        <v>76</v>
      </c>
      <c r="AP13" s="93" t="s">
        <v>77</v>
      </c>
      <c r="AQ13" s="93" t="s">
        <v>50</v>
      </c>
      <c r="AR13" s="93" t="s">
        <v>58</v>
      </c>
      <c r="AS13" s="93" t="s">
        <v>80</v>
      </c>
      <c r="AT13" s="93" t="s">
        <v>81</v>
      </c>
      <c r="AU13" s="93" t="s">
        <v>82</v>
      </c>
      <c r="AV13" s="93"/>
      <c r="AW13" s="93"/>
      <c r="AX13" s="93"/>
      <c r="AY13" s="93" t="s">
        <v>191</v>
      </c>
      <c r="AZ13" s="93" t="s">
        <v>192</v>
      </c>
      <c r="BA13" s="99" t="s">
        <v>331</v>
      </c>
      <c r="BB13" s="99" t="s">
        <v>304</v>
      </c>
      <c r="BC13" s="99" t="s">
        <v>307</v>
      </c>
      <c r="BD13" s="99" t="s">
        <v>305</v>
      </c>
    </row>
    <row r="14" spans="1:56" ht="18.95" customHeight="1" thickTop="1">
      <c r="B14" s="246" t="s">
        <v>32</v>
      </c>
      <c r="C14" s="342">
        <v>1499</v>
      </c>
      <c r="D14" s="270" t="s">
        <v>84</v>
      </c>
      <c r="E14" s="272" t="s">
        <v>85</v>
      </c>
      <c r="F14" s="92">
        <v>4</v>
      </c>
      <c r="G14" s="92" t="s">
        <v>33</v>
      </c>
      <c r="H14" s="92" t="s">
        <v>66</v>
      </c>
      <c r="I14" s="92" t="s">
        <v>34</v>
      </c>
      <c r="J14" s="11">
        <v>1234</v>
      </c>
      <c r="K14" s="75" t="s">
        <v>258</v>
      </c>
      <c r="L14" s="75" t="s">
        <v>254</v>
      </c>
      <c r="M14" s="76">
        <v>42869</v>
      </c>
      <c r="N14" s="315" t="s">
        <v>345</v>
      </c>
      <c r="O14" s="316"/>
      <c r="P14" s="317"/>
      <c r="Q14" s="330" t="s">
        <v>35</v>
      </c>
      <c r="R14" s="330"/>
      <c r="S14" s="2"/>
      <c r="T14" s="2"/>
      <c r="U14" s="2"/>
      <c r="V14" s="7"/>
      <c r="W14" s="93"/>
      <c r="X14" s="93"/>
      <c r="Y14" s="93"/>
      <c r="Z14" s="93"/>
      <c r="AA14" s="93"/>
      <c r="AB14" s="93"/>
      <c r="AC14" s="93"/>
      <c r="AD14" s="93"/>
      <c r="AE14" s="93"/>
      <c r="AF14" s="93"/>
      <c r="AG14" s="93"/>
      <c r="AH14" s="11"/>
      <c r="AI14" s="12"/>
      <c r="AJ14" s="12"/>
      <c r="AK14" s="12"/>
      <c r="AL14" s="12"/>
      <c r="AM14" s="12"/>
      <c r="AN14" s="93"/>
      <c r="AO14" s="93"/>
      <c r="AP14" s="93"/>
      <c r="AQ14" s="93"/>
      <c r="AR14" s="93"/>
      <c r="AS14" s="93"/>
      <c r="AT14" s="93"/>
      <c r="AU14" s="93"/>
      <c r="AV14" s="93"/>
      <c r="AW14" s="93"/>
      <c r="AX14" s="93"/>
      <c r="AY14" s="93"/>
      <c r="AZ14" s="93"/>
      <c r="BA14" s="191"/>
      <c r="BB14" s="191"/>
      <c r="BC14" s="191"/>
      <c r="BD14" s="191"/>
    </row>
    <row r="15" spans="1:56" ht="18" customHeight="1">
      <c r="B15" s="247"/>
      <c r="C15" s="343"/>
      <c r="D15" s="271"/>
      <c r="E15" s="273"/>
      <c r="F15" s="93" t="s">
        <v>68</v>
      </c>
      <c r="G15" s="93" t="s">
        <v>36</v>
      </c>
      <c r="H15" s="93" t="s">
        <v>60</v>
      </c>
      <c r="I15" s="93" t="s">
        <v>61</v>
      </c>
      <c r="J15" s="11">
        <v>1134</v>
      </c>
      <c r="K15" s="100" t="s">
        <v>259</v>
      </c>
      <c r="L15" s="100" t="s">
        <v>260</v>
      </c>
      <c r="M15" s="77">
        <v>42916</v>
      </c>
      <c r="N15" s="265" t="s">
        <v>256</v>
      </c>
      <c r="O15" s="266"/>
      <c r="P15" s="308"/>
      <c r="Q15" s="331"/>
      <c r="R15" s="331"/>
      <c r="S15" s="2"/>
      <c r="T15" s="2"/>
      <c r="U15" s="2"/>
      <c r="V15" s="7"/>
      <c r="W15" s="93"/>
      <c r="X15" s="93"/>
      <c r="Y15" s="93"/>
      <c r="Z15" s="93"/>
      <c r="AA15" s="93"/>
      <c r="AB15" s="93"/>
      <c r="AC15" s="93"/>
      <c r="AD15" s="93"/>
      <c r="AE15" s="93"/>
      <c r="AF15" s="93"/>
      <c r="AG15" s="93"/>
      <c r="AH15" s="11"/>
      <c r="AI15" s="12"/>
      <c r="AJ15" s="12"/>
      <c r="AK15" s="12"/>
      <c r="AL15" s="12"/>
      <c r="AM15" s="12"/>
      <c r="AN15" s="93"/>
      <c r="AO15" s="93"/>
      <c r="AP15" s="93"/>
      <c r="AQ15" s="93"/>
      <c r="AR15" s="93"/>
      <c r="AS15" s="93"/>
      <c r="AT15" s="93"/>
      <c r="AU15" s="93"/>
      <c r="AV15" s="93"/>
      <c r="AW15" s="93"/>
      <c r="AX15" s="93"/>
      <c r="AY15" s="93"/>
      <c r="AZ15" s="93"/>
      <c r="BA15" s="191"/>
      <c r="BB15" s="191"/>
      <c r="BC15" s="191"/>
      <c r="BD15" s="191"/>
    </row>
    <row r="16" spans="1:56" ht="18.95" customHeight="1" thickBot="1">
      <c r="B16" s="248"/>
      <c r="C16" s="283"/>
      <c r="D16" s="283"/>
      <c r="E16" s="283"/>
      <c r="F16" s="283"/>
      <c r="G16" s="94" t="s">
        <v>37</v>
      </c>
      <c r="H16" s="94"/>
      <c r="I16" s="94" t="s">
        <v>62</v>
      </c>
      <c r="J16" s="94"/>
      <c r="K16" s="94"/>
      <c r="L16" s="6"/>
      <c r="M16" s="33"/>
      <c r="N16" s="333"/>
      <c r="O16" s="333"/>
      <c r="P16" s="334"/>
      <c r="Q16" s="332"/>
      <c r="R16" s="332"/>
      <c r="S16" s="2"/>
      <c r="T16" s="2"/>
      <c r="U16" s="2"/>
      <c r="V16" s="7"/>
      <c r="W16" s="93"/>
      <c r="X16" s="93"/>
      <c r="Y16" s="93"/>
      <c r="Z16" s="93"/>
      <c r="AA16" s="93"/>
      <c r="AB16" s="93"/>
      <c r="AC16" s="93"/>
      <c r="AD16" s="93"/>
      <c r="AE16" s="93"/>
      <c r="AF16" s="93"/>
      <c r="AG16" s="93"/>
      <c r="AH16" s="11"/>
      <c r="AI16" s="12"/>
      <c r="AJ16" s="12"/>
      <c r="AK16" s="12"/>
      <c r="AL16" s="12"/>
      <c r="AM16" s="12"/>
      <c r="AN16" s="93"/>
      <c r="AO16" s="93"/>
      <c r="AP16" s="93"/>
      <c r="AQ16" s="93"/>
      <c r="AR16" s="93"/>
      <c r="AS16" s="93"/>
      <c r="AT16" s="93"/>
      <c r="AU16" s="93"/>
      <c r="AV16" s="93"/>
      <c r="AW16" s="93"/>
      <c r="AX16" s="93"/>
      <c r="AY16" s="93"/>
      <c r="AZ16" s="93"/>
      <c r="BA16" s="191"/>
      <c r="BB16" s="191"/>
      <c r="BC16" s="191"/>
      <c r="BD16" s="191"/>
    </row>
    <row r="17" spans="2:56" ht="18.95" customHeight="1" thickTop="1">
      <c r="B17" s="246">
        <v>1</v>
      </c>
      <c r="C17" s="249"/>
      <c r="D17" s="251" t="str">
        <f>IF(C17="","",VLOOKUP(C17,登録データ!$H$3:$N$1500,2,FALSE))</f>
        <v/>
      </c>
      <c r="E17" s="270" t="str">
        <f>IF(C17="","",VLOOKUP(C17,登録データ!$H$3:$N$1500,3,FALSE))</f>
        <v/>
      </c>
      <c r="F17" s="92" t="str">
        <f>IF(C17="","",VLOOKUP(C17,登録データ!$H$3:$N$1500,7,FALSE))</f>
        <v/>
      </c>
      <c r="G17" s="92" t="s">
        <v>33</v>
      </c>
      <c r="H17" s="216"/>
      <c r="I17" s="92" t="s">
        <v>34</v>
      </c>
      <c r="J17" s="197"/>
      <c r="K17" s="25" t="str">
        <f t="shared" ref="K17:K22" si="1">IF(OR(H17="",J17=""),"",IF(COUNTIF(H17,"*m*")&gt;0,AH17,IF(COUNTIF(H17,"*種*")&gt;0,AM17,AL17)))</f>
        <v/>
      </c>
      <c r="L17" s="27" t="str">
        <f>IF(J17="","",AQ17)</f>
        <v/>
      </c>
      <c r="M17" s="200"/>
      <c r="N17" s="298"/>
      <c r="O17" s="298"/>
      <c r="P17" s="299"/>
      <c r="Q17" s="293"/>
      <c r="R17" s="293"/>
      <c r="S17" s="2"/>
      <c r="T17" s="2"/>
      <c r="U17" s="2"/>
      <c r="V17" s="7"/>
      <c r="W17" s="312">
        <f>IF(C17="",0,IF(VLOOKUP(C17,登録データ!$H$3:$P$3000,9,FALSE)=1,0,1))</f>
        <v>0</v>
      </c>
      <c r="X17" s="312">
        <f>COUNTIF($C$17:C17,C17)</f>
        <v>0</v>
      </c>
      <c r="Y17" s="325">
        <f>IF(C17="",1,0)</f>
        <v>1</v>
      </c>
      <c r="Z17" s="325">
        <f>IF(D17="",1,0)</f>
        <v>1</v>
      </c>
      <c r="AA17" s="325">
        <f>IF(E17="",1,0)</f>
        <v>1</v>
      </c>
      <c r="AB17" s="325">
        <f>IF(F17="",1,0)</f>
        <v>1</v>
      </c>
      <c r="AC17" s="325">
        <f>IF(F18="",1,0)</f>
        <v>1</v>
      </c>
      <c r="AD17" s="325">
        <f>IF(ISNA(OR(Y17:AC17)),1,SUM(Y17:AC17))</f>
        <v>5</v>
      </c>
      <c r="AE17" s="99">
        <f ca="1">IF(AR17="",0,COUNTIF(OFFSET(AR17,-MOD(ROW(AR17)+1,3),0,3,1),AR17))</f>
        <v>0</v>
      </c>
      <c r="AF17" s="93">
        <f>IF(COUNTIF(H17,"*m*")&gt;0,IF(VALUE(AJ17)&gt;59,1,0),0)</f>
        <v>0</v>
      </c>
      <c r="AG17" s="93" t="str">
        <f>IF(COUNTIF(H17,"*m*")&gt;0,RIGHT(10000000+AN17,7),RIGHT(100000+AN17,5))</f>
        <v>00000</v>
      </c>
      <c r="AH17" s="11" t="str">
        <f>IF(AI17=0,AJ17&amp;"秒"&amp;AK17,AI17&amp;"分"&amp;AJ17&amp;"秒"&amp;AK17)</f>
        <v>0秒0</v>
      </c>
      <c r="AI17" s="12">
        <f>INT(J17/10000)</f>
        <v>0</v>
      </c>
      <c r="AJ17" s="12" t="str">
        <f>RIGHT(INT(J17/100),2)</f>
        <v>0</v>
      </c>
      <c r="AK17" s="12" t="str">
        <f>RIGHT(INT(J17/1),2)</f>
        <v>0</v>
      </c>
      <c r="AL17" s="12" t="str">
        <f>INT(J17/100)&amp;"m"&amp;RIGHT(J17,2)</f>
        <v>0m</v>
      </c>
      <c r="AM17" s="12" t="str">
        <f>J17&amp;"点"</f>
        <v>点</v>
      </c>
      <c r="AN17" s="108">
        <f>VALUE(J17)</f>
        <v>0</v>
      </c>
      <c r="AO17" s="99" t="str">
        <f>IF(J17="","",VLOOKUP(H17,登録データ!$Y$4:$Z$28,2,FALSE))</f>
        <v/>
      </c>
      <c r="AP17" s="99" t="str">
        <f>IF(J17="","",VLOOKUP(H17,登録データ!$Y$4:$AA$28,3,FALSE))</f>
        <v/>
      </c>
      <c r="AQ17" s="99" t="str">
        <f>IF(OR(H17="",J17=""),"",IF(COUNTIF(H17,"*m*")&gt;0,IF(AND(AO17&lt;AN17,AN17&lt;=AP17),"B",IF(AN17&lt;=AO17,"A","×")),IF(AND(AO17&gt;AN17,AN17&gt;=AP17),"B",IF(AN17&gt;=AO17,"A","×"))))</f>
        <v/>
      </c>
      <c r="AR17" s="99" t="str">
        <f>IF(H17="","",VLOOKUP(H17,登録データ!$Y$4:$AB$28,4,FALSE))</f>
        <v/>
      </c>
      <c r="AS17" s="99">
        <f>IF(AR17="",0,COUNTIF($AR$17:AR17,AR17))</f>
        <v>0</v>
      </c>
      <c r="AT17" s="99" t="str">
        <f>AR17&amp;AQ17</f>
        <v/>
      </c>
      <c r="AU17" s="99">
        <f>IF(AQ17="B",COUNTIF($AT$17:AT17,AT17),0)</f>
        <v>0</v>
      </c>
      <c r="AV17" s="99">
        <f>IF(M17="",0,IF(OR(M17&lt;$AV$10,M17&gt;$AV$11),1,0))</f>
        <v>0</v>
      </c>
      <c r="AW17" s="99">
        <f>IF($H17="",0,IF($M17="",1,0))</f>
        <v>0</v>
      </c>
      <c r="AX17" s="99">
        <f>IF($H17="",0,IF($N17="",1,0))</f>
        <v>0</v>
      </c>
      <c r="AY17" s="312">
        <f>IF(Q17="",0,COUNTA($Q$17:Q17))</f>
        <v>0</v>
      </c>
      <c r="AZ17" s="312">
        <f>IF(R17="",0,COUNTA($R$17:R17))</f>
        <v>0</v>
      </c>
      <c r="BA17" s="318">
        <f>IF(OR($AR17="20200",$AR18="20200",$AR19="20200"),COUNTIF($AR$17:$AR19,"20200"),0)</f>
        <v>0</v>
      </c>
      <c r="BB17" s="318">
        <f>IF($BA17=0,0,INDEX($H17:$H19,MATCH("20200",$AR17:$AR19,0),1))</f>
        <v>0</v>
      </c>
      <c r="BC17" s="318">
        <f>IF($BA17=0,0,INDEX($J17:$J19,MATCH("20200",$AR17:$AR19,0),1))</f>
        <v>0</v>
      </c>
      <c r="BD17" s="318">
        <f>IF($BA17=0,0,INDEX($L17:$L19,MATCH("20200",$AR17:$AR19,0),1))</f>
        <v>0</v>
      </c>
    </row>
    <row r="18" spans="2:56" ht="18" customHeight="1">
      <c r="B18" s="247"/>
      <c r="C18" s="250"/>
      <c r="D18" s="252"/>
      <c r="E18" s="271"/>
      <c r="F18" s="93" t="str">
        <f>IF(C17="","",VLOOKUP(C17,登録データ!$H$3:$N$1500,4,FALSE))</f>
        <v/>
      </c>
      <c r="G18" s="93" t="s">
        <v>36</v>
      </c>
      <c r="H18" s="217"/>
      <c r="I18" s="93" t="s">
        <v>67</v>
      </c>
      <c r="J18" s="198"/>
      <c r="K18" s="25" t="str">
        <f t="shared" si="1"/>
        <v/>
      </c>
      <c r="L18" s="99" t="str">
        <f t="shared" ref="L18" si="2">IF(J18="","",AQ18)</f>
        <v/>
      </c>
      <c r="M18" s="206"/>
      <c r="N18" s="300"/>
      <c r="O18" s="301"/>
      <c r="P18" s="302"/>
      <c r="Q18" s="294"/>
      <c r="R18" s="294"/>
      <c r="S18" s="2"/>
      <c r="T18" s="2"/>
      <c r="U18" s="2"/>
      <c r="V18" s="7"/>
      <c r="W18" s="313"/>
      <c r="X18" s="313"/>
      <c r="Y18" s="326"/>
      <c r="Z18" s="326"/>
      <c r="AA18" s="326"/>
      <c r="AB18" s="326"/>
      <c r="AC18" s="326"/>
      <c r="AD18" s="326"/>
      <c r="AE18" s="99">
        <f t="shared" ref="AE18:AE81" ca="1" si="3">IF(AR18="",0,COUNTIF(OFFSET(AR18,-MOD(ROW(AR18)+1,3),0,3,1),AR18))</f>
        <v>0</v>
      </c>
      <c r="AF18" s="93">
        <f t="shared" ref="AF18:AF20" si="4">IF(COUNTIF(H18,"*m*")&gt;0,IF(VALUE(AJ18)&gt;59,1,0),0)</f>
        <v>0</v>
      </c>
      <c r="AG18" s="93" t="str">
        <f t="shared" ref="AG18:AG81" si="5">IF(COUNTIF(H18,"*m*")&gt;0,RIGHT(10000000+AN18,7),RIGHT(100000+AN18,5))</f>
        <v>00000</v>
      </c>
      <c r="AH18" s="11" t="str">
        <f t="shared" ref="AH18:AH20" si="6">IF(AI18=0,AJ18&amp;"秒"&amp;AK18,AI18&amp;"分"&amp;AJ18&amp;"秒"&amp;AK18)</f>
        <v>0秒0</v>
      </c>
      <c r="AI18" s="12">
        <f t="shared" ref="AI18:AI20" si="7">INT(J18/10000)</f>
        <v>0</v>
      </c>
      <c r="AJ18" s="12" t="str">
        <f t="shared" ref="AJ18:AJ20" si="8">RIGHT(INT(J18/100),2)</f>
        <v>0</v>
      </c>
      <c r="AK18" s="12" t="str">
        <f t="shared" ref="AK18:AK20" si="9">RIGHT(INT(J18/1),2)</f>
        <v>0</v>
      </c>
      <c r="AL18" s="12" t="str">
        <f t="shared" ref="AL18:AL20" si="10">INT(J18/100)&amp;"m"&amp;RIGHT(J18,2)</f>
        <v>0m</v>
      </c>
      <c r="AM18" s="12" t="str">
        <f t="shared" ref="AM18:AM20" si="11">J18&amp;"点"</f>
        <v>点</v>
      </c>
      <c r="AN18" s="108">
        <f t="shared" ref="AN18:AN20" si="12">VALUE(J18)</f>
        <v>0</v>
      </c>
      <c r="AO18" s="99" t="str">
        <f>IF(J18="","",VLOOKUP(H18,登録データ!$Y$4:$Z$28,2,FALSE))</f>
        <v/>
      </c>
      <c r="AP18" s="99" t="str">
        <f>IF(J18="","",VLOOKUP(H18,登録データ!$Y$4:$AA$28,3,FALSE))</f>
        <v/>
      </c>
      <c r="AQ18" s="99" t="str">
        <f t="shared" ref="AQ18:AQ81" si="13">IF(OR(H18="",J18=""),"",IF(COUNTIF(H18,"*m*")&gt;0,IF(AND(AO18&lt;AN18,AN18&lt;=AP18),"B",IF(AN18&lt;=AO18,"A","×")),IF(AND(AO18&gt;AN18,AN18&gt;=AP18),"B",IF(AN18&gt;=AO18,"A","×"))))</f>
        <v/>
      </c>
      <c r="AR18" s="99" t="str">
        <f>IF(H18="","",VLOOKUP(H18,登録データ!$Y$4:$AB$28,4,FALSE))</f>
        <v/>
      </c>
      <c r="AS18" s="99">
        <f>IF(AR18="",0,COUNTIF($AR$17:AR18,AR18))</f>
        <v>0</v>
      </c>
      <c r="AT18" s="99" t="str">
        <f t="shared" ref="AT18:AT20" si="14">AR18&amp;AQ18</f>
        <v/>
      </c>
      <c r="AU18" s="99">
        <f>IF(AQ18="B",COUNTIF($AT$17:AT18,AT18),0)</f>
        <v>0</v>
      </c>
      <c r="AV18" s="99">
        <f t="shared" ref="AV18:AV20" si="15">IF(M18="",0,IF(OR(M18&lt;$AV$10,M18&gt;$AV$11),1,0))</f>
        <v>0</v>
      </c>
      <c r="AW18" s="99">
        <f t="shared" ref="AW18:AW81" si="16">IF($H18="",0,IF($M18="",1,0))</f>
        <v>0</v>
      </c>
      <c r="AX18" s="99">
        <f t="shared" ref="AX18:AX81" si="17">IF($H18="",0,IF($N18="",1,0))</f>
        <v>0</v>
      </c>
      <c r="AY18" s="319"/>
      <c r="AZ18" s="313"/>
      <c r="BA18" s="319"/>
      <c r="BB18" s="319"/>
      <c r="BC18" s="319"/>
      <c r="BD18" s="319"/>
    </row>
    <row r="19" spans="2:56" ht="18.95" customHeight="1" thickBot="1">
      <c r="B19" s="248"/>
      <c r="C19" s="283"/>
      <c r="D19" s="283"/>
      <c r="E19" s="283"/>
      <c r="F19" s="283"/>
      <c r="G19" s="94" t="s">
        <v>37</v>
      </c>
      <c r="H19" s="196"/>
      <c r="I19" s="94" t="s">
        <v>39</v>
      </c>
      <c r="J19" s="199"/>
      <c r="K19" s="104" t="str">
        <f t="shared" si="1"/>
        <v/>
      </c>
      <c r="L19" s="104" t="str">
        <f t="shared" ref="L19" si="18">IF(J19="","",AQ19)</f>
        <v/>
      </c>
      <c r="M19" s="202"/>
      <c r="N19" s="303"/>
      <c r="O19" s="303"/>
      <c r="P19" s="304"/>
      <c r="Q19" s="295"/>
      <c r="R19" s="295"/>
      <c r="S19" s="2"/>
      <c r="T19" s="2"/>
      <c r="U19" s="2"/>
      <c r="V19" s="7"/>
      <c r="W19" s="314"/>
      <c r="X19" s="314"/>
      <c r="Y19" s="273"/>
      <c r="Z19" s="273"/>
      <c r="AA19" s="273"/>
      <c r="AB19" s="273"/>
      <c r="AC19" s="273"/>
      <c r="AD19" s="273"/>
      <c r="AE19" s="99">
        <f t="shared" ca="1" si="3"/>
        <v>0</v>
      </c>
      <c r="AF19" s="93">
        <f t="shared" si="4"/>
        <v>0</v>
      </c>
      <c r="AG19" s="93" t="str">
        <f t="shared" si="5"/>
        <v>00000</v>
      </c>
      <c r="AH19" s="11" t="str">
        <f t="shared" si="6"/>
        <v>0秒0</v>
      </c>
      <c r="AI19" s="12">
        <f t="shared" si="7"/>
        <v>0</v>
      </c>
      <c r="AJ19" s="12" t="str">
        <f t="shared" si="8"/>
        <v>0</v>
      </c>
      <c r="AK19" s="12" t="str">
        <f t="shared" si="9"/>
        <v>0</v>
      </c>
      <c r="AL19" s="12" t="str">
        <f t="shared" si="10"/>
        <v>0m</v>
      </c>
      <c r="AM19" s="12" t="str">
        <f t="shared" si="11"/>
        <v>点</v>
      </c>
      <c r="AN19" s="108">
        <f t="shared" si="12"/>
        <v>0</v>
      </c>
      <c r="AO19" s="99" t="str">
        <f>IF(J19="","",VLOOKUP(H19,登録データ!$Y$4:$Z$28,2,FALSE))</f>
        <v/>
      </c>
      <c r="AP19" s="99" t="str">
        <f>IF(J19="","",VLOOKUP(H19,登録データ!$Y$4:$AA$28,3,FALSE))</f>
        <v/>
      </c>
      <c r="AQ19" s="99" t="str">
        <f t="shared" si="13"/>
        <v/>
      </c>
      <c r="AR19" s="99" t="str">
        <f>IF(H19="","",VLOOKUP(H19,登録データ!$Y$4:$AB$28,4,FALSE))</f>
        <v/>
      </c>
      <c r="AS19" s="99">
        <f>IF(AR19="",0,COUNTIF($AR$17:AR19,AR19))</f>
        <v>0</v>
      </c>
      <c r="AT19" s="99" t="str">
        <f t="shared" si="14"/>
        <v/>
      </c>
      <c r="AU19" s="99">
        <f>IF(AQ19="B",COUNTIF($AT$17:AT19,AT19),0)</f>
        <v>0</v>
      </c>
      <c r="AV19" s="99">
        <f t="shared" si="15"/>
        <v>0</v>
      </c>
      <c r="AW19" s="99">
        <f t="shared" si="16"/>
        <v>0</v>
      </c>
      <c r="AX19" s="99">
        <f t="shared" si="17"/>
        <v>0</v>
      </c>
      <c r="AY19" s="320"/>
      <c r="AZ19" s="314"/>
      <c r="BA19" s="320"/>
      <c r="BB19" s="320"/>
      <c r="BC19" s="320"/>
      <c r="BD19" s="320"/>
    </row>
    <row r="20" spans="2:56" ht="19.5" thickTop="1">
      <c r="B20" s="246">
        <v>2</v>
      </c>
      <c r="C20" s="249"/>
      <c r="D20" s="251" t="str">
        <f>IF(C20="","",VLOOKUP(C20,登録データ!$H$3:$N$1500,2,FALSE))</f>
        <v/>
      </c>
      <c r="E20" s="270" t="str">
        <f>IF(C20="","",VLOOKUP(C20,登録データ!$H$3:$N$1500,3,FALSE))</f>
        <v/>
      </c>
      <c r="F20" s="92" t="str">
        <f>IF(C20="","",VLOOKUP(C20,登録データ!$H$3:$N$1500,7,FALSE))</f>
        <v/>
      </c>
      <c r="G20" s="92" t="s">
        <v>33</v>
      </c>
      <c r="H20" s="216"/>
      <c r="I20" s="92" t="s">
        <v>34</v>
      </c>
      <c r="J20" s="197"/>
      <c r="K20" s="102" t="str">
        <f t="shared" si="1"/>
        <v/>
      </c>
      <c r="L20" s="27" t="str">
        <f>IF(J20="","",AQ20)</f>
        <v/>
      </c>
      <c r="M20" s="200"/>
      <c r="N20" s="298"/>
      <c r="O20" s="298"/>
      <c r="P20" s="299"/>
      <c r="Q20" s="293"/>
      <c r="R20" s="293"/>
      <c r="V20" s="7"/>
      <c r="W20" s="312">
        <f>IF(C20="",0,IF(VLOOKUP(C20,登録データ!$H$3:$P$3000,9,FALSE)=1,0,1))</f>
        <v>0</v>
      </c>
      <c r="X20" s="312">
        <f>COUNTIF($C$17:C20,C20)</f>
        <v>0</v>
      </c>
      <c r="Y20" s="325">
        <f t="shared" ref="Y20" si="19">IF(C20="",1,0)</f>
        <v>1</v>
      </c>
      <c r="Z20" s="325">
        <f t="shared" ref="Z20" si="20">IF(D20="",1,0)</f>
        <v>1</v>
      </c>
      <c r="AA20" s="325">
        <f t="shared" ref="AA20" si="21">IF(E20="",1,0)</f>
        <v>1</v>
      </c>
      <c r="AB20" s="325">
        <f t="shared" ref="AB20" si="22">IF(F20="",1,0)</f>
        <v>1</v>
      </c>
      <c r="AC20" s="325">
        <f t="shared" ref="AC20" si="23">IF(F21="",1,0)</f>
        <v>1</v>
      </c>
      <c r="AD20" s="325">
        <f t="shared" ref="AD20" si="24">IF(ISNA(OR(Y20:AC20)),1,SUM(Y20:AC20))</f>
        <v>5</v>
      </c>
      <c r="AE20" s="99">
        <f t="shared" ca="1" si="3"/>
        <v>0</v>
      </c>
      <c r="AF20" s="93">
        <f t="shared" si="4"/>
        <v>0</v>
      </c>
      <c r="AG20" s="93" t="str">
        <f t="shared" si="5"/>
        <v>00000</v>
      </c>
      <c r="AH20" s="11" t="str">
        <f t="shared" si="6"/>
        <v>0秒0</v>
      </c>
      <c r="AI20" s="12">
        <f t="shared" si="7"/>
        <v>0</v>
      </c>
      <c r="AJ20" s="12" t="str">
        <f t="shared" si="8"/>
        <v>0</v>
      </c>
      <c r="AK20" s="12" t="str">
        <f t="shared" si="9"/>
        <v>0</v>
      </c>
      <c r="AL20" s="12" t="str">
        <f t="shared" si="10"/>
        <v>0m</v>
      </c>
      <c r="AM20" s="12" t="str">
        <f t="shared" si="11"/>
        <v>点</v>
      </c>
      <c r="AN20" s="108">
        <f t="shared" si="12"/>
        <v>0</v>
      </c>
      <c r="AO20" s="99" t="str">
        <f>IF(J20="","",VLOOKUP(H20,登録データ!$Y$4:$Z$28,2,FALSE))</f>
        <v/>
      </c>
      <c r="AP20" s="99" t="str">
        <f>IF(J20="","",VLOOKUP(H20,登録データ!$Y$4:$AA$28,3,FALSE))</f>
        <v/>
      </c>
      <c r="AQ20" s="99" t="str">
        <f t="shared" si="13"/>
        <v/>
      </c>
      <c r="AR20" s="99" t="str">
        <f>IF(H20="","",VLOOKUP(H20,登録データ!$Y$4:$AB$28,4,FALSE))</f>
        <v/>
      </c>
      <c r="AS20" s="99">
        <f>IF(AR20="",0,COUNTIF($AR$17:AR20,AR20))</f>
        <v>0</v>
      </c>
      <c r="AT20" s="99" t="str">
        <f t="shared" si="14"/>
        <v/>
      </c>
      <c r="AU20" s="99">
        <f>IF(AQ20="B",COUNTIF($AT$17:AT20,AT20),0)</f>
        <v>0</v>
      </c>
      <c r="AV20" s="99">
        <f t="shared" si="15"/>
        <v>0</v>
      </c>
      <c r="AW20" s="99">
        <f t="shared" si="16"/>
        <v>0</v>
      </c>
      <c r="AX20" s="99">
        <f t="shared" si="17"/>
        <v>0</v>
      </c>
      <c r="AY20" s="312">
        <f>IF(Q20="",0,COUNTA($Q$17:Q20))</f>
        <v>0</v>
      </c>
      <c r="AZ20" s="312">
        <f>IF(R20="",0,COUNTA($R$17:R20))</f>
        <v>0</v>
      </c>
      <c r="BA20" s="318">
        <f>IF(OR($AR20="20200",$AR21="20200",$AR22="20200"),COUNTIF($AR$17:$AR22,"20200"),0)</f>
        <v>0</v>
      </c>
      <c r="BB20" s="318">
        <f t="shared" ref="BB20" si="25">IF($BA20=0,0,INDEX($H20:$H22,MATCH("20200",$AR20:$AR22,0),1))</f>
        <v>0</v>
      </c>
      <c r="BC20" s="318">
        <f t="shared" ref="BC20" si="26">IF($BA20=0,0,INDEX($J20:$J22,MATCH("20200",$AR20:$AR22,0),1))</f>
        <v>0</v>
      </c>
      <c r="BD20" s="318">
        <f t="shared" ref="BD20" si="27">IF($BA20=0,0,INDEX($L20:$L22,MATCH("20200",$AR20:$AR22,0),1))</f>
        <v>0</v>
      </c>
    </row>
    <row r="21" spans="2:56" ht="18.75">
      <c r="B21" s="247"/>
      <c r="C21" s="250"/>
      <c r="D21" s="252"/>
      <c r="E21" s="271"/>
      <c r="F21" s="93" t="str">
        <f>IF(C20="","",VLOOKUP(C20,登録データ!$H$3:$N$1500,4,FALSE))</f>
        <v/>
      </c>
      <c r="G21" s="93" t="s">
        <v>36</v>
      </c>
      <c r="H21" s="217"/>
      <c r="I21" s="93" t="s">
        <v>61</v>
      </c>
      <c r="J21" s="198"/>
      <c r="K21" s="102" t="str">
        <f t="shared" si="1"/>
        <v/>
      </c>
      <c r="L21" s="99" t="str">
        <f t="shared" ref="L21:L22" si="28">IF(J21="","",AQ21)</f>
        <v/>
      </c>
      <c r="M21" s="206"/>
      <c r="N21" s="300"/>
      <c r="O21" s="301"/>
      <c r="P21" s="302"/>
      <c r="Q21" s="294"/>
      <c r="R21" s="294"/>
      <c r="V21" s="7"/>
      <c r="W21" s="313"/>
      <c r="X21" s="313"/>
      <c r="Y21" s="326"/>
      <c r="Z21" s="326"/>
      <c r="AA21" s="326"/>
      <c r="AB21" s="326"/>
      <c r="AC21" s="326"/>
      <c r="AD21" s="326"/>
      <c r="AE21" s="99">
        <f t="shared" ca="1" si="3"/>
        <v>0</v>
      </c>
      <c r="AF21" s="93">
        <f t="shared" ref="AF21:AF84" si="29">IF(COUNTIF(H21,"*m*")&gt;0,IF(VALUE(AJ21)&gt;59,1,0),0)</f>
        <v>0</v>
      </c>
      <c r="AG21" s="93" t="str">
        <f t="shared" si="5"/>
        <v>00000</v>
      </c>
      <c r="AH21" s="11" t="str">
        <f t="shared" ref="AH21:AH84" si="30">IF(AI21=0,AJ21&amp;"秒"&amp;AK21,AI21&amp;"分"&amp;AJ21&amp;"秒"&amp;AK21)</f>
        <v>0秒0</v>
      </c>
      <c r="AI21" s="12">
        <f t="shared" ref="AI21:AI84" si="31">INT(J21/10000)</f>
        <v>0</v>
      </c>
      <c r="AJ21" s="12" t="str">
        <f t="shared" ref="AJ21:AJ84" si="32">RIGHT(INT(J21/100),2)</f>
        <v>0</v>
      </c>
      <c r="AK21" s="12" t="str">
        <f t="shared" ref="AK21:AK84" si="33">RIGHT(INT(J21/1),2)</f>
        <v>0</v>
      </c>
      <c r="AL21" s="12" t="str">
        <f t="shared" ref="AL21:AL84" si="34">INT(J21/100)&amp;"m"&amp;RIGHT(J21,2)</f>
        <v>0m</v>
      </c>
      <c r="AM21" s="12" t="str">
        <f t="shared" ref="AM21:AM84" si="35">J21&amp;"点"</f>
        <v>点</v>
      </c>
      <c r="AN21" s="108">
        <f t="shared" ref="AN21:AN84" si="36">VALUE(J21)</f>
        <v>0</v>
      </c>
      <c r="AO21" s="99" t="str">
        <f>IF(J21="","",VLOOKUP(H21,登録データ!$Y$4:$Z$28,2,FALSE))</f>
        <v/>
      </c>
      <c r="AP21" s="99" t="str">
        <f>IF(J21="","",VLOOKUP(H21,登録データ!$Y$4:$AA$28,3,FALSE))</f>
        <v/>
      </c>
      <c r="AQ21" s="99" t="str">
        <f t="shared" si="13"/>
        <v/>
      </c>
      <c r="AR21" s="99" t="str">
        <f>IF(H21="","",VLOOKUP(H21,登録データ!$Y$4:$AB$28,4,FALSE))</f>
        <v/>
      </c>
      <c r="AS21" s="99">
        <f>IF(AR21="",0,COUNTIF($AR$17:AR21,AR21))</f>
        <v>0</v>
      </c>
      <c r="AT21" s="99" t="str">
        <f t="shared" ref="AT21:AT84" si="37">AR21&amp;AQ21</f>
        <v/>
      </c>
      <c r="AU21" s="99">
        <f>IF(AQ21="B",COUNTIF($AT$17:AT21,AT21),0)</f>
        <v>0</v>
      </c>
      <c r="AV21" s="99">
        <f t="shared" ref="AV21:AV84" si="38">IF(M21="",0,IF(OR(M21&lt;$AV$10,M21&gt;$AV$11),1,0))</f>
        <v>0</v>
      </c>
      <c r="AW21" s="99">
        <f t="shared" si="16"/>
        <v>0</v>
      </c>
      <c r="AX21" s="99">
        <f t="shared" si="17"/>
        <v>0</v>
      </c>
      <c r="AY21" s="319"/>
      <c r="AZ21" s="313"/>
      <c r="BA21" s="319"/>
      <c r="BB21" s="319"/>
      <c r="BC21" s="319"/>
      <c r="BD21" s="319"/>
    </row>
    <row r="22" spans="2:56" ht="19.5" thickBot="1">
      <c r="B22" s="248"/>
      <c r="C22" s="283"/>
      <c r="D22" s="283"/>
      <c r="E22" s="283"/>
      <c r="F22" s="283"/>
      <c r="G22" s="94" t="s">
        <v>37</v>
      </c>
      <c r="H22" s="196"/>
      <c r="I22" s="94" t="s">
        <v>39</v>
      </c>
      <c r="J22" s="199"/>
      <c r="K22" s="94" t="str">
        <f t="shared" si="1"/>
        <v/>
      </c>
      <c r="L22" s="104" t="str">
        <f t="shared" si="28"/>
        <v/>
      </c>
      <c r="M22" s="202"/>
      <c r="N22" s="303"/>
      <c r="O22" s="303"/>
      <c r="P22" s="304"/>
      <c r="Q22" s="295"/>
      <c r="R22" s="295"/>
      <c r="V22" s="7"/>
      <c r="W22" s="314"/>
      <c r="X22" s="314"/>
      <c r="Y22" s="273"/>
      <c r="Z22" s="273"/>
      <c r="AA22" s="273"/>
      <c r="AB22" s="273"/>
      <c r="AC22" s="273"/>
      <c r="AD22" s="273"/>
      <c r="AE22" s="99">
        <f t="shared" ca="1" si="3"/>
        <v>0</v>
      </c>
      <c r="AF22" s="93">
        <f t="shared" si="29"/>
        <v>0</v>
      </c>
      <c r="AG22" s="93" t="str">
        <f t="shared" si="5"/>
        <v>00000</v>
      </c>
      <c r="AH22" s="11" t="str">
        <f t="shared" si="30"/>
        <v>0秒0</v>
      </c>
      <c r="AI22" s="12">
        <f t="shared" si="31"/>
        <v>0</v>
      </c>
      <c r="AJ22" s="12" t="str">
        <f t="shared" si="32"/>
        <v>0</v>
      </c>
      <c r="AK22" s="12" t="str">
        <f t="shared" si="33"/>
        <v>0</v>
      </c>
      <c r="AL22" s="12" t="str">
        <f t="shared" si="34"/>
        <v>0m</v>
      </c>
      <c r="AM22" s="12" t="str">
        <f t="shared" si="35"/>
        <v>点</v>
      </c>
      <c r="AN22" s="108">
        <f t="shared" si="36"/>
        <v>0</v>
      </c>
      <c r="AO22" s="99" t="str">
        <f>IF(J22="","",VLOOKUP(H22,登録データ!$Y$4:$Z$28,2,FALSE))</f>
        <v/>
      </c>
      <c r="AP22" s="99" t="str">
        <f>IF(J22="","",VLOOKUP(H22,登録データ!$Y$4:$AA$28,3,FALSE))</f>
        <v/>
      </c>
      <c r="AQ22" s="99" t="str">
        <f t="shared" si="13"/>
        <v/>
      </c>
      <c r="AR22" s="99" t="str">
        <f>IF(H22="","",VLOOKUP(H22,登録データ!$Y$4:$AB$28,4,FALSE))</f>
        <v/>
      </c>
      <c r="AS22" s="99">
        <f>IF(AR22="",0,COUNTIF($AR$17:AR22,AR22))</f>
        <v>0</v>
      </c>
      <c r="AT22" s="99" t="str">
        <f t="shared" si="37"/>
        <v/>
      </c>
      <c r="AU22" s="99">
        <f>IF(AQ22="B",COUNTIF($AT$17:AT22,AT22),0)</f>
        <v>0</v>
      </c>
      <c r="AV22" s="99">
        <f t="shared" si="38"/>
        <v>0</v>
      </c>
      <c r="AW22" s="99">
        <f t="shared" si="16"/>
        <v>0</v>
      </c>
      <c r="AX22" s="99">
        <f t="shared" si="17"/>
        <v>0</v>
      </c>
      <c r="AY22" s="320"/>
      <c r="AZ22" s="314"/>
      <c r="BA22" s="320"/>
      <c r="BB22" s="320"/>
      <c r="BC22" s="320"/>
      <c r="BD22" s="320"/>
    </row>
    <row r="23" spans="2:56" ht="18.95" customHeight="1" thickTop="1">
      <c r="B23" s="246">
        <v>3</v>
      </c>
      <c r="C23" s="249"/>
      <c r="D23" s="251" t="str">
        <f>IF(C23="","",VLOOKUP(C23,登録データ!$H$3:$N$1500,2,FALSE))</f>
        <v/>
      </c>
      <c r="E23" s="270" t="str">
        <f>IF(C23="","",VLOOKUP(C23,登録データ!$H$3:$N$1500,3,FALSE))</f>
        <v/>
      </c>
      <c r="F23" s="92" t="str">
        <f>IF(C23="","",VLOOKUP(C23,登録データ!$H$3:$N$1500,7,FALSE))</f>
        <v/>
      </c>
      <c r="G23" s="92" t="s">
        <v>33</v>
      </c>
      <c r="H23" s="216"/>
      <c r="I23" s="92" t="s">
        <v>34</v>
      </c>
      <c r="J23" s="197"/>
      <c r="K23" s="102" t="str">
        <f t="shared" ref="K23:K86" si="39">IF(OR(H23="",J23=""),"",IF(COUNTIF(H23,"*m*")&gt;0,AH23,IF(COUNTIF(H23,"*種*")&gt;0,AM23,AL23)))</f>
        <v/>
      </c>
      <c r="L23" s="27" t="str">
        <f>IF(J23="","",AQ23)</f>
        <v/>
      </c>
      <c r="M23" s="200"/>
      <c r="N23" s="298"/>
      <c r="O23" s="298"/>
      <c r="P23" s="299"/>
      <c r="Q23" s="293"/>
      <c r="R23" s="293"/>
      <c r="V23" s="7"/>
      <c r="W23" s="312">
        <f>IF(C23="",0,IF(VLOOKUP(C23,登録データ!$H$3:$P$3000,9,FALSE)=1,0,1))</f>
        <v>0</v>
      </c>
      <c r="X23" s="312">
        <f>COUNTIF($C$17:C23,C23)</f>
        <v>0</v>
      </c>
      <c r="Y23" s="325">
        <f t="shared" ref="Y23" si="40">IF(C23="",1,0)</f>
        <v>1</v>
      </c>
      <c r="Z23" s="325">
        <f t="shared" ref="Z23" si="41">IF(D23="",1,0)</f>
        <v>1</v>
      </c>
      <c r="AA23" s="325">
        <f t="shared" ref="AA23" si="42">IF(E23="",1,0)</f>
        <v>1</v>
      </c>
      <c r="AB23" s="325">
        <f t="shared" ref="AB23" si="43">IF(F23="",1,0)</f>
        <v>1</v>
      </c>
      <c r="AC23" s="325">
        <f t="shared" ref="AC23" si="44">IF(F24="",1,0)</f>
        <v>1</v>
      </c>
      <c r="AD23" s="325">
        <f t="shared" ref="AD23" si="45">IF(ISNA(OR(Y23:AC23)),1,SUM(Y23:AC23))</f>
        <v>5</v>
      </c>
      <c r="AE23" s="99">
        <f t="shared" ca="1" si="3"/>
        <v>0</v>
      </c>
      <c r="AF23" s="93">
        <f t="shared" si="29"/>
        <v>0</v>
      </c>
      <c r="AG23" s="93" t="str">
        <f t="shared" si="5"/>
        <v>00000</v>
      </c>
      <c r="AH23" s="11" t="str">
        <f t="shared" si="30"/>
        <v>0秒0</v>
      </c>
      <c r="AI23" s="12">
        <f t="shared" si="31"/>
        <v>0</v>
      </c>
      <c r="AJ23" s="12" t="str">
        <f t="shared" si="32"/>
        <v>0</v>
      </c>
      <c r="AK23" s="12" t="str">
        <f t="shared" si="33"/>
        <v>0</v>
      </c>
      <c r="AL23" s="12" t="str">
        <f t="shared" si="34"/>
        <v>0m</v>
      </c>
      <c r="AM23" s="12" t="str">
        <f t="shared" si="35"/>
        <v>点</v>
      </c>
      <c r="AN23" s="108">
        <f t="shared" si="36"/>
        <v>0</v>
      </c>
      <c r="AO23" s="99" t="str">
        <f>IF(J23="","",VLOOKUP(H23,登録データ!$Y$4:$Z$28,2,FALSE))</f>
        <v/>
      </c>
      <c r="AP23" s="99" t="str">
        <f>IF(J23="","",VLOOKUP(H23,登録データ!$Y$4:$AA$28,3,FALSE))</f>
        <v/>
      </c>
      <c r="AQ23" s="99" t="str">
        <f t="shared" si="13"/>
        <v/>
      </c>
      <c r="AR23" s="99" t="str">
        <f>IF(H23="","",VLOOKUP(H23,登録データ!$Y$4:$AB$28,4,FALSE))</f>
        <v/>
      </c>
      <c r="AS23" s="99">
        <f>IF(AR23="",0,COUNTIF($AR$17:AR23,AR23))</f>
        <v>0</v>
      </c>
      <c r="AT23" s="99" t="str">
        <f t="shared" si="37"/>
        <v/>
      </c>
      <c r="AU23" s="99">
        <f>IF(AQ23="B",COUNTIF($AT$17:AT23,AT23),0)</f>
        <v>0</v>
      </c>
      <c r="AV23" s="99">
        <f t="shared" si="38"/>
        <v>0</v>
      </c>
      <c r="AW23" s="99">
        <f t="shared" si="16"/>
        <v>0</v>
      </c>
      <c r="AX23" s="99">
        <f t="shared" si="17"/>
        <v>0</v>
      </c>
      <c r="AY23" s="312">
        <f>IF(Q23="",0,COUNTA($Q$17:Q23))</f>
        <v>0</v>
      </c>
      <c r="AZ23" s="312">
        <f>IF(R23="",0,COUNTA($R$17:R23))</f>
        <v>0</v>
      </c>
      <c r="BA23" s="318">
        <f>IF(OR($AR23="20200",$AR24="20200",$AR25="20200"),COUNTIF($AR$17:$AR25,"20200"),0)</f>
        <v>0</v>
      </c>
      <c r="BB23" s="318">
        <f t="shared" ref="BB23" si="46">IF($BA23=0,0,INDEX($H23:$H25,MATCH("20200",$AR23:$AR25,0),1))</f>
        <v>0</v>
      </c>
      <c r="BC23" s="318">
        <f t="shared" ref="BC23" si="47">IF($BA23=0,0,INDEX($J23:$J25,MATCH("20200",$AR23:$AR25,0),1))</f>
        <v>0</v>
      </c>
      <c r="BD23" s="318">
        <f t="shared" ref="BD23" si="48">IF($BA23=0,0,INDEX($L23:$L25,MATCH("20200",$AR23:$AR25,0),1))</f>
        <v>0</v>
      </c>
    </row>
    <row r="24" spans="2:56" ht="18" customHeight="1">
      <c r="B24" s="247"/>
      <c r="C24" s="250"/>
      <c r="D24" s="252"/>
      <c r="E24" s="271"/>
      <c r="F24" s="93" t="str">
        <f>IF(C23="","",VLOOKUP(C23,登録データ!$H$3:$N$1500,4,FALSE))</f>
        <v/>
      </c>
      <c r="G24" s="93" t="s">
        <v>36</v>
      </c>
      <c r="H24" s="217"/>
      <c r="I24" s="93" t="s">
        <v>61</v>
      </c>
      <c r="J24" s="198"/>
      <c r="K24" s="102" t="str">
        <f t="shared" si="39"/>
        <v/>
      </c>
      <c r="L24" s="99" t="str">
        <f t="shared" ref="L24:L29" si="49">IF(J24="","",AQ24)</f>
        <v/>
      </c>
      <c r="M24" s="206"/>
      <c r="N24" s="300"/>
      <c r="O24" s="301"/>
      <c r="P24" s="302"/>
      <c r="Q24" s="294"/>
      <c r="R24" s="294"/>
      <c r="V24" s="7"/>
      <c r="W24" s="313"/>
      <c r="X24" s="313"/>
      <c r="Y24" s="326"/>
      <c r="Z24" s="326"/>
      <c r="AA24" s="326"/>
      <c r="AB24" s="326"/>
      <c r="AC24" s="326"/>
      <c r="AD24" s="326"/>
      <c r="AE24" s="99">
        <f t="shared" ca="1" si="3"/>
        <v>0</v>
      </c>
      <c r="AF24" s="93">
        <f t="shared" si="29"/>
        <v>0</v>
      </c>
      <c r="AG24" s="93" t="str">
        <f t="shared" si="5"/>
        <v>00000</v>
      </c>
      <c r="AH24" s="11" t="str">
        <f t="shared" si="30"/>
        <v>0秒0</v>
      </c>
      <c r="AI24" s="12">
        <f t="shared" si="31"/>
        <v>0</v>
      </c>
      <c r="AJ24" s="12" t="str">
        <f t="shared" si="32"/>
        <v>0</v>
      </c>
      <c r="AK24" s="12" t="str">
        <f t="shared" si="33"/>
        <v>0</v>
      </c>
      <c r="AL24" s="12" t="str">
        <f t="shared" si="34"/>
        <v>0m</v>
      </c>
      <c r="AM24" s="12" t="str">
        <f t="shared" si="35"/>
        <v>点</v>
      </c>
      <c r="AN24" s="108">
        <f t="shared" si="36"/>
        <v>0</v>
      </c>
      <c r="AO24" s="99" t="str">
        <f>IF(J24="","",VLOOKUP(H24,登録データ!$Y$4:$Z$28,2,FALSE))</f>
        <v/>
      </c>
      <c r="AP24" s="99" t="str">
        <f>IF(J24="","",VLOOKUP(H24,登録データ!$Y$4:$AA$28,3,FALSE))</f>
        <v/>
      </c>
      <c r="AQ24" s="99" t="str">
        <f t="shared" si="13"/>
        <v/>
      </c>
      <c r="AR24" s="99" t="str">
        <f>IF(H24="","",VLOOKUP(H24,登録データ!$Y$4:$AB$28,4,FALSE))</f>
        <v/>
      </c>
      <c r="AS24" s="99">
        <f>IF(AR24="",0,COUNTIF($AR$17:AR24,AR24))</f>
        <v>0</v>
      </c>
      <c r="AT24" s="99" t="str">
        <f t="shared" si="37"/>
        <v/>
      </c>
      <c r="AU24" s="99">
        <f>IF(AQ24="B",COUNTIF($AT$17:AT24,AT24),0)</f>
        <v>0</v>
      </c>
      <c r="AV24" s="99">
        <f t="shared" si="38"/>
        <v>0</v>
      </c>
      <c r="AW24" s="99">
        <f t="shared" si="16"/>
        <v>0</v>
      </c>
      <c r="AX24" s="99">
        <f t="shared" si="17"/>
        <v>0</v>
      </c>
      <c r="AY24" s="319"/>
      <c r="AZ24" s="313"/>
      <c r="BA24" s="319"/>
      <c r="BB24" s="319"/>
      <c r="BC24" s="319"/>
      <c r="BD24" s="319"/>
    </row>
    <row r="25" spans="2:56" ht="18.95" customHeight="1" thickBot="1">
      <c r="B25" s="248"/>
      <c r="C25" s="283"/>
      <c r="D25" s="283"/>
      <c r="E25" s="283"/>
      <c r="F25" s="283"/>
      <c r="G25" s="94" t="s">
        <v>37</v>
      </c>
      <c r="H25" s="196"/>
      <c r="I25" s="94" t="s">
        <v>39</v>
      </c>
      <c r="J25" s="199"/>
      <c r="K25" s="94" t="str">
        <f t="shared" si="39"/>
        <v/>
      </c>
      <c r="L25" s="104" t="str">
        <f t="shared" si="49"/>
        <v/>
      </c>
      <c r="M25" s="202"/>
      <c r="N25" s="303"/>
      <c r="O25" s="303"/>
      <c r="P25" s="304"/>
      <c r="Q25" s="295"/>
      <c r="R25" s="295"/>
      <c r="V25" s="7"/>
      <c r="W25" s="314"/>
      <c r="X25" s="314"/>
      <c r="Y25" s="273"/>
      <c r="Z25" s="273"/>
      <c r="AA25" s="273"/>
      <c r="AB25" s="273"/>
      <c r="AC25" s="273"/>
      <c r="AD25" s="273"/>
      <c r="AE25" s="99">
        <f t="shared" ca="1" si="3"/>
        <v>0</v>
      </c>
      <c r="AF25" s="93">
        <f t="shared" si="29"/>
        <v>0</v>
      </c>
      <c r="AG25" s="93" t="str">
        <f t="shared" si="5"/>
        <v>00000</v>
      </c>
      <c r="AH25" s="11" t="str">
        <f t="shared" si="30"/>
        <v>0秒0</v>
      </c>
      <c r="AI25" s="12">
        <f t="shared" si="31"/>
        <v>0</v>
      </c>
      <c r="AJ25" s="12" t="str">
        <f t="shared" si="32"/>
        <v>0</v>
      </c>
      <c r="AK25" s="12" t="str">
        <f t="shared" si="33"/>
        <v>0</v>
      </c>
      <c r="AL25" s="12" t="str">
        <f t="shared" si="34"/>
        <v>0m</v>
      </c>
      <c r="AM25" s="12" t="str">
        <f t="shared" si="35"/>
        <v>点</v>
      </c>
      <c r="AN25" s="108">
        <f t="shared" si="36"/>
        <v>0</v>
      </c>
      <c r="AO25" s="99" t="str">
        <f>IF(J25="","",VLOOKUP(H25,登録データ!$Y$4:$Z$28,2,FALSE))</f>
        <v/>
      </c>
      <c r="AP25" s="99" t="str">
        <f>IF(J25="","",VLOOKUP(H25,登録データ!$Y$4:$AA$28,3,FALSE))</f>
        <v/>
      </c>
      <c r="AQ25" s="99" t="str">
        <f t="shared" si="13"/>
        <v/>
      </c>
      <c r="AR25" s="99" t="str">
        <f>IF(H25="","",VLOOKUP(H25,登録データ!$Y$4:$AB$28,4,FALSE))</f>
        <v/>
      </c>
      <c r="AS25" s="99">
        <f>IF(AR25="",0,COUNTIF($AR$17:AR25,AR25))</f>
        <v>0</v>
      </c>
      <c r="AT25" s="99" t="str">
        <f t="shared" si="37"/>
        <v/>
      </c>
      <c r="AU25" s="99">
        <f>IF(AQ25="B",COUNTIF($AT$17:AT25,AT25),0)</f>
        <v>0</v>
      </c>
      <c r="AV25" s="99">
        <f t="shared" si="38"/>
        <v>0</v>
      </c>
      <c r="AW25" s="99">
        <f t="shared" si="16"/>
        <v>0</v>
      </c>
      <c r="AX25" s="99">
        <f t="shared" si="17"/>
        <v>0</v>
      </c>
      <c r="AY25" s="320"/>
      <c r="AZ25" s="314"/>
      <c r="BA25" s="320"/>
      <c r="BB25" s="320"/>
      <c r="BC25" s="320"/>
      <c r="BD25" s="320"/>
    </row>
    <row r="26" spans="2:56" ht="18.95" customHeight="1" thickTop="1">
      <c r="B26" s="246">
        <v>4</v>
      </c>
      <c r="C26" s="249"/>
      <c r="D26" s="251" t="str">
        <f>IF(C26="","",VLOOKUP(C26,登録データ!$H$3:$N$1500,2,FALSE))</f>
        <v/>
      </c>
      <c r="E26" s="270" t="str">
        <f>IF(C26="","",VLOOKUP(C26,登録データ!$H$3:$N$1500,3,FALSE))</f>
        <v/>
      </c>
      <c r="F26" s="92" t="str">
        <f>IF(C26="","",VLOOKUP(C26,登録データ!$H$3:$N$1500,7,FALSE))</f>
        <v/>
      </c>
      <c r="G26" s="92" t="s">
        <v>33</v>
      </c>
      <c r="H26" s="216"/>
      <c r="I26" s="92" t="s">
        <v>34</v>
      </c>
      <c r="J26" s="197"/>
      <c r="K26" s="102" t="str">
        <f t="shared" si="39"/>
        <v/>
      </c>
      <c r="L26" s="27" t="str">
        <f t="shared" si="49"/>
        <v/>
      </c>
      <c r="M26" s="200"/>
      <c r="N26" s="298"/>
      <c r="O26" s="298"/>
      <c r="P26" s="299"/>
      <c r="Q26" s="293"/>
      <c r="R26" s="293"/>
      <c r="V26" s="7"/>
      <c r="W26" s="312">
        <f>IF(C26="",0,IF(VLOOKUP(C26,登録データ!$H$3:$P$3000,9,FALSE)=1,0,1))</f>
        <v>0</v>
      </c>
      <c r="X26" s="312">
        <f>COUNTIF($C$17:C26,C26)</f>
        <v>0</v>
      </c>
      <c r="Y26" s="325">
        <f t="shared" ref="Y26" si="50">IF(C26="",1,0)</f>
        <v>1</v>
      </c>
      <c r="Z26" s="325">
        <f t="shared" ref="Z26" si="51">IF(D26="",1,0)</f>
        <v>1</v>
      </c>
      <c r="AA26" s="325">
        <f t="shared" ref="AA26" si="52">IF(E26="",1,0)</f>
        <v>1</v>
      </c>
      <c r="AB26" s="325">
        <f t="shared" ref="AB26" si="53">IF(F26="",1,0)</f>
        <v>1</v>
      </c>
      <c r="AC26" s="325">
        <f t="shared" ref="AC26" si="54">IF(F27="",1,0)</f>
        <v>1</v>
      </c>
      <c r="AD26" s="325">
        <f t="shared" ref="AD26" si="55">IF(ISNA(OR(Y26:AC26)),1,SUM(Y26:AC26))</f>
        <v>5</v>
      </c>
      <c r="AE26" s="99">
        <f t="shared" ca="1" si="3"/>
        <v>0</v>
      </c>
      <c r="AF26" s="93">
        <f t="shared" si="29"/>
        <v>0</v>
      </c>
      <c r="AG26" s="93" t="str">
        <f t="shared" si="5"/>
        <v>00000</v>
      </c>
      <c r="AH26" s="11" t="str">
        <f t="shared" si="30"/>
        <v>0秒0</v>
      </c>
      <c r="AI26" s="12">
        <f t="shared" si="31"/>
        <v>0</v>
      </c>
      <c r="AJ26" s="12" t="str">
        <f t="shared" si="32"/>
        <v>0</v>
      </c>
      <c r="AK26" s="12" t="str">
        <f t="shared" si="33"/>
        <v>0</v>
      </c>
      <c r="AL26" s="12" t="str">
        <f t="shared" si="34"/>
        <v>0m</v>
      </c>
      <c r="AM26" s="12" t="str">
        <f t="shared" si="35"/>
        <v>点</v>
      </c>
      <c r="AN26" s="108">
        <f t="shared" si="36"/>
        <v>0</v>
      </c>
      <c r="AO26" s="99" t="str">
        <f>IF(J26="","",VLOOKUP(H26,登録データ!$Y$4:$Z$28,2,FALSE))</f>
        <v/>
      </c>
      <c r="AP26" s="99" t="str">
        <f>IF(J26="","",VLOOKUP(H26,登録データ!$Y$4:$AA$28,3,FALSE))</f>
        <v/>
      </c>
      <c r="AQ26" s="99" t="str">
        <f t="shared" si="13"/>
        <v/>
      </c>
      <c r="AR26" s="99" t="str">
        <f>IF(H26="","",VLOOKUP(H26,登録データ!$Y$4:$AB$28,4,FALSE))</f>
        <v/>
      </c>
      <c r="AS26" s="99">
        <f>IF(AR26="",0,COUNTIF($AR$17:AR26,AR26))</f>
        <v>0</v>
      </c>
      <c r="AT26" s="99" t="str">
        <f t="shared" si="37"/>
        <v/>
      </c>
      <c r="AU26" s="99">
        <f>IF(AQ26="B",COUNTIF($AT$17:AT26,AT26),0)</f>
        <v>0</v>
      </c>
      <c r="AV26" s="99">
        <f t="shared" si="38"/>
        <v>0</v>
      </c>
      <c r="AW26" s="99">
        <f t="shared" si="16"/>
        <v>0</v>
      </c>
      <c r="AX26" s="99">
        <f t="shared" si="17"/>
        <v>0</v>
      </c>
      <c r="AY26" s="312">
        <f>IF(Q26="",0,COUNTA($Q$17:Q26))</f>
        <v>0</v>
      </c>
      <c r="AZ26" s="312">
        <f>IF(R26="",0,COUNTA($R$17:R26))</f>
        <v>0</v>
      </c>
      <c r="BA26" s="318">
        <f>IF(OR($AR26="20200",$AR27="20200",$AR28="20200"),COUNTIF($AR$17:$AR28,"20200"),0)</f>
        <v>0</v>
      </c>
      <c r="BB26" s="318">
        <f t="shared" ref="BB26" si="56">IF($BA26=0,0,INDEX($H26:$H28,MATCH("20200",$AR26:$AR28,0),1))</f>
        <v>0</v>
      </c>
      <c r="BC26" s="318">
        <f t="shared" ref="BC26" si="57">IF($BA26=0,0,INDEX($J26:$J28,MATCH("20200",$AR26:$AR28,0),1))</f>
        <v>0</v>
      </c>
      <c r="BD26" s="318">
        <f t="shared" ref="BD26" si="58">IF($BA26=0,0,INDEX($L26:$L28,MATCH("20200",$AR26:$AR28,0),1))</f>
        <v>0</v>
      </c>
    </row>
    <row r="27" spans="2:56" ht="18" customHeight="1">
      <c r="B27" s="247"/>
      <c r="C27" s="250"/>
      <c r="D27" s="252"/>
      <c r="E27" s="271"/>
      <c r="F27" s="93" t="str">
        <f>IF(C26="","",VLOOKUP(C26,登録データ!$H$3:$N$1500,4,FALSE))</f>
        <v/>
      </c>
      <c r="G27" s="93" t="s">
        <v>36</v>
      </c>
      <c r="H27" s="217"/>
      <c r="I27" s="93" t="s">
        <v>61</v>
      </c>
      <c r="J27" s="198"/>
      <c r="K27" s="102" t="str">
        <f t="shared" si="39"/>
        <v/>
      </c>
      <c r="L27" s="99" t="str">
        <f t="shared" si="49"/>
        <v/>
      </c>
      <c r="M27" s="206"/>
      <c r="N27" s="300"/>
      <c r="O27" s="301"/>
      <c r="P27" s="302"/>
      <c r="Q27" s="294"/>
      <c r="R27" s="294"/>
      <c r="V27" s="7"/>
      <c r="W27" s="313"/>
      <c r="X27" s="313"/>
      <c r="Y27" s="326"/>
      <c r="Z27" s="326"/>
      <c r="AA27" s="326"/>
      <c r="AB27" s="326"/>
      <c r="AC27" s="326"/>
      <c r="AD27" s="326"/>
      <c r="AE27" s="99">
        <f t="shared" ca="1" si="3"/>
        <v>0</v>
      </c>
      <c r="AF27" s="93">
        <f t="shared" si="29"/>
        <v>0</v>
      </c>
      <c r="AG27" s="93" t="str">
        <f t="shared" si="5"/>
        <v>00000</v>
      </c>
      <c r="AH27" s="11" t="str">
        <f t="shared" si="30"/>
        <v>0秒0</v>
      </c>
      <c r="AI27" s="12">
        <f t="shared" si="31"/>
        <v>0</v>
      </c>
      <c r="AJ27" s="12" t="str">
        <f t="shared" si="32"/>
        <v>0</v>
      </c>
      <c r="AK27" s="12" t="str">
        <f t="shared" si="33"/>
        <v>0</v>
      </c>
      <c r="AL27" s="12" t="str">
        <f t="shared" si="34"/>
        <v>0m</v>
      </c>
      <c r="AM27" s="12" t="str">
        <f t="shared" si="35"/>
        <v>点</v>
      </c>
      <c r="AN27" s="108">
        <f t="shared" si="36"/>
        <v>0</v>
      </c>
      <c r="AO27" s="99" t="str">
        <f>IF(J27="","",VLOOKUP(H27,登録データ!$Y$4:$Z$28,2,FALSE))</f>
        <v/>
      </c>
      <c r="AP27" s="99" t="str">
        <f>IF(J27="","",VLOOKUP(H27,登録データ!$Y$4:$AA$28,3,FALSE))</f>
        <v/>
      </c>
      <c r="AQ27" s="99" t="str">
        <f t="shared" si="13"/>
        <v/>
      </c>
      <c r="AR27" s="99" t="str">
        <f>IF(H27="","",VLOOKUP(H27,登録データ!$Y$4:$AB$28,4,FALSE))</f>
        <v/>
      </c>
      <c r="AS27" s="99">
        <f>IF(AR27="",0,COUNTIF($AR$17:AR27,AR27))</f>
        <v>0</v>
      </c>
      <c r="AT27" s="99" t="str">
        <f t="shared" si="37"/>
        <v/>
      </c>
      <c r="AU27" s="99">
        <f>IF(AQ27="B",COUNTIF($AT$17:AT27,AT27),0)</f>
        <v>0</v>
      </c>
      <c r="AV27" s="99">
        <f t="shared" si="38"/>
        <v>0</v>
      </c>
      <c r="AW27" s="99">
        <f t="shared" si="16"/>
        <v>0</v>
      </c>
      <c r="AX27" s="99">
        <f t="shared" si="17"/>
        <v>0</v>
      </c>
      <c r="AY27" s="319"/>
      <c r="AZ27" s="313"/>
      <c r="BA27" s="319"/>
      <c r="BB27" s="319"/>
      <c r="BC27" s="319"/>
      <c r="BD27" s="319"/>
    </row>
    <row r="28" spans="2:56" ht="18.95" customHeight="1" thickBot="1">
      <c r="B28" s="248"/>
      <c r="C28" s="283"/>
      <c r="D28" s="283"/>
      <c r="E28" s="283"/>
      <c r="F28" s="283"/>
      <c r="G28" s="94" t="s">
        <v>37</v>
      </c>
      <c r="H28" s="196"/>
      <c r="I28" s="94" t="s">
        <v>39</v>
      </c>
      <c r="J28" s="199"/>
      <c r="K28" s="94" t="str">
        <f t="shared" si="39"/>
        <v/>
      </c>
      <c r="L28" s="104" t="str">
        <f t="shared" si="49"/>
        <v/>
      </c>
      <c r="M28" s="202"/>
      <c r="N28" s="303"/>
      <c r="O28" s="303"/>
      <c r="P28" s="304"/>
      <c r="Q28" s="295"/>
      <c r="R28" s="295"/>
      <c r="V28" s="7"/>
      <c r="W28" s="314"/>
      <c r="X28" s="314"/>
      <c r="Y28" s="273"/>
      <c r="Z28" s="273"/>
      <c r="AA28" s="273"/>
      <c r="AB28" s="273"/>
      <c r="AC28" s="273"/>
      <c r="AD28" s="273"/>
      <c r="AE28" s="99">
        <f t="shared" ca="1" si="3"/>
        <v>0</v>
      </c>
      <c r="AF28" s="93">
        <f t="shared" si="29"/>
        <v>0</v>
      </c>
      <c r="AG28" s="93" t="str">
        <f t="shared" si="5"/>
        <v>00000</v>
      </c>
      <c r="AH28" s="11" t="str">
        <f t="shared" si="30"/>
        <v>0秒0</v>
      </c>
      <c r="AI28" s="12">
        <f t="shared" si="31"/>
        <v>0</v>
      </c>
      <c r="AJ28" s="12" t="str">
        <f t="shared" si="32"/>
        <v>0</v>
      </c>
      <c r="AK28" s="12" t="str">
        <f t="shared" si="33"/>
        <v>0</v>
      </c>
      <c r="AL28" s="12" t="str">
        <f t="shared" si="34"/>
        <v>0m</v>
      </c>
      <c r="AM28" s="12" t="str">
        <f t="shared" si="35"/>
        <v>点</v>
      </c>
      <c r="AN28" s="108">
        <f t="shared" si="36"/>
        <v>0</v>
      </c>
      <c r="AO28" s="99" t="str">
        <f>IF(J28="","",VLOOKUP(H28,登録データ!$Y$4:$Z$28,2,FALSE))</f>
        <v/>
      </c>
      <c r="AP28" s="99" t="str">
        <f>IF(J28="","",VLOOKUP(H28,登録データ!$Y$4:$AA$28,3,FALSE))</f>
        <v/>
      </c>
      <c r="AQ28" s="99" t="str">
        <f t="shared" si="13"/>
        <v/>
      </c>
      <c r="AR28" s="99" t="str">
        <f>IF(H28="","",VLOOKUP(H28,登録データ!$Y$4:$AB$28,4,FALSE))</f>
        <v/>
      </c>
      <c r="AS28" s="99">
        <f>IF(AR28="",0,COUNTIF($AR$17:AR28,AR28))</f>
        <v>0</v>
      </c>
      <c r="AT28" s="99" t="str">
        <f t="shared" si="37"/>
        <v/>
      </c>
      <c r="AU28" s="99">
        <f>IF(AQ28="B",COUNTIF($AT$17:AT28,AT28),0)</f>
        <v>0</v>
      </c>
      <c r="AV28" s="99">
        <f t="shared" si="38"/>
        <v>0</v>
      </c>
      <c r="AW28" s="99">
        <f t="shared" si="16"/>
        <v>0</v>
      </c>
      <c r="AX28" s="99">
        <f t="shared" si="17"/>
        <v>0</v>
      </c>
      <c r="AY28" s="320"/>
      <c r="AZ28" s="314"/>
      <c r="BA28" s="320"/>
      <c r="BB28" s="320"/>
      <c r="BC28" s="320"/>
      <c r="BD28" s="320"/>
    </row>
    <row r="29" spans="2:56" ht="19.5" thickTop="1">
      <c r="B29" s="246">
        <v>5</v>
      </c>
      <c r="C29" s="249"/>
      <c r="D29" s="251" t="str">
        <f>IF(C29="","",VLOOKUP(C29,登録データ!$H$3:$N$1500,2,FALSE))</f>
        <v/>
      </c>
      <c r="E29" s="270" t="str">
        <f>IF(C29="","",VLOOKUP(C29,登録データ!$H$3:$N$1500,3,FALSE))</f>
        <v/>
      </c>
      <c r="F29" s="92" t="str">
        <f>IF(C29="","",VLOOKUP(C29,登録データ!$H$3:$N$1500,7,FALSE))</f>
        <v/>
      </c>
      <c r="G29" s="92" t="s">
        <v>33</v>
      </c>
      <c r="H29" s="216"/>
      <c r="I29" s="92" t="s">
        <v>34</v>
      </c>
      <c r="J29" s="197"/>
      <c r="K29" s="102" t="str">
        <f t="shared" si="39"/>
        <v/>
      </c>
      <c r="L29" s="27" t="str">
        <f t="shared" si="49"/>
        <v/>
      </c>
      <c r="M29" s="200"/>
      <c r="N29" s="298"/>
      <c r="O29" s="298"/>
      <c r="P29" s="299"/>
      <c r="Q29" s="293"/>
      <c r="R29" s="293"/>
      <c r="V29" s="7"/>
      <c r="W29" s="312">
        <f>IF(C29="",0,IF(VLOOKUP(C29,登録データ!$H$3:$P$3000,9,FALSE)=1,0,1))</f>
        <v>0</v>
      </c>
      <c r="X29" s="312">
        <f>COUNTIF($C$17:C29,C29)</f>
        <v>0</v>
      </c>
      <c r="Y29" s="325">
        <f t="shared" ref="Y29" si="59">IF(C29="",1,0)</f>
        <v>1</v>
      </c>
      <c r="Z29" s="325">
        <f t="shared" ref="Z29" si="60">IF(D29="",1,0)</f>
        <v>1</v>
      </c>
      <c r="AA29" s="325">
        <f t="shared" ref="AA29" si="61">IF(E29="",1,0)</f>
        <v>1</v>
      </c>
      <c r="AB29" s="325">
        <f t="shared" ref="AB29" si="62">IF(F29="",1,0)</f>
        <v>1</v>
      </c>
      <c r="AC29" s="325">
        <f t="shared" ref="AC29" si="63">IF(F30="",1,0)</f>
        <v>1</v>
      </c>
      <c r="AD29" s="325">
        <f t="shared" ref="AD29" si="64">IF(ISNA(OR(Y29:AC29)),1,SUM(Y29:AC29))</f>
        <v>5</v>
      </c>
      <c r="AE29" s="99">
        <f t="shared" ca="1" si="3"/>
        <v>0</v>
      </c>
      <c r="AF29" s="93">
        <f t="shared" si="29"/>
        <v>0</v>
      </c>
      <c r="AG29" s="93" t="str">
        <f t="shared" si="5"/>
        <v>00000</v>
      </c>
      <c r="AH29" s="11" t="str">
        <f t="shared" si="30"/>
        <v>0秒0</v>
      </c>
      <c r="AI29" s="12">
        <f t="shared" si="31"/>
        <v>0</v>
      </c>
      <c r="AJ29" s="12" t="str">
        <f t="shared" si="32"/>
        <v>0</v>
      </c>
      <c r="AK29" s="12" t="str">
        <f t="shared" si="33"/>
        <v>0</v>
      </c>
      <c r="AL29" s="12" t="str">
        <f t="shared" si="34"/>
        <v>0m</v>
      </c>
      <c r="AM29" s="12" t="str">
        <f t="shared" si="35"/>
        <v>点</v>
      </c>
      <c r="AN29" s="108">
        <f t="shared" si="36"/>
        <v>0</v>
      </c>
      <c r="AO29" s="99" t="str">
        <f>IF(J29="","",VLOOKUP(H29,登録データ!$Y$4:$Z$28,2,FALSE))</f>
        <v/>
      </c>
      <c r="AP29" s="99" t="str">
        <f>IF(J29="","",VLOOKUP(H29,登録データ!$Y$4:$AA$28,3,FALSE))</f>
        <v/>
      </c>
      <c r="AQ29" s="99" t="str">
        <f t="shared" si="13"/>
        <v/>
      </c>
      <c r="AR29" s="99" t="str">
        <f>IF(H29="","",VLOOKUP(H29,登録データ!$Y$4:$AB$28,4,FALSE))</f>
        <v/>
      </c>
      <c r="AS29" s="99">
        <f>IF(AR29="",0,COUNTIF($AR$17:AR29,AR29))</f>
        <v>0</v>
      </c>
      <c r="AT29" s="99" t="str">
        <f t="shared" si="37"/>
        <v/>
      </c>
      <c r="AU29" s="99">
        <f>IF(AQ29="B",COUNTIF($AT$17:AT29,AT29),0)</f>
        <v>0</v>
      </c>
      <c r="AV29" s="99">
        <f t="shared" si="38"/>
        <v>0</v>
      </c>
      <c r="AW29" s="99">
        <f t="shared" si="16"/>
        <v>0</v>
      </c>
      <c r="AX29" s="99">
        <f t="shared" si="17"/>
        <v>0</v>
      </c>
      <c r="AY29" s="312">
        <f>IF(Q29="",0,COUNTA($Q$17:Q29))</f>
        <v>0</v>
      </c>
      <c r="AZ29" s="312">
        <f>IF(R29="",0,COUNTA($R$17:R29))</f>
        <v>0</v>
      </c>
      <c r="BA29" s="318">
        <f>IF(OR($AR29="20200",$AR30="20200",$AR31="20200"),COUNTIF($AR$17:$AR31,"20200"),0)</f>
        <v>0</v>
      </c>
      <c r="BB29" s="318">
        <f t="shared" ref="BB29" si="65">IF($BA29=0,0,INDEX($H29:$H31,MATCH("20200",$AR29:$AR31,0),1))</f>
        <v>0</v>
      </c>
      <c r="BC29" s="318">
        <f t="shared" ref="BC29" si="66">IF($BA29=0,0,INDEX($J29:$J31,MATCH("20200",$AR29:$AR31,0),1))</f>
        <v>0</v>
      </c>
      <c r="BD29" s="318">
        <f t="shared" ref="BD29" si="67">IF($BA29=0,0,INDEX($L29:$L31,MATCH("20200",$AR29:$AR31,0),1))</f>
        <v>0</v>
      </c>
    </row>
    <row r="30" spans="2:56" ht="18.75">
      <c r="B30" s="247"/>
      <c r="C30" s="250"/>
      <c r="D30" s="252"/>
      <c r="E30" s="271"/>
      <c r="F30" s="93" t="str">
        <f>IF(C29="","",VLOOKUP(C29,登録データ!$H$3:$N$1500,4,FALSE))</f>
        <v/>
      </c>
      <c r="G30" s="93" t="s">
        <v>36</v>
      </c>
      <c r="H30" s="217"/>
      <c r="I30" s="93" t="s">
        <v>61</v>
      </c>
      <c r="J30" s="198"/>
      <c r="K30" s="102" t="str">
        <f t="shared" si="39"/>
        <v/>
      </c>
      <c r="L30" s="99" t="str">
        <f t="shared" ref="L30:L93" si="68">IF(J30="","",AQ30)</f>
        <v/>
      </c>
      <c r="M30" s="206"/>
      <c r="N30" s="300"/>
      <c r="O30" s="301"/>
      <c r="P30" s="302"/>
      <c r="Q30" s="294"/>
      <c r="R30" s="294"/>
      <c r="V30" s="7"/>
      <c r="W30" s="313"/>
      <c r="X30" s="313"/>
      <c r="Y30" s="326"/>
      <c r="Z30" s="326"/>
      <c r="AA30" s="326"/>
      <c r="AB30" s="326"/>
      <c r="AC30" s="326"/>
      <c r="AD30" s="326"/>
      <c r="AE30" s="99">
        <f t="shared" ca="1" si="3"/>
        <v>0</v>
      </c>
      <c r="AF30" s="93">
        <f t="shared" si="29"/>
        <v>0</v>
      </c>
      <c r="AG30" s="93" t="str">
        <f t="shared" si="5"/>
        <v>00000</v>
      </c>
      <c r="AH30" s="11" t="str">
        <f t="shared" si="30"/>
        <v>0秒0</v>
      </c>
      <c r="AI30" s="12">
        <f t="shared" si="31"/>
        <v>0</v>
      </c>
      <c r="AJ30" s="12" t="str">
        <f t="shared" si="32"/>
        <v>0</v>
      </c>
      <c r="AK30" s="12" t="str">
        <f t="shared" si="33"/>
        <v>0</v>
      </c>
      <c r="AL30" s="12" t="str">
        <f t="shared" si="34"/>
        <v>0m</v>
      </c>
      <c r="AM30" s="12" t="str">
        <f t="shared" si="35"/>
        <v>点</v>
      </c>
      <c r="AN30" s="108">
        <f t="shared" si="36"/>
        <v>0</v>
      </c>
      <c r="AO30" s="99" t="str">
        <f>IF(J30="","",VLOOKUP(H30,登録データ!$Y$4:$Z$28,2,FALSE))</f>
        <v/>
      </c>
      <c r="AP30" s="99" t="str">
        <f>IF(J30="","",VLOOKUP(H30,登録データ!$Y$4:$AA$28,3,FALSE))</f>
        <v/>
      </c>
      <c r="AQ30" s="99" t="str">
        <f t="shared" si="13"/>
        <v/>
      </c>
      <c r="AR30" s="99" t="str">
        <f>IF(H30="","",VLOOKUP(H30,登録データ!$Y$4:$AB$28,4,FALSE))</f>
        <v/>
      </c>
      <c r="AS30" s="99">
        <f>IF(AR30="",0,COUNTIF($AR$17:AR30,AR30))</f>
        <v>0</v>
      </c>
      <c r="AT30" s="99" t="str">
        <f t="shared" si="37"/>
        <v/>
      </c>
      <c r="AU30" s="99">
        <f>IF(AQ30="B",COUNTIF($AT$17:AT30,AT30),0)</f>
        <v>0</v>
      </c>
      <c r="AV30" s="99">
        <f t="shared" si="38"/>
        <v>0</v>
      </c>
      <c r="AW30" s="99">
        <f t="shared" si="16"/>
        <v>0</v>
      </c>
      <c r="AX30" s="99">
        <f t="shared" si="17"/>
        <v>0</v>
      </c>
      <c r="AY30" s="319"/>
      <c r="AZ30" s="313"/>
      <c r="BA30" s="319"/>
      <c r="BB30" s="319"/>
      <c r="BC30" s="319"/>
      <c r="BD30" s="319"/>
    </row>
    <row r="31" spans="2:56" ht="19.5" thickBot="1">
      <c r="B31" s="248"/>
      <c r="C31" s="283"/>
      <c r="D31" s="283"/>
      <c r="E31" s="283"/>
      <c r="F31" s="283"/>
      <c r="G31" s="94" t="s">
        <v>37</v>
      </c>
      <c r="H31" s="196"/>
      <c r="I31" s="94" t="s">
        <v>39</v>
      </c>
      <c r="J31" s="199"/>
      <c r="K31" s="94" t="str">
        <f t="shared" si="39"/>
        <v/>
      </c>
      <c r="L31" s="104" t="str">
        <f t="shared" si="68"/>
        <v/>
      </c>
      <c r="M31" s="202"/>
      <c r="N31" s="303"/>
      <c r="O31" s="303"/>
      <c r="P31" s="304"/>
      <c r="Q31" s="295"/>
      <c r="R31" s="295"/>
      <c r="V31" s="7"/>
      <c r="W31" s="314"/>
      <c r="X31" s="314"/>
      <c r="Y31" s="273"/>
      <c r="Z31" s="273"/>
      <c r="AA31" s="273"/>
      <c r="AB31" s="273"/>
      <c r="AC31" s="273"/>
      <c r="AD31" s="273"/>
      <c r="AE31" s="99">
        <f t="shared" ca="1" si="3"/>
        <v>0</v>
      </c>
      <c r="AF31" s="93">
        <f t="shared" si="29"/>
        <v>0</v>
      </c>
      <c r="AG31" s="93" t="str">
        <f t="shared" si="5"/>
        <v>00000</v>
      </c>
      <c r="AH31" s="11" t="str">
        <f t="shared" si="30"/>
        <v>0秒0</v>
      </c>
      <c r="AI31" s="12">
        <f t="shared" si="31"/>
        <v>0</v>
      </c>
      <c r="AJ31" s="12" t="str">
        <f t="shared" si="32"/>
        <v>0</v>
      </c>
      <c r="AK31" s="12" t="str">
        <f t="shared" si="33"/>
        <v>0</v>
      </c>
      <c r="AL31" s="12" t="str">
        <f t="shared" si="34"/>
        <v>0m</v>
      </c>
      <c r="AM31" s="12" t="str">
        <f t="shared" si="35"/>
        <v>点</v>
      </c>
      <c r="AN31" s="108">
        <f t="shared" si="36"/>
        <v>0</v>
      </c>
      <c r="AO31" s="99" t="str">
        <f>IF(J31="","",VLOOKUP(H31,登録データ!$Y$4:$Z$28,2,FALSE))</f>
        <v/>
      </c>
      <c r="AP31" s="99" t="str">
        <f>IF(J31="","",VLOOKUP(H31,登録データ!$Y$4:$AA$28,3,FALSE))</f>
        <v/>
      </c>
      <c r="AQ31" s="99" t="str">
        <f t="shared" si="13"/>
        <v/>
      </c>
      <c r="AR31" s="99" t="str">
        <f>IF(H31="","",VLOOKUP(H31,登録データ!$Y$4:$AB$28,4,FALSE))</f>
        <v/>
      </c>
      <c r="AS31" s="99">
        <f>IF(AR31="",0,COUNTIF($AR$17:AR31,AR31))</f>
        <v>0</v>
      </c>
      <c r="AT31" s="99" t="str">
        <f t="shared" si="37"/>
        <v/>
      </c>
      <c r="AU31" s="99">
        <f>IF(AQ31="B",COUNTIF($AT$17:AT31,AT31),0)</f>
        <v>0</v>
      </c>
      <c r="AV31" s="99">
        <f t="shared" si="38"/>
        <v>0</v>
      </c>
      <c r="AW31" s="99">
        <f t="shared" si="16"/>
        <v>0</v>
      </c>
      <c r="AX31" s="99">
        <f t="shared" si="17"/>
        <v>0</v>
      </c>
      <c r="AY31" s="320"/>
      <c r="AZ31" s="314"/>
      <c r="BA31" s="320"/>
      <c r="BB31" s="320"/>
      <c r="BC31" s="320"/>
      <c r="BD31" s="320"/>
    </row>
    <row r="32" spans="2:56" ht="19.5" thickTop="1">
      <c r="B32" s="246">
        <v>6</v>
      </c>
      <c r="C32" s="249"/>
      <c r="D32" s="251" t="str">
        <f>IF(C32="","",VLOOKUP(C32,登録データ!$H$3:$N$1500,2,FALSE))</f>
        <v/>
      </c>
      <c r="E32" s="270" t="str">
        <f>IF(C32="","",VLOOKUP(C32,登録データ!$H$3:$N$1500,3,FALSE))</f>
        <v/>
      </c>
      <c r="F32" s="92" t="str">
        <f>IF(C32="","",VLOOKUP(C32,登録データ!$H$3:$N$1500,7,FALSE))</f>
        <v/>
      </c>
      <c r="G32" s="92" t="s">
        <v>33</v>
      </c>
      <c r="H32" s="216"/>
      <c r="I32" s="92" t="s">
        <v>34</v>
      </c>
      <c r="J32" s="197"/>
      <c r="K32" s="102" t="str">
        <f t="shared" si="39"/>
        <v/>
      </c>
      <c r="L32" s="27" t="str">
        <f t="shared" si="68"/>
        <v/>
      </c>
      <c r="M32" s="200"/>
      <c r="N32" s="298"/>
      <c r="O32" s="298"/>
      <c r="P32" s="299"/>
      <c r="Q32" s="293"/>
      <c r="R32" s="293"/>
      <c r="V32" s="7"/>
      <c r="W32" s="312">
        <f>IF(C32="",0,IF(VLOOKUP(C32,登録データ!$H$3:$P$3000,9,FALSE)=1,0,1))</f>
        <v>0</v>
      </c>
      <c r="X32" s="312">
        <f>COUNTIF($C$17:C32,C32)</f>
        <v>0</v>
      </c>
      <c r="Y32" s="325">
        <f t="shared" ref="Y32" si="69">IF(C32="",1,0)</f>
        <v>1</v>
      </c>
      <c r="Z32" s="325">
        <f t="shared" ref="Z32" si="70">IF(D32="",1,0)</f>
        <v>1</v>
      </c>
      <c r="AA32" s="325">
        <f t="shared" ref="AA32" si="71">IF(E32="",1,0)</f>
        <v>1</v>
      </c>
      <c r="AB32" s="325">
        <f t="shared" ref="AB32" si="72">IF(F32="",1,0)</f>
        <v>1</v>
      </c>
      <c r="AC32" s="325">
        <f t="shared" ref="AC32" si="73">IF(F33="",1,0)</f>
        <v>1</v>
      </c>
      <c r="AD32" s="325">
        <f t="shared" ref="AD32" si="74">IF(ISNA(OR(Y32:AC32)),1,SUM(Y32:AC32))</f>
        <v>5</v>
      </c>
      <c r="AE32" s="99">
        <f t="shared" ca="1" si="3"/>
        <v>0</v>
      </c>
      <c r="AF32" s="93">
        <f t="shared" si="29"/>
        <v>0</v>
      </c>
      <c r="AG32" s="93" t="str">
        <f t="shared" si="5"/>
        <v>00000</v>
      </c>
      <c r="AH32" s="11" t="str">
        <f t="shared" si="30"/>
        <v>0秒0</v>
      </c>
      <c r="AI32" s="12">
        <f t="shared" si="31"/>
        <v>0</v>
      </c>
      <c r="AJ32" s="12" t="str">
        <f t="shared" si="32"/>
        <v>0</v>
      </c>
      <c r="AK32" s="12" t="str">
        <f t="shared" si="33"/>
        <v>0</v>
      </c>
      <c r="AL32" s="12" t="str">
        <f t="shared" si="34"/>
        <v>0m</v>
      </c>
      <c r="AM32" s="12" t="str">
        <f t="shared" si="35"/>
        <v>点</v>
      </c>
      <c r="AN32" s="108">
        <f t="shared" si="36"/>
        <v>0</v>
      </c>
      <c r="AO32" s="99" t="str">
        <f>IF(J32="","",VLOOKUP(H32,登録データ!$Y$4:$Z$28,2,FALSE))</f>
        <v/>
      </c>
      <c r="AP32" s="99" t="str">
        <f>IF(J32="","",VLOOKUP(H32,登録データ!$Y$4:$AA$28,3,FALSE))</f>
        <v/>
      </c>
      <c r="AQ32" s="99" t="str">
        <f t="shared" si="13"/>
        <v/>
      </c>
      <c r="AR32" s="99" t="str">
        <f>IF(H32="","",VLOOKUP(H32,登録データ!$Y$4:$AB$28,4,FALSE))</f>
        <v/>
      </c>
      <c r="AS32" s="99">
        <f>IF(AR32="",0,COUNTIF($AR$17:AR32,AR32))</f>
        <v>0</v>
      </c>
      <c r="AT32" s="99" t="str">
        <f t="shared" si="37"/>
        <v/>
      </c>
      <c r="AU32" s="99">
        <f>IF(AQ32="B",COUNTIF($AT$17:AT32,AT32),0)</f>
        <v>0</v>
      </c>
      <c r="AV32" s="99">
        <f t="shared" si="38"/>
        <v>0</v>
      </c>
      <c r="AW32" s="99">
        <f t="shared" si="16"/>
        <v>0</v>
      </c>
      <c r="AX32" s="99">
        <f t="shared" si="17"/>
        <v>0</v>
      </c>
      <c r="AY32" s="312">
        <f>IF(Q32="",0,COUNTA($Q$17:Q32))</f>
        <v>0</v>
      </c>
      <c r="AZ32" s="312">
        <f>IF(R32="",0,COUNTA($R$17:R32))</f>
        <v>0</v>
      </c>
      <c r="BA32" s="318">
        <f>IF(OR($AR32="20200",$AR33="20200",$AR34="20200"),COUNTIF($AR$17:$AR34,"20200"),0)</f>
        <v>0</v>
      </c>
      <c r="BB32" s="318">
        <f t="shared" ref="BB32" si="75">IF($BA32=0,0,INDEX($H32:$H34,MATCH("20200",$AR32:$AR34,0),1))</f>
        <v>0</v>
      </c>
      <c r="BC32" s="318">
        <f t="shared" ref="BC32" si="76">IF($BA32=0,0,INDEX($J32:$J34,MATCH("20200",$AR32:$AR34,0),1))</f>
        <v>0</v>
      </c>
      <c r="BD32" s="318">
        <f t="shared" ref="BD32" si="77">IF($BA32=0,0,INDEX($L32:$L34,MATCH("20200",$AR32:$AR34,0),1))</f>
        <v>0</v>
      </c>
    </row>
    <row r="33" spans="2:56" ht="18.75">
      <c r="B33" s="247"/>
      <c r="C33" s="250"/>
      <c r="D33" s="252"/>
      <c r="E33" s="271"/>
      <c r="F33" s="93" t="str">
        <f>IF(C32="","",VLOOKUP(C32,登録データ!$H$3:$N$1500,4,FALSE))</f>
        <v/>
      </c>
      <c r="G33" s="93" t="s">
        <v>36</v>
      </c>
      <c r="H33" s="217"/>
      <c r="I33" s="93" t="s">
        <v>61</v>
      </c>
      <c r="J33" s="198"/>
      <c r="K33" s="102" t="str">
        <f t="shared" si="39"/>
        <v/>
      </c>
      <c r="L33" s="99" t="str">
        <f t="shared" si="68"/>
        <v/>
      </c>
      <c r="M33" s="206"/>
      <c r="N33" s="300"/>
      <c r="O33" s="301"/>
      <c r="P33" s="302"/>
      <c r="Q33" s="294"/>
      <c r="R33" s="294"/>
      <c r="V33" s="7"/>
      <c r="W33" s="313"/>
      <c r="X33" s="313"/>
      <c r="Y33" s="326"/>
      <c r="Z33" s="326"/>
      <c r="AA33" s="326"/>
      <c r="AB33" s="326"/>
      <c r="AC33" s="326"/>
      <c r="AD33" s="326"/>
      <c r="AE33" s="99">
        <f t="shared" ca="1" si="3"/>
        <v>0</v>
      </c>
      <c r="AF33" s="93">
        <f t="shared" si="29"/>
        <v>0</v>
      </c>
      <c r="AG33" s="93" t="str">
        <f t="shared" si="5"/>
        <v>00000</v>
      </c>
      <c r="AH33" s="11" t="str">
        <f t="shared" si="30"/>
        <v>0秒0</v>
      </c>
      <c r="AI33" s="12">
        <f t="shared" si="31"/>
        <v>0</v>
      </c>
      <c r="AJ33" s="12" t="str">
        <f t="shared" si="32"/>
        <v>0</v>
      </c>
      <c r="AK33" s="12" t="str">
        <f t="shared" si="33"/>
        <v>0</v>
      </c>
      <c r="AL33" s="12" t="str">
        <f t="shared" si="34"/>
        <v>0m</v>
      </c>
      <c r="AM33" s="12" t="str">
        <f t="shared" si="35"/>
        <v>点</v>
      </c>
      <c r="AN33" s="108">
        <f t="shared" si="36"/>
        <v>0</v>
      </c>
      <c r="AO33" s="99" t="str">
        <f>IF(J33="","",VLOOKUP(H33,登録データ!$Y$4:$Z$28,2,FALSE))</f>
        <v/>
      </c>
      <c r="AP33" s="99" t="str">
        <f>IF(J33="","",VLOOKUP(H33,登録データ!$Y$4:$AA$28,3,FALSE))</f>
        <v/>
      </c>
      <c r="AQ33" s="99" t="str">
        <f t="shared" si="13"/>
        <v/>
      </c>
      <c r="AR33" s="99" t="str">
        <f>IF(H33="","",VLOOKUP(H33,登録データ!$Y$4:$AB$28,4,FALSE))</f>
        <v/>
      </c>
      <c r="AS33" s="99">
        <f>IF(AR33="",0,COUNTIF($AR$17:AR33,AR33))</f>
        <v>0</v>
      </c>
      <c r="AT33" s="99" t="str">
        <f t="shared" si="37"/>
        <v/>
      </c>
      <c r="AU33" s="99">
        <f>IF(AQ33="B",COUNTIF($AT$17:AT33,AT33),0)</f>
        <v>0</v>
      </c>
      <c r="AV33" s="99">
        <f t="shared" si="38"/>
        <v>0</v>
      </c>
      <c r="AW33" s="99">
        <f t="shared" si="16"/>
        <v>0</v>
      </c>
      <c r="AX33" s="99">
        <f t="shared" si="17"/>
        <v>0</v>
      </c>
      <c r="AY33" s="319"/>
      <c r="AZ33" s="313"/>
      <c r="BA33" s="319"/>
      <c r="BB33" s="319"/>
      <c r="BC33" s="319"/>
      <c r="BD33" s="319"/>
    </row>
    <row r="34" spans="2:56" ht="19.5" thickBot="1">
      <c r="B34" s="248"/>
      <c r="C34" s="283"/>
      <c r="D34" s="283"/>
      <c r="E34" s="283"/>
      <c r="F34" s="283"/>
      <c r="G34" s="94" t="s">
        <v>37</v>
      </c>
      <c r="H34" s="196"/>
      <c r="I34" s="94" t="s">
        <v>39</v>
      </c>
      <c r="J34" s="199"/>
      <c r="K34" s="94" t="str">
        <f t="shared" si="39"/>
        <v/>
      </c>
      <c r="L34" s="104" t="str">
        <f t="shared" si="68"/>
        <v/>
      </c>
      <c r="M34" s="202"/>
      <c r="N34" s="303"/>
      <c r="O34" s="303"/>
      <c r="P34" s="304"/>
      <c r="Q34" s="295"/>
      <c r="R34" s="295"/>
      <c r="V34" s="7"/>
      <c r="W34" s="314"/>
      <c r="X34" s="314"/>
      <c r="Y34" s="273"/>
      <c r="Z34" s="273"/>
      <c r="AA34" s="273"/>
      <c r="AB34" s="273"/>
      <c r="AC34" s="273"/>
      <c r="AD34" s="273"/>
      <c r="AE34" s="99">
        <f t="shared" ca="1" si="3"/>
        <v>0</v>
      </c>
      <c r="AF34" s="93">
        <f t="shared" si="29"/>
        <v>0</v>
      </c>
      <c r="AG34" s="93" t="str">
        <f t="shared" si="5"/>
        <v>00000</v>
      </c>
      <c r="AH34" s="11" t="str">
        <f t="shared" si="30"/>
        <v>0秒0</v>
      </c>
      <c r="AI34" s="12">
        <f t="shared" si="31"/>
        <v>0</v>
      </c>
      <c r="AJ34" s="12" t="str">
        <f t="shared" si="32"/>
        <v>0</v>
      </c>
      <c r="AK34" s="12" t="str">
        <f t="shared" si="33"/>
        <v>0</v>
      </c>
      <c r="AL34" s="12" t="str">
        <f t="shared" si="34"/>
        <v>0m</v>
      </c>
      <c r="AM34" s="12" t="str">
        <f t="shared" si="35"/>
        <v>点</v>
      </c>
      <c r="AN34" s="108">
        <f t="shared" si="36"/>
        <v>0</v>
      </c>
      <c r="AO34" s="99" t="str">
        <f>IF(J34="","",VLOOKUP(H34,登録データ!$Y$4:$Z$28,2,FALSE))</f>
        <v/>
      </c>
      <c r="AP34" s="99" t="str">
        <f>IF(J34="","",VLOOKUP(H34,登録データ!$Y$4:$AA$28,3,FALSE))</f>
        <v/>
      </c>
      <c r="AQ34" s="99" t="str">
        <f t="shared" si="13"/>
        <v/>
      </c>
      <c r="AR34" s="99" t="str">
        <f>IF(H34="","",VLOOKUP(H34,登録データ!$Y$4:$AB$28,4,FALSE))</f>
        <v/>
      </c>
      <c r="AS34" s="99">
        <f>IF(AR34="",0,COUNTIF($AR$17:AR34,AR34))</f>
        <v>0</v>
      </c>
      <c r="AT34" s="99" t="str">
        <f t="shared" si="37"/>
        <v/>
      </c>
      <c r="AU34" s="99">
        <f>IF(AQ34="B",COUNTIF($AT$17:AT34,AT34),0)</f>
        <v>0</v>
      </c>
      <c r="AV34" s="99">
        <f t="shared" si="38"/>
        <v>0</v>
      </c>
      <c r="AW34" s="99">
        <f t="shared" si="16"/>
        <v>0</v>
      </c>
      <c r="AX34" s="99">
        <f t="shared" si="17"/>
        <v>0</v>
      </c>
      <c r="AY34" s="320"/>
      <c r="AZ34" s="314"/>
      <c r="BA34" s="320"/>
      <c r="BB34" s="320"/>
      <c r="BC34" s="320"/>
      <c r="BD34" s="320"/>
    </row>
    <row r="35" spans="2:56" ht="19.5" thickTop="1">
      <c r="B35" s="246">
        <v>7</v>
      </c>
      <c r="C35" s="249"/>
      <c r="D35" s="251" t="str">
        <f>IF(C35="","",VLOOKUP(C35,登録データ!$H$3:$N$1500,2,FALSE))</f>
        <v/>
      </c>
      <c r="E35" s="270" t="str">
        <f>IF(C35="","",VLOOKUP(C35,登録データ!$H$3:$N$1500,3,FALSE))</f>
        <v/>
      </c>
      <c r="F35" s="92" t="str">
        <f>IF(C35="","",VLOOKUP(C35,登録データ!$H$3:$N$1500,7,FALSE))</f>
        <v/>
      </c>
      <c r="G35" s="92" t="s">
        <v>33</v>
      </c>
      <c r="H35" s="216"/>
      <c r="I35" s="92" t="s">
        <v>34</v>
      </c>
      <c r="J35" s="197"/>
      <c r="K35" s="102" t="str">
        <f t="shared" si="39"/>
        <v/>
      </c>
      <c r="L35" s="27" t="str">
        <f t="shared" si="68"/>
        <v/>
      </c>
      <c r="M35" s="200"/>
      <c r="N35" s="298"/>
      <c r="O35" s="298"/>
      <c r="P35" s="299"/>
      <c r="Q35" s="293"/>
      <c r="R35" s="293"/>
      <c r="V35" s="7"/>
      <c r="W35" s="312">
        <f>IF(C35="",0,IF(VLOOKUP(C35,登録データ!$H$3:$P$3000,9,FALSE)=1,0,1))</f>
        <v>0</v>
      </c>
      <c r="X35" s="312">
        <f>COUNTIF($C$17:C35,C35)</f>
        <v>0</v>
      </c>
      <c r="Y35" s="325">
        <f t="shared" ref="Y35" si="78">IF(C35="",1,0)</f>
        <v>1</v>
      </c>
      <c r="Z35" s="325">
        <f t="shared" ref="Z35" si="79">IF(D35="",1,0)</f>
        <v>1</v>
      </c>
      <c r="AA35" s="325">
        <f t="shared" ref="AA35" si="80">IF(E35="",1,0)</f>
        <v>1</v>
      </c>
      <c r="AB35" s="325">
        <f t="shared" ref="AB35" si="81">IF(F35="",1,0)</f>
        <v>1</v>
      </c>
      <c r="AC35" s="325">
        <f t="shared" ref="AC35" si="82">IF(F36="",1,0)</f>
        <v>1</v>
      </c>
      <c r="AD35" s="325">
        <f t="shared" ref="AD35" si="83">IF(ISNA(OR(Y35:AC35)),1,SUM(Y35:AC35))</f>
        <v>5</v>
      </c>
      <c r="AE35" s="99">
        <f t="shared" ca="1" si="3"/>
        <v>0</v>
      </c>
      <c r="AF35" s="93">
        <f t="shared" si="29"/>
        <v>0</v>
      </c>
      <c r="AG35" s="93" t="str">
        <f t="shared" si="5"/>
        <v>00000</v>
      </c>
      <c r="AH35" s="11" t="str">
        <f t="shared" si="30"/>
        <v>0秒0</v>
      </c>
      <c r="AI35" s="12">
        <f t="shared" si="31"/>
        <v>0</v>
      </c>
      <c r="AJ35" s="12" t="str">
        <f t="shared" si="32"/>
        <v>0</v>
      </c>
      <c r="AK35" s="12" t="str">
        <f t="shared" si="33"/>
        <v>0</v>
      </c>
      <c r="AL35" s="12" t="str">
        <f t="shared" si="34"/>
        <v>0m</v>
      </c>
      <c r="AM35" s="12" t="str">
        <f t="shared" si="35"/>
        <v>点</v>
      </c>
      <c r="AN35" s="108">
        <f t="shared" si="36"/>
        <v>0</v>
      </c>
      <c r="AO35" s="99" t="str">
        <f>IF(J35="","",VLOOKUP(H35,登録データ!$Y$4:$Z$28,2,FALSE))</f>
        <v/>
      </c>
      <c r="AP35" s="99" t="str">
        <f>IF(J35="","",VLOOKUP(H35,登録データ!$Y$4:$AA$28,3,FALSE))</f>
        <v/>
      </c>
      <c r="AQ35" s="99" t="str">
        <f t="shared" si="13"/>
        <v/>
      </c>
      <c r="AR35" s="99" t="str">
        <f>IF(H35="","",VLOOKUP(H35,登録データ!$Y$4:$AB$28,4,FALSE))</f>
        <v/>
      </c>
      <c r="AS35" s="99">
        <f>IF(AR35="",0,COUNTIF($AR$17:AR35,AR35))</f>
        <v>0</v>
      </c>
      <c r="AT35" s="99" t="str">
        <f t="shared" si="37"/>
        <v/>
      </c>
      <c r="AU35" s="99">
        <f>IF(AQ35="B",COUNTIF($AT$17:AT35,AT35),0)</f>
        <v>0</v>
      </c>
      <c r="AV35" s="99">
        <f t="shared" si="38"/>
        <v>0</v>
      </c>
      <c r="AW35" s="99">
        <f t="shared" si="16"/>
        <v>0</v>
      </c>
      <c r="AX35" s="99">
        <f t="shared" si="17"/>
        <v>0</v>
      </c>
      <c r="AY35" s="312">
        <f>IF(Q35="",0,COUNTA($Q$17:Q35))</f>
        <v>0</v>
      </c>
      <c r="AZ35" s="312">
        <f>IF(R35="",0,COUNTA($R$17:R35))</f>
        <v>0</v>
      </c>
      <c r="BA35" s="318">
        <f>IF(OR($AR35="20200",$AR36="20200",$AR37="20200"),COUNTIF($AR$17:$AR37,"20200"),0)</f>
        <v>0</v>
      </c>
      <c r="BB35" s="318">
        <f t="shared" ref="BB35" si="84">IF($BA35=0,0,INDEX($H35:$H37,MATCH("20200",$AR35:$AR37,0),1))</f>
        <v>0</v>
      </c>
      <c r="BC35" s="318">
        <f t="shared" ref="BC35" si="85">IF($BA35=0,0,INDEX($J35:$J37,MATCH("20200",$AR35:$AR37,0),1))</f>
        <v>0</v>
      </c>
      <c r="BD35" s="318">
        <f t="shared" ref="BD35" si="86">IF($BA35=0,0,INDEX($L35:$L37,MATCH("20200",$AR35:$AR37,0),1))</f>
        <v>0</v>
      </c>
    </row>
    <row r="36" spans="2:56" ht="18.75">
      <c r="B36" s="247"/>
      <c r="C36" s="250"/>
      <c r="D36" s="252"/>
      <c r="E36" s="271"/>
      <c r="F36" s="93" t="str">
        <f>IF(C35="","",VLOOKUP(C35,登録データ!$H$3:$N$1500,4,FALSE))</f>
        <v/>
      </c>
      <c r="G36" s="93" t="s">
        <v>36</v>
      </c>
      <c r="H36" s="217"/>
      <c r="I36" s="93" t="s">
        <v>61</v>
      </c>
      <c r="J36" s="198"/>
      <c r="K36" s="102" t="str">
        <f t="shared" si="39"/>
        <v/>
      </c>
      <c r="L36" s="99" t="str">
        <f t="shared" si="68"/>
        <v/>
      </c>
      <c r="M36" s="206"/>
      <c r="N36" s="300"/>
      <c r="O36" s="301"/>
      <c r="P36" s="302"/>
      <c r="Q36" s="294"/>
      <c r="R36" s="294"/>
      <c r="V36" s="7"/>
      <c r="W36" s="313"/>
      <c r="X36" s="313"/>
      <c r="Y36" s="326"/>
      <c r="Z36" s="326"/>
      <c r="AA36" s="326"/>
      <c r="AB36" s="326"/>
      <c r="AC36" s="326"/>
      <c r="AD36" s="326"/>
      <c r="AE36" s="99">
        <f t="shared" ca="1" si="3"/>
        <v>0</v>
      </c>
      <c r="AF36" s="93">
        <f t="shared" si="29"/>
        <v>0</v>
      </c>
      <c r="AG36" s="93" t="str">
        <f t="shared" si="5"/>
        <v>00000</v>
      </c>
      <c r="AH36" s="11" t="str">
        <f t="shared" si="30"/>
        <v>0秒0</v>
      </c>
      <c r="AI36" s="12">
        <f t="shared" si="31"/>
        <v>0</v>
      </c>
      <c r="AJ36" s="12" t="str">
        <f t="shared" si="32"/>
        <v>0</v>
      </c>
      <c r="AK36" s="12" t="str">
        <f t="shared" si="33"/>
        <v>0</v>
      </c>
      <c r="AL36" s="12" t="str">
        <f t="shared" si="34"/>
        <v>0m</v>
      </c>
      <c r="AM36" s="12" t="str">
        <f t="shared" si="35"/>
        <v>点</v>
      </c>
      <c r="AN36" s="108">
        <f t="shared" si="36"/>
        <v>0</v>
      </c>
      <c r="AO36" s="99" t="str">
        <f>IF(J36="","",VLOOKUP(H36,登録データ!$Y$4:$Z$28,2,FALSE))</f>
        <v/>
      </c>
      <c r="AP36" s="99" t="str">
        <f>IF(J36="","",VLOOKUP(H36,登録データ!$Y$4:$AA$28,3,FALSE))</f>
        <v/>
      </c>
      <c r="AQ36" s="99" t="str">
        <f t="shared" si="13"/>
        <v/>
      </c>
      <c r="AR36" s="99" t="str">
        <f>IF(H36="","",VLOOKUP(H36,登録データ!$Y$4:$AB$28,4,FALSE))</f>
        <v/>
      </c>
      <c r="AS36" s="99">
        <f>IF(AR36="",0,COUNTIF($AR$17:AR36,AR36))</f>
        <v>0</v>
      </c>
      <c r="AT36" s="99" t="str">
        <f t="shared" si="37"/>
        <v/>
      </c>
      <c r="AU36" s="99">
        <f>IF(AQ36="B",COUNTIF($AT$17:AT36,AT36),0)</f>
        <v>0</v>
      </c>
      <c r="AV36" s="99">
        <f t="shared" si="38"/>
        <v>0</v>
      </c>
      <c r="AW36" s="99">
        <f t="shared" si="16"/>
        <v>0</v>
      </c>
      <c r="AX36" s="99">
        <f t="shared" si="17"/>
        <v>0</v>
      </c>
      <c r="AY36" s="319"/>
      <c r="AZ36" s="313"/>
      <c r="BA36" s="319"/>
      <c r="BB36" s="319"/>
      <c r="BC36" s="319"/>
      <c r="BD36" s="319"/>
    </row>
    <row r="37" spans="2:56" ht="19.5" thickBot="1">
      <c r="B37" s="248"/>
      <c r="C37" s="283"/>
      <c r="D37" s="283"/>
      <c r="E37" s="283"/>
      <c r="F37" s="283"/>
      <c r="G37" s="94" t="s">
        <v>37</v>
      </c>
      <c r="H37" s="196"/>
      <c r="I37" s="94" t="s">
        <v>39</v>
      </c>
      <c r="J37" s="199"/>
      <c r="K37" s="94" t="str">
        <f t="shared" si="39"/>
        <v/>
      </c>
      <c r="L37" s="104" t="str">
        <f t="shared" si="68"/>
        <v/>
      </c>
      <c r="M37" s="202"/>
      <c r="N37" s="303"/>
      <c r="O37" s="303"/>
      <c r="P37" s="304"/>
      <c r="Q37" s="295"/>
      <c r="R37" s="295"/>
      <c r="V37" s="7"/>
      <c r="W37" s="314"/>
      <c r="X37" s="314"/>
      <c r="Y37" s="273"/>
      <c r="Z37" s="273"/>
      <c r="AA37" s="273"/>
      <c r="AB37" s="273"/>
      <c r="AC37" s="273"/>
      <c r="AD37" s="273"/>
      <c r="AE37" s="99">
        <f t="shared" ca="1" si="3"/>
        <v>0</v>
      </c>
      <c r="AF37" s="93">
        <f t="shared" si="29"/>
        <v>0</v>
      </c>
      <c r="AG37" s="93" t="str">
        <f t="shared" si="5"/>
        <v>00000</v>
      </c>
      <c r="AH37" s="11" t="str">
        <f t="shared" si="30"/>
        <v>0秒0</v>
      </c>
      <c r="AI37" s="12">
        <f t="shared" si="31"/>
        <v>0</v>
      </c>
      <c r="AJ37" s="12" t="str">
        <f t="shared" si="32"/>
        <v>0</v>
      </c>
      <c r="AK37" s="12" t="str">
        <f t="shared" si="33"/>
        <v>0</v>
      </c>
      <c r="AL37" s="12" t="str">
        <f t="shared" si="34"/>
        <v>0m</v>
      </c>
      <c r="AM37" s="12" t="str">
        <f t="shared" si="35"/>
        <v>点</v>
      </c>
      <c r="AN37" s="108">
        <f t="shared" si="36"/>
        <v>0</v>
      </c>
      <c r="AO37" s="99" t="str">
        <f>IF(J37="","",VLOOKUP(H37,登録データ!$Y$4:$Z$28,2,FALSE))</f>
        <v/>
      </c>
      <c r="AP37" s="99" t="str">
        <f>IF(J37="","",VLOOKUP(H37,登録データ!$Y$4:$AA$28,3,FALSE))</f>
        <v/>
      </c>
      <c r="AQ37" s="99" t="str">
        <f t="shared" si="13"/>
        <v/>
      </c>
      <c r="AR37" s="99" t="str">
        <f>IF(H37="","",VLOOKUP(H37,登録データ!$Y$4:$AB$28,4,FALSE))</f>
        <v/>
      </c>
      <c r="AS37" s="99">
        <f>IF(AR37="",0,COUNTIF($AR$17:AR37,AR37))</f>
        <v>0</v>
      </c>
      <c r="AT37" s="99" t="str">
        <f t="shared" si="37"/>
        <v/>
      </c>
      <c r="AU37" s="99">
        <f>IF(AQ37="B",COUNTIF($AT$17:AT37,AT37),0)</f>
        <v>0</v>
      </c>
      <c r="AV37" s="99">
        <f t="shared" si="38"/>
        <v>0</v>
      </c>
      <c r="AW37" s="99">
        <f t="shared" si="16"/>
        <v>0</v>
      </c>
      <c r="AX37" s="99">
        <f t="shared" si="17"/>
        <v>0</v>
      </c>
      <c r="AY37" s="320"/>
      <c r="AZ37" s="314"/>
      <c r="BA37" s="320"/>
      <c r="BB37" s="320"/>
      <c r="BC37" s="320"/>
      <c r="BD37" s="320"/>
    </row>
    <row r="38" spans="2:56" ht="19.5" thickTop="1">
      <c r="B38" s="246">
        <v>8</v>
      </c>
      <c r="C38" s="249"/>
      <c r="D38" s="251" t="str">
        <f>IF(C38="","",VLOOKUP(C38,登録データ!$H$3:$N$1500,2,FALSE))</f>
        <v/>
      </c>
      <c r="E38" s="270" t="str">
        <f>IF(C38="","",VLOOKUP(C38,登録データ!$H$3:$N$1500,3,FALSE))</f>
        <v/>
      </c>
      <c r="F38" s="92" t="str">
        <f>IF(C38="","",VLOOKUP(C38,登録データ!$H$3:$N$1500,7,FALSE))</f>
        <v/>
      </c>
      <c r="G38" s="92" t="s">
        <v>33</v>
      </c>
      <c r="H38" s="216"/>
      <c r="I38" s="92" t="s">
        <v>34</v>
      </c>
      <c r="J38" s="197"/>
      <c r="K38" s="102" t="str">
        <f t="shared" si="39"/>
        <v/>
      </c>
      <c r="L38" s="27" t="str">
        <f t="shared" si="68"/>
        <v/>
      </c>
      <c r="M38" s="200"/>
      <c r="N38" s="298"/>
      <c r="O38" s="298"/>
      <c r="P38" s="299"/>
      <c r="Q38" s="293"/>
      <c r="R38" s="293"/>
      <c r="V38" s="7"/>
      <c r="W38" s="312">
        <f>IF(C38="",0,IF(VLOOKUP(C38,登録データ!$H$3:$P$3000,9,FALSE)=1,0,1))</f>
        <v>0</v>
      </c>
      <c r="X38" s="312">
        <f>COUNTIF($C$17:C38,C38)</f>
        <v>0</v>
      </c>
      <c r="Y38" s="325">
        <f t="shared" ref="Y38" si="87">IF(C38="",1,0)</f>
        <v>1</v>
      </c>
      <c r="Z38" s="325">
        <f t="shared" ref="Z38" si="88">IF(D38="",1,0)</f>
        <v>1</v>
      </c>
      <c r="AA38" s="325">
        <f t="shared" ref="AA38" si="89">IF(E38="",1,0)</f>
        <v>1</v>
      </c>
      <c r="AB38" s="325">
        <f t="shared" ref="AB38" si="90">IF(F38="",1,0)</f>
        <v>1</v>
      </c>
      <c r="AC38" s="325">
        <f t="shared" ref="AC38" si="91">IF(F39="",1,0)</f>
        <v>1</v>
      </c>
      <c r="AD38" s="325">
        <f t="shared" ref="AD38" si="92">IF(ISNA(OR(Y38:AC38)),1,SUM(Y38:AC38))</f>
        <v>5</v>
      </c>
      <c r="AE38" s="99">
        <f t="shared" ca="1" si="3"/>
        <v>0</v>
      </c>
      <c r="AF38" s="93">
        <f t="shared" si="29"/>
        <v>0</v>
      </c>
      <c r="AG38" s="93" t="str">
        <f t="shared" si="5"/>
        <v>00000</v>
      </c>
      <c r="AH38" s="11" t="str">
        <f t="shared" si="30"/>
        <v>0秒0</v>
      </c>
      <c r="AI38" s="12">
        <f t="shared" si="31"/>
        <v>0</v>
      </c>
      <c r="AJ38" s="12" t="str">
        <f t="shared" si="32"/>
        <v>0</v>
      </c>
      <c r="AK38" s="12" t="str">
        <f t="shared" si="33"/>
        <v>0</v>
      </c>
      <c r="AL38" s="12" t="str">
        <f t="shared" si="34"/>
        <v>0m</v>
      </c>
      <c r="AM38" s="12" t="str">
        <f t="shared" si="35"/>
        <v>点</v>
      </c>
      <c r="AN38" s="108">
        <f t="shared" si="36"/>
        <v>0</v>
      </c>
      <c r="AO38" s="99" t="str">
        <f>IF(J38="","",VLOOKUP(H38,登録データ!$Y$4:$Z$28,2,FALSE))</f>
        <v/>
      </c>
      <c r="AP38" s="99" t="str">
        <f>IF(J38="","",VLOOKUP(H38,登録データ!$Y$4:$AA$28,3,FALSE))</f>
        <v/>
      </c>
      <c r="AQ38" s="99" t="str">
        <f t="shared" si="13"/>
        <v/>
      </c>
      <c r="AR38" s="99" t="str">
        <f>IF(H38="","",VLOOKUP(H38,登録データ!$Y$4:$AB$28,4,FALSE))</f>
        <v/>
      </c>
      <c r="AS38" s="99">
        <f>IF(AR38="",0,COUNTIF($AR$17:AR38,AR38))</f>
        <v>0</v>
      </c>
      <c r="AT38" s="99" t="str">
        <f t="shared" si="37"/>
        <v/>
      </c>
      <c r="AU38" s="99">
        <f>IF(AQ38="B",COUNTIF($AT$17:AT38,AT38),0)</f>
        <v>0</v>
      </c>
      <c r="AV38" s="99">
        <f t="shared" si="38"/>
        <v>0</v>
      </c>
      <c r="AW38" s="99">
        <f t="shared" si="16"/>
        <v>0</v>
      </c>
      <c r="AX38" s="99">
        <f t="shared" si="17"/>
        <v>0</v>
      </c>
      <c r="AY38" s="312">
        <f>IF(Q38="",0,COUNTA($Q$17:Q38))</f>
        <v>0</v>
      </c>
      <c r="AZ38" s="312">
        <f>IF(R38="",0,COUNTA($R$17:R38))</f>
        <v>0</v>
      </c>
      <c r="BA38" s="318">
        <f>IF(OR($AR38="20200",$AR39="20200",$AR40="20200"),COUNTIF($AR$17:$AR40,"20200"),0)</f>
        <v>0</v>
      </c>
      <c r="BB38" s="318">
        <f t="shared" ref="BB38" si="93">IF($BA38=0,0,INDEX($H38:$H40,MATCH("20200",$AR38:$AR40,0),1))</f>
        <v>0</v>
      </c>
      <c r="BC38" s="318">
        <f t="shared" ref="BC38" si="94">IF($BA38=0,0,INDEX($J38:$J40,MATCH("20200",$AR38:$AR40,0),1))</f>
        <v>0</v>
      </c>
      <c r="BD38" s="318">
        <f t="shared" ref="BD38" si="95">IF($BA38=0,0,INDEX($L38:$L40,MATCH("20200",$AR38:$AR40,0),1))</f>
        <v>0</v>
      </c>
    </row>
    <row r="39" spans="2:56" ht="18.75">
      <c r="B39" s="247"/>
      <c r="C39" s="250"/>
      <c r="D39" s="252"/>
      <c r="E39" s="271"/>
      <c r="F39" s="93" t="str">
        <f>IF(C38="","",VLOOKUP(C38,登録データ!$H$3:$N$1500,4,FALSE))</f>
        <v/>
      </c>
      <c r="G39" s="93" t="s">
        <v>36</v>
      </c>
      <c r="H39" s="217"/>
      <c r="I39" s="93" t="s">
        <v>61</v>
      </c>
      <c r="J39" s="198"/>
      <c r="K39" s="102" t="str">
        <f t="shared" si="39"/>
        <v/>
      </c>
      <c r="L39" s="99" t="str">
        <f t="shared" si="68"/>
        <v/>
      </c>
      <c r="M39" s="206"/>
      <c r="N39" s="300"/>
      <c r="O39" s="301"/>
      <c r="P39" s="302"/>
      <c r="Q39" s="294"/>
      <c r="R39" s="294"/>
      <c r="V39" s="7"/>
      <c r="W39" s="313"/>
      <c r="X39" s="313"/>
      <c r="Y39" s="326"/>
      <c r="Z39" s="326"/>
      <c r="AA39" s="326"/>
      <c r="AB39" s="326"/>
      <c r="AC39" s="326"/>
      <c r="AD39" s="326"/>
      <c r="AE39" s="99">
        <f t="shared" ca="1" si="3"/>
        <v>0</v>
      </c>
      <c r="AF39" s="93">
        <f t="shared" si="29"/>
        <v>0</v>
      </c>
      <c r="AG39" s="93" t="str">
        <f t="shared" si="5"/>
        <v>00000</v>
      </c>
      <c r="AH39" s="11" t="str">
        <f t="shared" si="30"/>
        <v>0秒0</v>
      </c>
      <c r="AI39" s="12">
        <f t="shared" si="31"/>
        <v>0</v>
      </c>
      <c r="AJ39" s="12" t="str">
        <f t="shared" si="32"/>
        <v>0</v>
      </c>
      <c r="AK39" s="12" t="str">
        <f t="shared" si="33"/>
        <v>0</v>
      </c>
      <c r="AL39" s="12" t="str">
        <f t="shared" si="34"/>
        <v>0m</v>
      </c>
      <c r="AM39" s="12" t="str">
        <f t="shared" si="35"/>
        <v>点</v>
      </c>
      <c r="AN39" s="108">
        <f t="shared" si="36"/>
        <v>0</v>
      </c>
      <c r="AO39" s="99" t="str">
        <f>IF(J39="","",VLOOKUP(H39,登録データ!$Y$4:$Z$28,2,FALSE))</f>
        <v/>
      </c>
      <c r="AP39" s="99" t="str">
        <f>IF(J39="","",VLOOKUP(H39,登録データ!$Y$4:$AA$28,3,FALSE))</f>
        <v/>
      </c>
      <c r="AQ39" s="99" t="str">
        <f t="shared" si="13"/>
        <v/>
      </c>
      <c r="AR39" s="99" t="str">
        <f>IF(H39="","",VLOOKUP(H39,登録データ!$Y$4:$AB$28,4,FALSE))</f>
        <v/>
      </c>
      <c r="AS39" s="99">
        <f>IF(AR39="",0,COUNTIF($AR$17:AR39,AR39))</f>
        <v>0</v>
      </c>
      <c r="AT39" s="99" t="str">
        <f t="shared" si="37"/>
        <v/>
      </c>
      <c r="AU39" s="99">
        <f>IF(AQ39="B",COUNTIF($AT$17:AT39,AT39),0)</f>
        <v>0</v>
      </c>
      <c r="AV39" s="99">
        <f t="shared" si="38"/>
        <v>0</v>
      </c>
      <c r="AW39" s="99">
        <f t="shared" si="16"/>
        <v>0</v>
      </c>
      <c r="AX39" s="99">
        <f t="shared" si="17"/>
        <v>0</v>
      </c>
      <c r="AY39" s="319"/>
      <c r="AZ39" s="313"/>
      <c r="BA39" s="319"/>
      <c r="BB39" s="319"/>
      <c r="BC39" s="319"/>
      <c r="BD39" s="319"/>
    </row>
    <row r="40" spans="2:56" ht="19.5" thickBot="1">
      <c r="B40" s="248"/>
      <c r="C40" s="283"/>
      <c r="D40" s="283"/>
      <c r="E40" s="283"/>
      <c r="F40" s="283"/>
      <c r="G40" s="94" t="s">
        <v>37</v>
      </c>
      <c r="H40" s="196"/>
      <c r="I40" s="94" t="s">
        <v>39</v>
      </c>
      <c r="J40" s="199"/>
      <c r="K40" s="94" t="str">
        <f t="shared" si="39"/>
        <v/>
      </c>
      <c r="L40" s="104" t="str">
        <f t="shared" si="68"/>
        <v/>
      </c>
      <c r="M40" s="202"/>
      <c r="N40" s="303"/>
      <c r="O40" s="303"/>
      <c r="P40" s="304"/>
      <c r="Q40" s="295"/>
      <c r="R40" s="295"/>
      <c r="V40" s="7"/>
      <c r="W40" s="314"/>
      <c r="X40" s="314"/>
      <c r="Y40" s="273"/>
      <c r="Z40" s="273"/>
      <c r="AA40" s="273"/>
      <c r="AB40" s="273"/>
      <c r="AC40" s="273"/>
      <c r="AD40" s="273"/>
      <c r="AE40" s="99">
        <f t="shared" ca="1" si="3"/>
        <v>0</v>
      </c>
      <c r="AF40" s="93">
        <f t="shared" si="29"/>
        <v>0</v>
      </c>
      <c r="AG40" s="93" t="str">
        <f t="shared" si="5"/>
        <v>00000</v>
      </c>
      <c r="AH40" s="11" t="str">
        <f t="shared" si="30"/>
        <v>0秒0</v>
      </c>
      <c r="AI40" s="12">
        <f t="shared" si="31"/>
        <v>0</v>
      </c>
      <c r="AJ40" s="12" t="str">
        <f t="shared" si="32"/>
        <v>0</v>
      </c>
      <c r="AK40" s="12" t="str">
        <f t="shared" si="33"/>
        <v>0</v>
      </c>
      <c r="AL40" s="12" t="str">
        <f t="shared" si="34"/>
        <v>0m</v>
      </c>
      <c r="AM40" s="12" t="str">
        <f t="shared" si="35"/>
        <v>点</v>
      </c>
      <c r="AN40" s="108">
        <f t="shared" si="36"/>
        <v>0</v>
      </c>
      <c r="AO40" s="99" t="str">
        <f>IF(J40="","",VLOOKUP(H40,登録データ!$Y$4:$Z$28,2,FALSE))</f>
        <v/>
      </c>
      <c r="AP40" s="99" t="str">
        <f>IF(J40="","",VLOOKUP(H40,登録データ!$Y$4:$AA$28,3,FALSE))</f>
        <v/>
      </c>
      <c r="AQ40" s="99" t="str">
        <f t="shared" si="13"/>
        <v/>
      </c>
      <c r="AR40" s="99" t="str">
        <f>IF(H40="","",VLOOKUP(H40,登録データ!$Y$4:$AB$28,4,FALSE))</f>
        <v/>
      </c>
      <c r="AS40" s="99">
        <f>IF(AR40="",0,COUNTIF($AR$17:AR40,AR40))</f>
        <v>0</v>
      </c>
      <c r="AT40" s="99" t="str">
        <f t="shared" si="37"/>
        <v/>
      </c>
      <c r="AU40" s="99">
        <f>IF(AQ40="B",COUNTIF($AT$17:AT40,AT40),0)</f>
        <v>0</v>
      </c>
      <c r="AV40" s="99">
        <f t="shared" si="38"/>
        <v>0</v>
      </c>
      <c r="AW40" s="99">
        <f t="shared" si="16"/>
        <v>0</v>
      </c>
      <c r="AX40" s="99">
        <f t="shared" si="17"/>
        <v>0</v>
      </c>
      <c r="AY40" s="320"/>
      <c r="AZ40" s="314"/>
      <c r="BA40" s="320"/>
      <c r="BB40" s="320"/>
      <c r="BC40" s="320"/>
      <c r="BD40" s="320"/>
    </row>
    <row r="41" spans="2:56" ht="19.5" thickTop="1">
      <c r="B41" s="246">
        <v>9</v>
      </c>
      <c r="C41" s="249"/>
      <c r="D41" s="251" t="str">
        <f>IF(C41="","",VLOOKUP(C41,登録データ!$H$3:$N$1500,2,FALSE))</f>
        <v/>
      </c>
      <c r="E41" s="270" t="str">
        <f>IF(C41="","",VLOOKUP(C41,登録データ!$H$3:$N$1500,3,FALSE))</f>
        <v/>
      </c>
      <c r="F41" s="92" t="str">
        <f>IF(C41="","",VLOOKUP(C41,登録データ!$H$3:$N$1500,7,FALSE))</f>
        <v/>
      </c>
      <c r="G41" s="92" t="s">
        <v>33</v>
      </c>
      <c r="H41" s="216"/>
      <c r="I41" s="92" t="s">
        <v>34</v>
      </c>
      <c r="J41" s="197"/>
      <c r="K41" s="102" t="str">
        <f t="shared" si="39"/>
        <v/>
      </c>
      <c r="L41" s="27" t="str">
        <f t="shared" si="68"/>
        <v/>
      </c>
      <c r="M41" s="200"/>
      <c r="N41" s="298"/>
      <c r="O41" s="298"/>
      <c r="P41" s="299"/>
      <c r="Q41" s="293"/>
      <c r="R41" s="293"/>
      <c r="V41" s="7"/>
      <c r="W41" s="312">
        <f>IF(C41="",0,IF(VLOOKUP(C41,登録データ!$H$3:$P$3000,9,FALSE)=1,0,1))</f>
        <v>0</v>
      </c>
      <c r="X41" s="312">
        <f>COUNTIF($C$17:C41,C41)</f>
        <v>0</v>
      </c>
      <c r="Y41" s="325">
        <f t="shared" ref="Y41" si="96">IF(C41="",1,0)</f>
        <v>1</v>
      </c>
      <c r="Z41" s="325">
        <f t="shared" ref="Z41" si="97">IF(D41="",1,0)</f>
        <v>1</v>
      </c>
      <c r="AA41" s="325">
        <f t="shared" ref="AA41" si="98">IF(E41="",1,0)</f>
        <v>1</v>
      </c>
      <c r="AB41" s="325">
        <f t="shared" ref="AB41" si="99">IF(F41="",1,0)</f>
        <v>1</v>
      </c>
      <c r="AC41" s="325">
        <f t="shared" ref="AC41" si="100">IF(F42="",1,0)</f>
        <v>1</v>
      </c>
      <c r="AD41" s="325">
        <f t="shared" ref="AD41" si="101">IF(ISNA(OR(Y41:AC41)),1,SUM(Y41:AC41))</f>
        <v>5</v>
      </c>
      <c r="AE41" s="99">
        <f t="shared" ca="1" si="3"/>
        <v>0</v>
      </c>
      <c r="AF41" s="93">
        <f t="shared" si="29"/>
        <v>0</v>
      </c>
      <c r="AG41" s="93" t="str">
        <f t="shared" si="5"/>
        <v>00000</v>
      </c>
      <c r="AH41" s="11" t="str">
        <f t="shared" si="30"/>
        <v>0秒0</v>
      </c>
      <c r="AI41" s="12">
        <f t="shared" si="31"/>
        <v>0</v>
      </c>
      <c r="AJ41" s="12" t="str">
        <f t="shared" si="32"/>
        <v>0</v>
      </c>
      <c r="AK41" s="12" t="str">
        <f t="shared" si="33"/>
        <v>0</v>
      </c>
      <c r="AL41" s="12" t="str">
        <f t="shared" si="34"/>
        <v>0m</v>
      </c>
      <c r="AM41" s="12" t="str">
        <f t="shared" si="35"/>
        <v>点</v>
      </c>
      <c r="AN41" s="108">
        <f t="shared" si="36"/>
        <v>0</v>
      </c>
      <c r="AO41" s="99" t="str">
        <f>IF(J41="","",VLOOKUP(H41,登録データ!$Y$4:$Z$28,2,FALSE))</f>
        <v/>
      </c>
      <c r="AP41" s="99" t="str">
        <f>IF(J41="","",VLOOKUP(H41,登録データ!$Y$4:$AA$28,3,FALSE))</f>
        <v/>
      </c>
      <c r="AQ41" s="99" t="str">
        <f t="shared" si="13"/>
        <v/>
      </c>
      <c r="AR41" s="99" t="str">
        <f>IF(H41="","",VLOOKUP(H41,登録データ!$Y$4:$AB$28,4,FALSE))</f>
        <v/>
      </c>
      <c r="AS41" s="99">
        <f>IF(AR41="",0,COUNTIF($AR$17:AR41,AR41))</f>
        <v>0</v>
      </c>
      <c r="AT41" s="99" t="str">
        <f t="shared" si="37"/>
        <v/>
      </c>
      <c r="AU41" s="99">
        <f>IF(AQ41="B",COUNTIF($AT$17:AT41,AT41),0)</f>
        <v>0</v>
      </c>
      <c r="AV41" s="99">
        <f t="shared" si="38"/>
        <v>0</v>
      </c>
      <c r="AW41" s="99">
        <f t="shared" si="16"/>
        <v>0</v>
      </c>
      <c r="AX41" s="99">
        <f t="shared" si="17"/>
        <v>0</v>
      </c>
      <c r="AY41" s="312">
        <f>IF(Q41="",0,COUNTA($Q$17:Q41))</f>
        <v>0</v>
      </c>
      <c r="AZ41" s="312">
        <f>IF(R41="",0,COUNTA($R$17:R41))</f>
        <v>0</v>
      </c>
      <c r="BA41" s="318">
        <f>IF(OR($AR41="20200",$AR42="20200",$AR43="20200"),COUNTIF($AR$17:$AR43,"20200"),0)</f>
        <v>0</v>
      </c>
      <c r="BB41" s="318">
        <f t="shared" ref="BB41" si="102">IF($BA41=0,0,INDEX($H41:$H43,MATCH("20200",$AR41:$AR43,0),1))</f>
        <v>0</v>
      </c>
      <c r="BC41" s="318">
        <f t="shared" ref="BC41" si="103">IF($BA41=0,0,INDEX($J41:$J43,MATCH("20200",$AR41:$AR43,0),1))</f>
        <v>0</v>
      </c>
      <c r="BD41" s="318">
        <f t="shared" ref="BD41" si="104">IF($BA41=0,0,INDEX($L41:$L43,MATCH("20200",$AR41:$AR43,0),1))</f>
        <v>0</v>
      </c>
    </row>
    <row r="42" spans="2:56" ht="18.75">
      <c r="B42" s="247"/>
      <c r="C42" s="250"/>
      <c r="D42" s="252"/>
      <c r="E42" s="271"/>
      <c r="F42" s="93" t="str">
        <f>IF(C41="","",VLOOKUP(C41,登録データ!$H$3:$N$1500,4,FALSE))</f>
        <v/>
      </c>
      <c r="G42" s="93" t="s">
        <v>36</v>
      </c>
      <c r="H42" s="217"/>
      <c r="I42" s="93" t="s">
        <v>61</v>
      </c>
      <c r="J42" s="198"/>
      <c r="K42" s="102" t="str">
        <f t="shared" si="39"/>
        <v/>
      </c>
      <c r="L42" s="99" t="str">
        <f t="shared" si="68"/>
        <v/>
      </c>
      <c r="M42" s="206"/>
      <c r="N42" s="300"/>
      <c r="O42" s="301"/>
      <c r="P42" s="302"/>
      <c r="Q42" s="294"/>
      <c r="R42" s="294"/>
      <c r="V42" s="7"/>
      <c r="W42" s="313"/>
      <c r="X42" s="313"/>
      <c r="Y42" s="326"/>
      <c r="Z42" s="326"/>
      <c r="AA42" s="326"/>
      <c r="AB42" s="326"/>
      <c r="AC42" s="326"/>
      <c r="AD42" s="326"/>
      <c r="AE42" s="99">
        <f t="shared" ca="1" si="3"/>
        <v>0</v>
      </c>
      <c r="AF42" s="93">
        <f t="shared" si="29"/>
        <v>0</v>
      </c>
      <c r="AG42" s="93" t="str">
        <f t="shared" si="5"/>
        <v>00000</v>
      </c>
      <c r="AH42" s="11" t="str">
        <f t="shared" si="30"/>
        <v>0秒0</v>
      </c>
      <c r="AI42" s="12">
        <f t="shared" si="31"/>
        <v>0</v>
      </c>
      <c r="AJ42" s="12" t="str">
        <f t="shared" si="32"/>
        <v>0</v>
      </c>
      <c r="AK42" s="12" t="str">
        <f t="shared" si="33"/>
        <v>0</v>
      </c>
      <c r="AL42" s="12" t="str">
        <f t="shared" si="34"/>
        <v>0m</v>
      </c>
      <c r="AM42" s="12" t="str">
        <f t="shared" si="35"/>
        <v>点</v>
      </c>
      <c r="AN42" s="108">
        <f t="shared" si="36"/>
        <v>0</v>
      </c>
      <c r="AO42" s="99" t="str">
        <f>IF(J42="","",VLOOKUP(H42,登録データ!$Y$4:$Z$28,2,FALSE))</f>
        <v/>
      </c>
      <c r="AP42" s="99" t="str">
        <f>IF(J42="","",VLOOKUP(H42,登録データ!$Y$4:$AA$28,3,FALSE))</f>
        <v/>
      </c>
      <c r="AQ42" s="99" t="str">
        <f t="shared" si="13"/>
        <v/>
      </c>
      <c r="AR42" s="99" t="str">
        <f>IF(H42="","",VLOOKUP(H42,登録データ!$Y$4:$AB$28,4,FALSE))</f>
        <v/>
      </c>
      <c r="AS42" s="99">
        <f>IF(AR42="",0,COUNTIF($AR$17:AR42,AR42))</f>
        <v>0</v>
      </c>
      <c r="AT42" s="99" t="str">
        <f t="shared" si="37"/>
        <v/>
      </c>
      <c r="AU42" s="99">
        <f>IF(AQ42="B",COUNTIF($AT$17:AT42,AT42),0)</f>
        <v>0</v>
      </c>
      <c r="AV42" s="99">
        <f t="shared" si="38"/>
        <v>0</v>
      </c>
      <c r="AW42" s="99">
        <f t="shared" si="16"/>
        <v>0</v>
      </c>
      <c r="AX42" s="99">
        <f t="shared" si="17"/>
        <v>0</v>
      </c>
      <c r="AY42" s="319"/>
      <c r="AZ42" s="313"/>
      <c r="BA42" s="319"/>
      <c r="BB42" s="319"/>
      <c r="BC42" s="319"/>
      <c r="BD42" s="319"/>
    </row>
    <row r="43" spans="2:56" ht="19.5" thickBot="1">
      <c r="B43" s="248"/>
      <c r="C43" s="283"/>
      <c r="D43" s="283"/>
      <c r="E43" s="283"/>
      <c r="F43" s="283"/>
      <c r="G43" s="94" t="s">
        <v>37</v>
      </c>
      <c r="H43" s="196"/>
      <c r="I43" s="94" t="s">
        <v>39</v>
      </c>
      <c r="J43" s="199"/>
      <c r="K43" s="94" t="str">
        <f t="shared" si="39"/>
        <v/>
      </c>
      <c r="L43" s="104" t="str">
        <f t="shared" si="68"/>
        <v/>
      </c>
      <c r="M43" s="202"/>
      <c r="N43" s="303"/>
      <c r="O43" s="303"/>
      <c r="P43" s="304"/>
      <c r="Q43" s="295"/>
      <c r="R43" s="295"/>
      <c r="V43" s="7"/>
      <c r="W43" s="314"/>
      <c r="X43" s="314"/>
      <c r="Y43" s="273"/>
      <c r="Z43" s="273"/>
      <c r="AA43" s="273"/>
      <c r="AB43" s="273"/>
      <c r="AC43" s="273"/>
      <c r="AD43" s="273"/>
      <c r="AE43" s="99">
        <f t="shared" ca="1" si="3"/>
        <v>0</v>
      </c>
      <c r="AF43" s="93">
        <f t="shared" si="29"/>
        <v>0</v>
      </c>
      <c r="AG43" s="93" t="str">
        <f t="shared" si="5"/>
        <v>00000</v>
      </c>
      <c r="AH43" s="11" t="str">
        <f t="shared" si="30"/>
        <v>0秒0</v>
      </c>
      <c r="AI43" s="12">
        <f t="shared" si="31"/>
        <v>0</v>
      </c>
      <c r="AJ43" s="12" t="str">
        <f t="shared" si="32"/>
        <v>0</v>
      </c>
      <c r="AK43" s="12" t="str">
        <f t="shared" si="33"/>
        <v>0</v>
      </c>
      <c r="AL43" s="12" t="str">
        <f t="shared" si="34"/>
        <v>0m</v>
      </c>
      <c r="AM43" s="12" t="str">
        <f t="shared" si="35"/>
        <v>点</v>
      </c>
      <c r="AN43" s="108">
        <f t="shared" si="36"/>
        <v>0</v>
      </c>
      <c r="AO43" s="99" t="str">
        <f>IF(J43="","",VLOOKUP(H43,登録データ!$Y$4:$Z$28,2,FALSE))</f>
        <v/>
      </c>
      <c r="AP43" s="99" t="str">
        <f>IF(J43="","",VLOOKUP(H43,登録データ!$Y$4:$AA$28,3,FALSE))</f>
        <v/>
      </c>
      <c r="AQ43" s="99" t="str">
        <f t="shared" si="13"/>
        <v/>
      </c>
      <c r="AR43" s="99" t="str">
        <f>IF(H43="","",VLOOKUP(H43,登録データ!$Y$4:$AB$28,4,FALSE))</f>
        <v/>
      </c>
      <c r="AS43" s="99">
        <f>IF(AR43="",0,COUNTIF($AR$17:AR43,AR43))</f>
        <v>0</v>
      </c>
      <c r="AT43" s="99" t="str">
        <f t="shared" si="37"/>
        <v/>
      </c>
      <c r="AU43" s="99">
        <f>IF(AQ43="B",COUNTIF($AT$17:AT43,AT43),0)</f>
        <v>0</v>
      </c>
      <c r="AV43" s="99">
        <f t="shared" si="38"/>
        <v>0</v>
      </c>
      <c r="AW43" s="99">
        <f t="shared" si="16"/>
        <v>0</v>
      </c>
      <c r="AX43" s="99">
        <f t="shared" si="17"/>
        <v>0</v>
      </c>
      <c r="AY43" s="320"/>
      <c r="AZ43" s="314"/>
      <c r="BA43" s="320"/>
      <c r="BB43" s="320"/>
      <c r="BC43" s="320"/>
      <c r="BD43" s="320"/>
    </row>
    <row r="44" spans="2:56" ht="19.5" thickTop="1">
      <c r="B44" s="246">
        <v>10</v>
      </c>
      <c r="C44" s="249"/>
      <c r="D44" s="251" t="str">
        <f>IF(C44="","",VLOOKUP(C44,登録データ!$H$3:$N$1500,2,FALSE))</f>
        <v/>
      </c>
      <c r="E44" s="270" t="str">
        <f>IF(C44="","",VLOOKUP(C44,登録データ!$H$3:$N$1500,3,FALSE))</f>
        <v/>
      </c>
      <c r="F44" s="92" t="str">
        <f>IF(C44="","",VLOOKUP(C44,登録データ!$H$3:$N$1500,7,FALSE))</f>
        <v/>
      </c>
      <c r="G44" s="92" t="s">
        <v>33</v>
      </c>
      <c r="H44" s="216"/>
      <c r="I44" s="92" t="s">
        <v>34</v>
      </c>
      <c r="J44" s="197"/>
      <c r="K44" s="102" t="str">
        <f t="shared" si="39"/>
        <v/>
      </c>
      <c r="L44" s="27" t="str">
        <f t="shared" si="68"/>
        <v/>
      </c>
      <c r="M44" s="200"/>
      <c r="N44" s="298"/>
      <c r="O44" s="298"/>
      <c r="P44" s="299"/>
      <c r="Q44" s="293"/>
      <c r="R44" s="293"/>
      <c r="V44" s="7"/>
      <c r="W44" s="312">
        <f>IF(C44="",0,IF(VLOOKUP(C44,登録データ!$H$3:$P$3000,9,FALSE)=1,0,1))</f>
        <v>0</v>
      </c>
      <c r="X44" s="312">
        <f>COUNTIF($C$17:C44,C44)</f>
        <v>0</v>
      </c>
      <c r="Y44" s="325">
        <f t="shared" ref="Y44" si="105">IF(C44="",1,0)</f>
        <v>1</v>
      </c>
      <c r="Z44" s="325">
        <f t="shared" ref="Z44" si="106">IF(D44="",1,0)</f>
        <v>1</v>
      </c>
      <c r="AA44" s="325">
        <f t="shared" ref="AA44" si="107">IF(E44="",1,0)</f>
        <v>1</v>
      </c>
      <c r="AB44" s="325">
        <f t="shared" ref="AB44" si="108">IF(F44="",1,0)</f>
        <v>1</v>
      </c>
      <c r="AC44" s="325">
        <f t="shared" ref="AC44" si="109">IF(F45="",1,0)</f>
        <v>1</v>
      </c>
      <c r="AD44" s="325">
        <f t="shared" ref="AD44" si="110">IF(ISNA(OR(Y44:AC44)),1,SUM(Y44:AC44))</f>
        <v>5</v>
      </c>
      <c r="AE44" s="99">
        <f t="shared" ca="1" si="3"/>
        <v>0</v>
      </c>
      <c r="AF44" s="93">
        <f t="shared" si="29"/>
        <v>0</v>
      </c>
      <c r="AG44" s="93" t="str">
        <f t="shared" si="5"/>
        <v>00000</v>
      </c>
      <c r="AH44" s="11" t="str">
        <f t="shared" si="30"/>
        <v>0秒0</v>
      </c>
      <c r="AI44" s="12">
        <f t="shared" si="31"/>
        <v>0</v>
      </c>
      <c r="AJ44" s="12" t="str">
        <f t="shared" si="32"/>
        <v>0</v>
      </c>
      <c r="AK44" s="12" t="str">
        <f t="shared" si="33"/>
        <v>0</v>
      </c>
      <c r="AL44" s="12" t="str">
        <f t="shared" si="34"/>
        <v>0m</v>
      </c>
      <c r="AM44" s="12" t="str">
        <f t="shared" si="35"/>
        <v>点</v>
      </c>
      <c r="AN44" s="108">
        <f t="shared" si="36"/>
        <v>0</v>
      </c>
      <c r="AO44" s="99" t="str">
        <f>IF(J44="","",VLOOKUP(H44,登録データ!$Y$4:$Z$28,2,FALSE))</f>
        <v/>
      </c>
      <c r="AP44" s="99" t="str">
        <f>IF(J44="","",VLOOKUP(H44,登録データ!$Y$4:$AA$28,3,FALSE))</f>
        <v/>
      </c>
      <c r="AQ44" s="99" t="str">
        <f t="shared" si="13"/>
        <v/>
      </c>
      <c r="AR44" s="99" t="str">
        <f>IF(H44="","",VLOOKUP(H44,登録データ!$Y$4:$AB$28,4,FALSE))</f>
        <v/>
      </c>
      <c r="AS44" s="99">
        <f>IF(AR44="",0,COUNTIF($AR$17:AR44,AR44))</f>
        <v>0</v>
      </c>
      <c r="AT44" s="99" t="str">
        <f t="shared" si="37"/>
        <v/>
      </c>
      <c r="AU44" s="99">
        <f>IF(AQ44="B",COUNTIF($AT$17:AT44,AT44),0)</f>
        <v>0</v>
      </c>
      <c r="AV44" s="99">
        <f t="shared" si="38"/>
        <v>0</v>
      </c>
      <c r="AW44" s="99">
        <f t="shared" si="16"/>
        <v>0</v>
      </c>
      <c r="AX44" s="99">
        <f t="shared" si="17"/>
        <v>0</v>
      </c>
      <c r="AY44" s="312">
        <f>IF(Q44="",0,COUNTA($Q$17:Q44))</f>
        <v>0</v>
      </c>
      <c r="AZ44" s="312">
        <f>IF(R44="",0,COUNTA($R$17:R44))</f>
        <v>0</v>
      </c>
      <c r="BA44" s="318">
        <f>IF(OR($AR44="20200",$AR45="20200",$AR46="20200"),COUNTIF($AR$17:$AR46,"20200"),0)</f>
        <v>0</v>
      </c>
      <c r="BB44" s="318">
        <f t="shared" ref="BB44" si="111">IF($BA44=0,0,INDEX($H44:$H46,MATCH("20200",$AR44:$AR46,0),1))</f>
        <v>0</v>
      </c>
      <c r="BC44" s="318">
        <f t="shared" ref="BC44" si="112">IF($BA44=0,0,INDEX($J44:$J46,MATCH("20200",$AR44:$AR46,0),1))</f>
        <v>0</v>
      </c>
      <c r="BD44" s="318">
        <f t="shared" ref="BD44" si="113">IF($BA44=0,0,INDEX($L44:$L46,MATCH("20200",$AR44:$AR46,0),1))</f>
        <v>0</v>
      </c>
    </row>
    <row r="45" spans="2:56" ht="18.75">
      <c r="B45" s="247"/>
      <c r="C45" s="250"/>
      <c r="D45" s="252"/>
      <c r="E45" s="271"/>
      <c r="F45" s="93" t="str">
        <f>IF(C44="","",VLOOKUP(C44,登録データ!$H$3:$N$1500,4,FALSE))</f>
        <v/>
      </c>
      <c r="G45" s="93" t="s">
        <v>36</v>
      </c>
      <c r="H45" s="217"/>
      <c r="I45" s="93" t="s">
        <v>61</v>
      </c>
      <c r="J45" s="198"/>
      <c r="K45" s="102" t="str">
        <f t="shared" si="39"/>
        <v/>
      </c>
      <c r="L45" s="99" t="str">
        <f t="shared" si="68"/>
        <v/>
      </c>
      <c r="M45" s="206"/>
      <c r="N45" s="300"/>
      <c r="O45" s="301"/>
      <c r="P45" s="302"/>
      <c r="Q45" s="294"/>
      <c r="R45" s="294"/>
      <c r="V45" s="7"/>
      <c r="W45" s="313"/>
      <c r="X45" s="313"/>
      <c r="Y45" s="326"/>
      <c r="Z45" s="326"/>
      <c r="AA45" s="326"/>
      <c r="AB45" s="326"/>
      <c r="AC45" s="326"/>
      <c r="AD45" s="326"/>
      <c r="AE45" s="99">
        <f t="shared" ca="1" si="3"/>
        <v>0</v>
      </c>
      <c r="AF45" s="93">
        <f t="shared" si="29"/>
        <v>0</v>
      </c>
      <c r="AG45" s="93" t="str">
        <f t="shared" si="5"/>
        <v>00000</v>
      </c>
      <c r="AH45" s="11" t="str">
        <f t="shared" si="30"/>
        <v>0秒0</v>
      </c>
      <c r="AI45" s="12">
        <f t="shared" si="31"/>
        <v>0</v>
      </c>
      <c r="AJ45" s="12" t="str">
        <f t="shared" si="32"/>
        <v>0</v>
      </c>
      <c r="AK45" s="12" t="str">
        <f t="shared" si="33"/>
        <v>0</v>
      </c>
      <c r="AL45" s="12" t="str">
        <f t="shared" si="34"/>
        <v>0m</v>
      </c>
      <c r="AM45" s="12" t="str">
        <f t="shared" si="35"/>
        <v>点</v>
      </c>
      <c r="AN45" s="108">
        <f t="shared" si="36"/>
        <v>0</v>
      </c>
      <c r="AO45" s="99" t="str">
        <f>IF(J45="","",VLOOKUP(H45,登録データ!$Y$4:$Z$28,2,FALSE))</f>
        <v/>
      </c>
      <c r="AP45" s="99" t="str">
        <f>IF(J45="","",VLOOKUP(H45,登録データ!$Y$4:$AA$28,3,FALSE))</f>
        <v/>
      </c>
      <c r="AQ45" s="99" t="str">
        <f t="shared" si="13"/>
        <v/>
      </c>
      <c r="AR45" s="99" t="str">
        <f>IF(H45="","",VLOOKUP(H45,登録データ!$Y$4:$AB$28,4,FALSE))</f>
        <v/>
      </c>
      <c r="AS45" s="99">
        <f>IF(AR45="",0,COUNTIF($AR$17:AR45,AR45))</f>
        <v>0</v>
      </c>
      <c r="AT45" s="99" t="str">
        <f t="shared" si="37"/>
        <v/>
      </c>
      <c r="AU45" s="99">
        <f>IF(AQ45="B",COUNTIF($AT$17:AT45,AT45),0)</f>
        <v>0</v>
      </c>
      <c r="AV45" s="99">
        <f t="shared" si="38"/>
        <v>0</v>
      </c>
      <c r="AW45" s="99">
        <f t="shared" si="16"/>
        <v>0</v>
      </c>
      <c r="AX45" s="99">
        <f t="shared" si="17"/>
        <v>0</v>
      </c>
      <c r="AY45" s="319"/>
      <c r="AZ45" s="313"/>
      <c r="BA45" s="319"/>
      <c r="BB45" s="319"/>
      <c r="BC45" s="319"/>
      <c r="BD45" s="319"/>
    </row>
    <row r="46" spans="2:56" ht="19.5" thickBot="1">
      <c r="B46" s="248"/>
      <c r="C46" s="283"/>
      <c r="D46" s="283"/>
      <c r="E46" s="283"/>
      <c r="F46" s="283"/>
      <c r="G46" s="94" t="s">
        <v>37</v>
      </c>
      <c r="H46" s="196"/>
      <c r="I46" s="94" t="s">
        <v>39</v>
      </c>
      <c r="J46" s="199"/>
      <c r="K46" s="94" t="str">
        <f t="shared" si="39"/>
        <v/>
      </c>
      <c r="L46" s="104" t="str">
        <f t="shared" si="68"/>
        <v/>
      </c>
      <c r="M46" s="202"/>
      <c r="N46" s="303"/>
      <c r="O46" s="303"/>
      <c r="P46" s="304"/>
      <c r="Q46" s="295"/>
      <c r="R46" s="295"/>
      <c r="V46" s="7"/>
      <c r="W46" s="314"/>
      <c r="X46" s="314"/>
      <c r="Y46" s="273"/>
      <c r="Z46" s="273"/>
      <c r="AA46" s="273"/>
      <c r="AB46" s="273"/>
      <c r="AC46" s="273"/>
      <c r="AD46" s="273"/>
      <c r="AE46" s="99">
        <f t="shared" ca="1" si="3"/>
        <v>0</v>
      </c>
      <c r="AF46" s="93">
        <f t="shared" si="29"/>
        <v>0</v>
      </c>
      <c r="AG46" s="93" t="str">
        <f t="shared" si="5"/>
        <v>00000</v>
      </c>
      <c r="AH46" s="11" t="str">
        <f t="shared" si="30"/>
        <v>0秒0</v>
      </c>
      <c r="AI46" s="12">
        <f t="shared" si="31"/>
        <v>0</v>
      </c>
      <c r="AJ46" s="12" t="str">
        <f t="shared" si="32"/>
        <v>0</v>
      </c>
      <c r="AK46" s="12" t="str">
        <f t="shared" si="33"/>
        <v>0</v>
      </c>
      <c r="AL46" s="12" t="str">
        <f t="shared" si="34"/>
        <v>0m</v>
      </c>
      <c r="AM46" s="12" t="str">
        <f t="shared" si="35"/>
        <v>点</v>
      </c>
      <c r="AN46" s="108">
        <f t="shared" si="36"/>
        <v>0</v>
      </c>
      <c r="AO46" s="99" t="str">
        <f>IF(J46="","",VLOOKUP(H46,登録データ!$Y$4:$Z$28,2,FALSE))</f>
        <v/>
      </c>
      <c r="AP46" s="99" t="str">
        <f>IF(J46="","",VLOOKUP(H46,登録データ!$Y$4:$AA$28,3,FALSE))</f>
        <v/>
      </c>
      <c r="AQ46" s="99" t="str">
        <f t="shared" si="13"/>
        <v/>
      </c>
      <c r="AR46" s="99" t="str">
        <f>IF(H46="","",VLOOKUP(H46,登録データ!$Y$4:$AB$28,4,FALSE))</f>
        <v/>
      </c>
      <c r="AS46" s="99">
        <f>IF(AR46="",0,COUNTIF($AR$17:AR46,AR46))</f>
        <v>0</v>
      </c>
      <c r="AT46" s="99" t="str">
        <f t="shared" si="37"/>
        <v/>
      </c>
      <c r="AU46" s="99">
        <f>IF(AQ46="B",COUNTIF($AT$17:AT46,AT46),0)</f>
        <v>0</v>
      </c>
      <c r="AV46" s="99">
        <f t="shared" si="38"/>
        <v>0</v>
      </c>
      <c r="AW46" s="99">
        <f t="shared" si="16"/>
        <v>0</v>
      </c>
      <c r="AX46" s="99">
        <f t="shared" si="17"/>
        <v>0</v>
      </c>
      <c r="AY46" s="320"/>
      <c r="AZ46" s="314"/>
      <c r="BA46" s="320"/>
      <c r="BB46" s="320"/>
      <c r="BC46" s="320"/>
      <c r="BD46" s="320"/>
    </row>
    <row r="47" spans="2:56" ht="19.5" thickTop="1">
      <c r="B47" s="246">
        <v>11</v>
      </c>
      <c r="C47" s="249"/>
      <c r="D47" s="251" t="str">
        <f>IF(C47="","",VLOOKUP(C47,登録データ!$H$3:$N$1500,2,FALSE))</f>
        <v/>
      </c>
      <c r="E47" s="270" t="str">
        <f>IF(C47="","",VLOOKUP(C47,登録データ!$H$3:$N$1500,3,FALSE))</f>
        <v/>
      </c>
      <c r="F47" s="92" t="str">
        <f>IF(C47="","",VLOOKUP(C47,登録データ!$H$3:$N$1500,7,FALSE))</f>
        <v/>
      </c>
      <c r="G47" s="92" t="s">
        <v>33</v>
      </c>
      <c r="H47" s="216"/>
      <c r="I47" s="92" t="s">
        <v>34</v>
      </c>
      <c r="J47" s="197"/>
      <c r="K47" s="102" t="str">
        <f t="shared" si="39"/>
        <v/>
      </c>
      <c r="L47" s="27" t="str">
        <f t="shared" si="68"/>
        <v/>
      </c>
      <c r="M47" s="200"/>
      <c r="N47" s="298"/>
      <c r="O47" s="298"/>
      <c r="P47" s="299"/>
      <c r="Q47" s="293"/>
      <c r="R47" s="293"/>
      <c r="V47" s="7"/>
      <c r="W47" s="312">
        <f>IF(C47="",0,IF(VLOOKUP(C47,登録データ!$H$3:$P$3000,9,FALSE)=1,0,1))</f>
        <v>0</v>
      </c>
      <c r="X47" s="312">
        <f>COUNTIF($C$17:C47,C47)</f>
        <v>0</v>
      </c>
      <c r="Y47" s="325">
        <f t="shared" ref="Y47" si="114">IF(C47="",1,0)</f>
        <v>1</v>
      </c>
      <c r="Z47" s="325">
        <f t="shared" ref="Z47" si="115">IF(D47="",1,0)</f>
        <v>1</v>
      </c>
      <c r="AA47" s="325">
        <f t="shared" ref="AA47" si="116">IF(E47="",1,0)</f>
        <v>1</v>
      </c>
      <c r="AB47" s="325">
        <f t="shared" ref="AB47" si="117">IF(F47="",1,0)</f>
        <v>1</v>
      </c>
      <c r="AC47" s="325">
        <f t="shared" ref="AC47" si="118">IF(F48="",1,0)</f>
        <v>1</v>
      </c>
      <c r="AD47" s="325">
        <f t="shared" ref="AD47" si="119">IF(ISNA(OR(Y47:AC47)),1,SUM(Y47:AC47))</f>
        <v>5</v>
      </c>
      <c r="AE47" s="99">
        <f t="shared" ca="1" si="3"/>
        <v>0</v>
      </c>
      <c r="AF47" s="93">
        <f t="shared" si="29"/>
        <v>0</v>
      </c>
      <c r="AG47" s="93" t="str">
        <f t="shared" si="5"/>
        <v>00000</v>
      </c>
      <c r="AH47" s="11" t="str">
        <f t="shared" si="30"/>
        <v>0秒0</v>
      </c>
      <c r="AI47" s="12">
        <f t="shared" si="31"/>
        <v>0</v>
      </c>
      <c r="AJ47" s="12" t="str">
        <f t="shared" si="32"/>
        <v>0</v>
      </c>
      <c r="AK47" s="12" t="str">
        <f t="shared" si="33"/>
        <v>0</v>
      </c>
      <c r="AL47" s="12" t="str">
        <f t="shared" si="34"/>
        <v>0m</v>
      </c>
      <c r="AM47" s="12" t="str">
        <f t="shared" si="35"/>
        <v>点</v>
      </c>
      <c r="AN47" s="108">
        <f t="shared" si="36"/>
        <v>0</v>
      </c>
      <c r="AO47" s="99" t="str">
        <f>IF(J47="","",VLOOKUP(H47,登録データ!$Y$4:$Z$28,2,FALSE))</f>
        <v/>
      </c>
      <c r="AP47" s="99" t="str">
        <f>IF(J47="","",VLOOKUP(H47,登録データ!$Y$4:$AA$28,3,FALSE))</f>
        <v/>
      </c>
      <c r="AQ47" s="99" t="str">
        <f t="shared" si="13"/>
        <v/>
      </c>
      <c r="AR47" s="99" t="str">
        <f>IF(H47="","",VLOOKUP(H47,登録データ!$Y$4:$AB$28,4,FALSE))</f>
        <v/>
      </c>
      <c r="AS47" s="99">
        <f>IF(AR47="",0,COUNTIF($AR$17:AR47,AR47))</f>
        <v>0</v>
      </c>
      <c r="AT47" s="99" t="str">
        <f t="shared" si="37"/>
        <v/>
      </c>
      <c r="AU47" s="99">
        <f>IF(AQ47="B",COUNTIF($AT$17:AT47,AT47),0)</f>
        <v>0</v>
      </c>
      <c r="AV47" s="99">
        <f t="shared" si="38"/>
        <v>0</v>
      </c>
      <c r="AW47" s="99">
        <f t="shared" si="16"/>
        <v>0</v>
      </c>
      <c r="AX47" s="99">
        <f t="shared" si="17"/>
        <v>0</v>
      </c>
      <c r="AY47" s="312">
        <f>IF(Q47="",0,COUNTA($Q$17:Q47))</f>
        <v>0</v>
      </c>
      <c r="AZ47" s="312">
        <f>IF(R47="",0,COUNTA($R$17:R47))</f>
        <v>0</v>
      </c>
      <c r="BA47" s="318">
        <f>IF(OR($AR47="20200",$AR48="20200",$AR49="20200"),COUNTIF($AR$17:$AR49,"20200"),0)</f>
        <v>0</v>
      </c>
      <c r="BB47" s="318">
        <f t="shared" ref="BB47" si="120">IF($BA47=0,0,INDEX($H47:$H49,MATCH("20200",$AR47:$AR49,0),1))</f>
        <v>0</v>
      </c>
      <c r="BC47" s="318">
        <f t="shared" ref="BC47" si="121">IF($BA47=0,0,INDEX($J47:$J49,MATCH("20200",$AR47:$AR49,0),1))</f>
        <v>0</v>
      </c>
      <c r="BD47" s="318">
        <f t="shared" ref="BD47" si="122">IF($BA47=0,0,INDEX($L47:$L49,MATCH("20200",$AR47:$AR49,0),1))</f>
        <v>0</v>
      </c>
    </row>
    <row r="48" spans="2:56" ht="18.75">
      <c r="B48" s="247"/>
      <c r="C48" s="250"/>
      <c r="D48" s="252"/>
      <c r="E48" s="271"/>
      <c r="F48" s="93" t="str">
        <f>IF(C47="","",VLOOKUP(C47,登録データ!$H$3:$N$1500,4,FALSE))</f>
        <v/>
      </c>
      <c r="G48" s="93" t="s">
        <v>36</v>
      </c>
      <c r="H48" s="217"/>
      <c r="I48" s="93" t="s">
        <v>61</v>
      </c>
      <c r="J48" s="198"/>
      <c r="K48" s="102" t="str">
        <f t="shared" si="39"/>
        <v/>
      </c>
      <c r="L48" s="99" t="str">
        <f t="shared" si="68"/>
        <v/>
      </c>
      <c r="M48" s="206"/>
      <c r="N48" s="300"/>
      <c r="O48" s="301"/>
      <c r="P48" s="302"/>
      <c r="Q48" s="294"/>
      <c r="R48" s="294"/>
      <c r="V48" s="7"/>
      <c r="W48" s="313"/>
      <c r="X48" s="313"/>
      <c r="Y48" s="326"/>
      <c r="Z48" s="326"/>
      <c r="AA48" s="326"/>
      <c r="AB48" s="326"/>
      <c r="AC48" s="326"/>
      <c r="AD48" s="326"/>
      <c r="AE48" s="99">
        <f t="shared" ca="1" si="3"/>
        <v>0</v>
      </c>
      <c r="AF48" s="93">
        <f t="shared" si="29"/>
        <v>0</v>
      </c>
      <c r="AG48" s="93" t="str">
        <f t="shared" si="5"/>
        <v>00000</v>
      </c>
      <c r="AH48" s="11" t="str">
        <f t="shared" si="30"/>
        <v>0秒0</v>
      </c>
      <c r="AI48" s="12">
        <f t="shared" si="31"/>
        <v>0</v>
      </c>
      <c r="AJ48" s="12" t="str">
        <f t="shared" si="32"/>
        <v>0</v>
      </c>
      <c r="AK48" s="12" t="str">
        <f t="shared" si="33"/>
        <v>0</v>
      </c>
      <c r="AL48" s="12" t="str">
        <f t="shared" si="34"/>
        <v>0m</v>
      </c>
      <c r="AM48" s="12" t="str">
        <f t="shared" si="35"/>
        <v>点</v>
      </c>
      <c r="AN48" s="108">
        <f t="shared" si="36"/>
        <v>0</v>
      </c>
      <c r="AO48" s="99" t="str">
        <f>IF(J48="","",VLOOKUP(H48,登録データ!$Y$4:$Z$28,2,FALSE))</f>
        <v/>
      </c>
      <c r="AP48" s="99" t="str">
        <f>IF(J48="","",VLOOKUP(H48,登録データ!$Y$4:$AA$28,3,FALSE))</f>
        <v/>
      </c>
      <c r="AQ48" s="99" t="str">
        <f t="shared" si="13"/>
        <v/>
      </c>
      <c r="AR48" s="99" t="str">
        <f>IF(H48="","",VLOOKUP(H48,登録データ!$Y$4:$AB$28,4,FALSE))</f>
        <v/>
      </c>
      <c r="AS48" s="99">
        <f>IF(AR48="",0,COUNTIF($AR$17:AR48,AR48))</f>
        <v>0</v>
      </c>
      <c r="AT48" s="99" t="str">
        <f t="shared" si="37"/>
        <v/>
      </c>
      <c r="AU48" s="99">
        <f>IF(AQ48="B",COUNTIF($AT$17:AT48,AT48),0)</f>
        <v>0</v>
      </c>
      <c r="AV48" s="99">
        <f t="shared" si="38"/>
        <v>0</v>
      </c>
      <c r="AW48" s="99">
        <f t="shared" si="16"/>
        <v>0</v>
      </c>
      <c r="AX48" s="99">
        <f t="shared" si="17"/>
        <v>0</v>
      </c>
      <c r="AY48" s="319"/>
      <c r="AZ48" s="313"/>
      <c r="BA48" s="319"/>
      <c r="BB48" s="319"/>
      <c r="BC48" s="319"/>
      <c r="BD48" s="319"/>
    </row>
    <row r="49" spans="2:56" ht="19.5" thickBot="1">
      <c r="B49" s="248"/>
      <c r="C49" s="283"/>
      <c r="D49" s="283"/>
      <c r="E49" s="283"/>
      <c r="F49" s="283"/>
      <c r="G49" s="94" t="s">
        <v>37</v>
      </c>
      <c r="H49" s="196"/>
      <c r="I49" s="94" t="s">
        <v>39</v>
      </c>
      <c r="J49" s="199"/>
      <c r="K49" s="94" t="str">
        <f t="shared" si="39"/>
        <v/>
      </c>
      <c r="L49" s="104" t="str">
        <f t="shared" si="68"/>
        <v/>
      </c>
      <c r="M49" s="202"/>
      <c r="N49" s="303"/>
      <c r="O49" s="303"/>
      <c r="P49" s="304"/>
      <c r="Q49" s="295"/>
      <c r="R49" s="295"/>
      <c r="V49" s="7"/>
      <c r="W49" s="314"/>
      <c r="X49" s="314"/>
      <c r="Y49" s="273"/>
      <c r="Z49" s="273"/>
      <c r="AA49" s="273"/>
      <c r="AB49" s="273"/>
      <c r="AC49" s="273"/>
      <c r="AD49" s="273"/>
      <c r="AE49" s="99">
        <f t="shared" ca="1" si="3"/>
        <v>0</v>
      </c>
      <c r="AF49" s="93">
        <f t="shared" si="29"/>
        <v>0</v>
      </c>
      <c r="AG49" s="93" t="str">
        <f t="shared" si="5"/>
        <v>00000</v>
      </c>
      <c r="AH49" s="11" t="str">
        <f t="shared" si="30"/>
        <v>0秒0</v>
      </c>
      <c r="AI49" s="12">
        <f t="shared" si="31"/>
        <v>0</v>
      </c>
      <c r="AJ49" s="12" t="str">
        <f t="shared" si="32"/>
        <v>0</v>
      </c>
      <c r="AK49" s="12" t="str">
        <f t="shared" si="33"/>
        <v>0</v>
      </c>
      <c r="AL49" s="12" t="str">
        <f t="shared" si="34"/>
        <v>0m</v>
      </c>
      <c r="AM49" s="12" t="str">
        <f t="shared" si="35"/>
        <v>点</v>
      </c>
      <c r="AN49" s="108">
        <f t="shared" si="36"/>
        <v>0</v>
      </c>
      <c r="AO49" s="99" t="str">
        <f>IF(J49="","",VLOOKUP(H49,登録データ!$Y$4:$Z$28,2,FALSE))</f>
        <v/>
      </c>
      <c r="AP49" s="99" t="str">
        <f>IF(J49="","",VLOOKUP(H49,登録データ!$Y$4:$AA$28,3,FALSE))</f>
        <v/>
      </c>
      <c r="AQ49" s="99" t="str">
        <f t="shared" si="13"/>
        <v/>
      </c>
      <c r="AR49" s="99" t="str">
        <f>IF(H49="","",VLOOKUP(H49,登録データ!$Y$4:$AB$28,4,FALSE))</f>
        <v/>
      </c>
      <c r="AS49" s="99">
        <f>IF(AR49="",0,COUNTIF($AR$17:AR49,AR49))</f>
        <v>0</v>
      </c>
      <c r="AT49" s="99" t="str">
        <f t="shared" si="37"/>
        <v/>
      </c>
      <c r="AU49" s="99">
        <f>IF(AQ49="B",COUNTIF($AT$17:AT49,AT49),0)</f>
        <v>0</v>
      </c>
      <c r="AV49" s="99">
        <f t="shared" si="38"/>
        <v>0</v>
      </c>
      <c r="AW49" s="99">
        <f t="shared" si="16"/>
        <v>0</v>
      </c>
      <c r="AX49" s="99">
        <f t="shared" si="17"/>
        <v>0</v>
      </c>
      <c r="AY49" s="320"/>
      <c r="AZ49" s="314"/>
      <c r="BA49" s="320"/>
      <c r="BB49" s="320"/>
      <c r="BC49" s="320"/>
      <c r="BD49" s="320"/>
    </row>
    <row r="50" spans="2:56" ht="19.5" thickTop="1">
      <c r="B50" s="246">
        <v>12</v>
      </c>
      <c r="C50" s="249"/>
      <c r="D50" s="251" t="str">
        <f>IF(C50="","",VLOOKUP(C50,登録データ!$H$3:$N$1500,2,FALSE))</f>
        <v/>
      </c>
      <c r="E50" s="270" t="str">
        <f>IF(C50="","",VLOOKUP(C50,登録データ!$H$3:$N$1500,3,FALSE))</f>
        <v/>
      </c>
      <c r="F50" s="92" t="str">
        <f>IF(C50="","",VLOOKUP(C50,登録データ!$H$3:$N$1500,7,FALSE))</f>
        <v/>
      </c>
      <c r="G50" s="92" t="s">
        <v>33</v>
      </c>
      <c r="H50" s="216"/>
      <c r="I50" s="92" t="s">
        <v>34</v>
      </c>
      <c r="J50" s="197"/>
      <c r="K50" s="102" t="str">
        <f t="shared" si="39"/>
        <v/>
      </c>
      <c r="L50" s="27" t="str">
        <f t="shared" si="68"/>
        <v/>
      </c>
      <c r="M50" s="200"/>
      <c r="N50" s="298"/>
      <c r="O50" s="298"/>
      <c r="P50" s="299"/>
      <c r="Q50" s="293"/>
      <c r="R50" s="293"/>
      <c r="V50" s="7"/>
      <c r="W50" s="312">
        <f>IF(C50="",0,IF(VLOOKUP(C50,登録データ!$H$3:$P$3000,9,FALSE)=1,0,1))</f>
        <v>0</v>
      </c>
      <c r="X50" s="312">
        <f>COUNTIF($C$17:C50,C50)</f>
        <v>0</v>
      </c>
      <c r="Y50" s="325">
        <f t="shared" ref="Y50" si="123">IF(C50="",1,0)</f>
        <v>1</v>
      </c>
      <c r="Z50" s="325">
        <f t="shared" ref="Z50" si="124">IF(D50="",1,0)</f>
        <v>1</v>
      </c>
      <c r="AA50" s="325">
        <f t="shared" ref="AA50" si="125">IF(E50="",1,0)</f>
        <v>1</v>
      </c>
      <c r="AB50" s="325">
        <f t="shared" ref="AB50" si="126">IF(F50="",1,0)</f>
        <v>1</v>
      </c>
      <c r="AC50" s="325">
        <f t="shared" ref="AC50" si="127">IF(F51="",1,0)</f>
        <v>1</v>
      </c>
      <c r="AD50" s="325">
        <f t="shared" ref="AD50" si="128">IF(ISNA(OR(Y50:AC50)),1,SUM(Y50:AC50))</f>
        <v>5</v>
      </c>
      <c r="AE50" s="99">
        <f t="shared" ca="1" si="3"/>
        <v>0</v>
      </c>
      <c r="AF50" s="93">
        <f t="shared" si="29"/>
        <v>0</v>
      </c>
      <c r="AG50" s="93" t="str">
        <f t="shared" si="5"/>
        <v>00000</v>
      </c>
      <c r="AH50" s="11" t="str">
        <f t="shared" si="30"/>
        <v>0秒0</v>
      </c>
      <c r="AI50" s="12">
        <f t="shared" si="31"/>
        <v>0</v>
      </c>
      <c r="AJ50" s="12" t="str">
        <f t="shared" si="32"/>
        <v>0</v>
      </c>
      <c r="AK50" s="12" t="str">
        <f t="shared" si="33"/>
        <v>0</v>
      </c>
      <c r="AL50" s="12" t="str">
        <f t="shared" si="34"/>
        <v>0m</v>
      </c>
      <c r="AM50" s="12" t="str">
        <f t="shared" si="35"/>
        <v>点</v>
      </c>
      <c r="AN50" s="108">
        <f t="shared" si="36"/>
        <v>0</v>
      </c>
      <c r="AO50" s="99" t="str">
        <f>IF(J50="","",VLOOKUP(H50,登録データ!$Y$4:$Z$28,2,FALSE))</f>
        <v/>
      </c>
      <c r="AP50" s="99" t="str">
        <f>IF(J50="","",VLOOKUP(H50,登録データ!$Y$4:$AA$28,3,FALSE))</f>
        <v/>
      </c>
      <c r="AQ50" s="99" t="str">
        <f t="shared" si="13"/>
        <v/>
      </c>
      <c r="AR50" s="99" t="str">
        <f>IF(H50="","",VLOOKUP(H50,登録データ!$Y$4:$AB$28,4,FALSE))</f>
        <v/>
      </c>
      <c r="AS50" s="99">
        <f>IF(AR50="",0,COUNTIF($AR$17:AR50,AR50))</f>
        <v>0</v>
      </c>
      <c r="AT50" s="99" t="str">
        <f t="shared" si="37"/>
        <v/>
      </c>
      <c r="AU50" s="99">
        <f>IF(AQ50="B",COUNTIF($AT$17:AT50,AT50),0)</f>
        <v>0</v>
      </c>
      <c r="AV50" s="99">
        <f t="shared" si="38"/>
        <v>0</v>
      </c>
      <c r="AW50" s="99">
        <f t="shared" si="16"/>
        <v>0</v>
      </c>
      <c r="AX50" s="99">
        <f t="shared" si="17"/>
        <v>0</v>
      </c>
      <c r="AY50" s="312">
        <f>IF(Q50="",0,COUNTA($Q$17:Q50))</f>
        <v>0</v>
      </c>
      <c r="AZ50" s="312">
        <f>IF(R50="",0,COUNTA($R$17:R50))</f>
        <v>0</v>
      </c>
      <c r="BA50" s="318">
        <f>IF(OR($AR50="20200",$AR51="20200",$AR52="20200"),COUNTIF($AR$17:$AR52,"20200"),0)</f>
        <v>0</v>
      </c>
      <c r="BB50" s="318">
        <f t="shared" ref="BB50" si="129">IF($BA50=0,0,INDEX($H50:$H52,MATCH("20200",$AR50:$AR52,0),1))</f>
        <v>0</v>
      </c>
      <c r="BC50" s="318">
        <f t="shared" ref="BC50" si="130">IF($BA50=0,0,INDEX($J50:$J52,MATCH("20200",$AR50:$AR52,0),1))</f>
        <v>0</v>
      </c>
      <c r="BD50" s="318">
        <f t="shared" ref="BD50" si="131">IF($BA50=0,0,INDEX($L50:$L52,MATCH("20200",$AR50:$AR52,0),1))</f>
        <v>0</v>
      </c>
    </row>
    <row r="51" spans="2:56" ht="18.75">
      <c r="B51" s="247"/>
      <c r="C51" s="250"/>
      <c r="D51" s="252"/>
      <c r="E51" s="271"/>
      <c r="F51" s="93" t="str">
        <f>IF(C50="","",VLOOKUP(C50,登録データ!$H$3:$N$1500,4,FALSE))</f>
        <v/>
      </c>
      <c r="G51" s="93" t="s">
        <v>36</v>
      </c>
      <c r="H51" s="217"/>
      <c r="I51" s="93" t="s">
        <v>61</v>
      </c>
      <c r="J51" s="198"/>
      <c r="K51" s="102" t="str">
        <f t="shared" si="39"/>
        <v/>
      </c>
      <c r="L51" s="99" t="str">
        <f t="shared" si="68"/>
        <v/>
      </c>
      <c r="M51" s="206"/>
      <c r="N51" s="300"/>
      <c r="O51" s="301"/>
      <c r="P51" s="302"/>
      <c r="Q51" s="294"/>
      <c r="R51" s="294"/>
      <c r="V51" s="7"/>
      <c r="W51" s="313"/>
      <c r="X51" s="313"/>
      <c r="Y51" s="326"/>
      <c r="Z51" s="326"/>
      <c r="AA51" s="326"/>
      <c r="AB51" s="326"/>
      <c r="AC51" s="326"/>
      <c r="AD51" s="326"/>
      <c r="AE51" s="99">
        <f t="shared" ca="1" si="3"/>
        <v>0</v>
      </c>
      <c r="AF51" s="93">
        <f t="shared" si="29"/>
        <v>0</v>
      </c>
      <c r="AG51" s="93" t="str">
        <f t="shared" si="5"/>
        <v>00000</v>
      </c>
      <c r="AH51" s="11" t="str">
        <f t="shared" si="30"/>
        <v>0秒0</v>
      </c>
      <c r="AI51" s="12">
        <f t="shared" si="31"/>
        <v>0</v>
      </c>
      <c r="AJ51" s="12" t="str">
        <f t="shared" si="32"/>
        <v>0</v>
      </c>
      <c r="AK51" s="12" t="str">
        <f t="shared" si="33"/>
        <v>0</v>
      </c>
      <c r="AL51" s="12" t="str">
        <f t="shared" si="34"/>
        <v>0m</v>
      </c>
      <c r="AM51" s="12" t="str">
        <f t="shared" si="35"/>
        <v>点</v>
      </c>
      <c r="AN51" s="108">
        <f t="shared" si="36"/>
        <v>0</v>
      </c>
      <c r="AO51" s="99" t="str">
        <f>IF(J51="","",VLOOKUP(H51,登録データ!$Y$4:$Z$28,2,FALSE))</f>
        <v/>
      </c>
      <c r="AP51" s="99" t="str">
        <f>IF(J51="","",VLOOKUP(H51,登録データ!$Y$4:$AA$28,3,FALSE))</f>
        <v/>
      </c>
      <c r="AQ51" s="99" t="str">
        <f t="shared" si="13"/>
        <v/>
      </c>
      <c r="AR51" s="99" t="str">
        <f>IF(H51="","",VLOOKUP(H51,登録データ!$Y$4:$AB$28,4,FALSE))</f>
        <v/>
      </c>
      <c r="AS51" s="99">
        <f>IF(AR51="",0,COUNTIF($AR$17:AR51,AR51))</f>
        <v>0</v>
      </c>
      <c r="AT51" s="99" t="str">
        <f t="shared" si="37"/>
        <v/>
      </c>
      <c r="AU51" s="99">
        <f>IF(AQ51="B",COUNTIF($AT$17:AT51,AT51),0)</f>
        <v>0</v>
      </c>
      <c r="AV51" s="99">
        <f t="shared" si="38"/>
        <v>0</v>
      </c>
      <c r="AW51" s="99">
        <f t="shared" si="16"/>
        <v>0</v>
      </c>
      <c r="AX51" s="99">
        <f t="shared" si="17"/>
        <v>0</v>
      </c>
      <c r="AY51" s="319"/>
      <c r="AZ51" s="313"/>
      <c r="BA51" s="319"/>
      <c r="BB51" s="319"/>
      <c r="BC51" s="319"/>
      <c r="BD51" s="319"/>
    </row>
    <row r="52" spans="2:56" ht="19.5" thickBot="1">
      <c r="B52" s="248"/>
      <c r="C52" s="283"/>
      <c r="D52" s="283"/>
      <c r="E52" s="283"/>
      <c r="F52" s="283"/>
      <c r="G52" s="94" t="s">
        <v>37</v>
      </c>
      <c r="H52" s="196"/>
      <c r="I52" s="94" t="s">
        <v>39</v>
      </c>
      <c r="J52" s="199"/>
      <c r="K52" s="94" t="str">
        <f t="shared" si="39"/>
        <v/>
      </c>
      <c r="L52" s="104" t="str">
        <f t="shared" si="68"/>
        <v/>
      </c>
      <c r="M52" s="202"/>
      <c r="N52" s="303"/>
      <c r="O52" s="303"/>
      <c r="P52" s="304"/>
      <c r="Q52" s="295"/>
      <c r="R52" s="295"/>
      <c r="V52" s="7"/>
      <c r="W52" s="314"/>
      <c r="X52" s="314"/>
      <c r="Y52" s="273"/>
      <c r="Z52" s="273"/>
      <c r="AA52" s="273"/>
      <c r="AB52" s="273"/>
      <c r="AC52" s="273"/>
      <c r="AD52" s="273"/>
      <c r="AE52" s="99">
        <f t="shared" ca="1" si="3"/>
        <v>0</v>
      </c>
      <c r="AF52" s="93">
        <f t="shared" si="29"/>
        <v>0</v>
      </c>
      <c r="AG52" s="93" t="str">
        <f t="shared" si="5"/>
        <v>00000</v>
      </c>
      <c r="AH52" s="11" t="str">
        <f t="shared" si="30"/>
        <v>0秒0</v>
      </c>
      <c r="AI52" s="12">
        <f t="shared" si="31"/>
        <v>0</v>
      </c>
      <c r="AJ52" s="12" t="str">
        <f t="shared" si="32"/>
        <v>0</v>
      </c>
      <c r="AK52" s="12" t="str">
        <f t="shared" si="33"/>
        <v>0</v>
      </c>
      <c r="AL52" s="12" t="str">
        <f t="shared" si="34"/>
        <v>0m</v>
      </c>
      <c r="AM52" s="12" t="str">
        <f t="shared" si="35"/>
        <v>点</v>
      </c>
      <c r="AN52" s="108">
        <f t="shared" si="36"/>
        <v>0</v>
      </c>
      <c r="AO52" s="99" t="str">
        <f>IF(J52="","",VLOOKUP(H52,登録データ!$Y$4:$Z$28,2,FALSE))</f>
        <v/>
      </c>
      <c r="AP52" s="99" t="str">
        <f>IF(J52="","",VLOOKUP(H52,登録データ!$Y$4:$AA$28,3,FALSE))</f>
        <v/>
      </c>
      <c r="AQ52" s="99" t="str">
        <f t="shared" si="13"/>
        <v/>
      </c>
      <c r="AR52" s="99" t="str">
        <f>IF(H52="","",VLOOKUP(H52,登録データ!$Y$4:$AB$28,4,FALSE))</f>
        <v/>
      </c>
      <c r="AS52" s="99">
        <f>IF(AR52="",0,COUNTIF($AR$17:AR52,AR52))</f>
        <v>0</v>
      </c>
      <c r="AT52" s="99" t="str">
        <f t="shared" si="37"/>
        <v/>
      </c>
      <c r="AU52" s="99">
        <f>IF(AQ52="B",COUNTIF($AT$17:AT52,AT52),0)</f>
        <v>0</v>
      </c>
      <c r="AV52" s="99">
        <f t="shared" si="38"/>
        <v>0</v>
      </c>
      <c r="AW52" s="99">
        <f t="shared" si="16"/>
        <v>0</v>
      </c>
      <c r="AX52" s="99">
        <f t="shared" si="17"/>
        <v>0</v>
      </c>
      <c r="AY52" s="320"/>
      <c r="AZ52" s="314"/>
      <c r="BA52" s="320"/>
      <c r="BB52" s="320"/>
      <c r="BC52" s="320"/>
      <c r="BD52" s="320"/>
    </row>
    <row r="53" spans="2:56" ht="19.5" thickTop="1">
      <c r="B53" s="246">
        <v>13</v>
      </c>
      <c r="C53" s="249"/>
      <c r="D53" s="251" t="str">
        <f>IF(C53="","",VLOOKUP(C53,登録データ!$H$3:$N$1500,2,FALSE))</f>
        <v/>
      </c>
      <c r="E53" s="270" t="str">
        <f>IF(C53="","",VLOOKUP(C53,登録データ!$H$3:$N$1500,3,FALSE))</f>
        <v/>
      </c>
      <c r="F53" s="92" t="str">
        <f>IF(C53="","",VLOOKUP(C53,登録データ!$H$3:$N$1500,7,FALSE))</f>
        <v/>
      </c>
      <c r="G53" s="92" t="s">
        <v>33</v>
      </c>
      <c r="H53" s="216"/>
      <c r="I53" s="92" t="s">
        <v>34</v>
      </c>
      <c r="J53" s="197"/>
      <c r="K53" s="102" t="str">
        <f t="shared" si="39"/>
        <v/>
      </c>
      <c r="L53" s="27" t="str">
        <f t="shared" si="68"/>
        <v/>
      </c>
      <c r="M53" s="200"/>
      <c r="N53" s="298"/>
      <c r="O53" s="298"/>
      <c r="P53" s="299"/>
      <c r="Q53" s="293"/>
      <c r="R53" s="293"/>
      <c r="V53" s="7"/>
      <c r="W53" s="312">
        <f>IF(C53="",0,IF(VLOOKUP(C53,登録データ!$H$3:$P$3000,9,FALSE)=1,0,1))</f>
        <v>0</v>
      </c>
      <c r="X53" s="312">
        <f>COUNTIF($C$17:C53,C53)</f>
        <v>0</v>
      </c>
      <c r="Y53" s="325">
        <f t="shared" ref="Y53" si="132">IF(C53="",1,0)</f>
        <v>1</v>
      </c>
      <c r="Z53" s="325">
        <f t="shared" ref="Z53" si="133">IF(D53="",1,0)</f>
        <v>1</v>
      </c>
      <c r="AA53" s="325">
        <f t="shared" ref="AA53" si="134">IF(E53="",1,0)</f>
        <v>1</v>
      </c>
      <c r="AB53" s="325">
        <f t="shared" ref="AB53" si="135">IF(F53="",1,0)</f>
        <v>1</v>
      </c>
      <c r="AC53" s="325">
        <f t="shared" ref="AC53" si="136">IF(F54="",1,0)</f>
        <v>1</v>
      </c>
      <c r="AD53" s="325">
        <f t="shared" ref="AD53" si="137">IF(ISNA(OR(Y53:AC53)),1,SUM(Y53:AC53))</f>
        <v>5</v>
      </c>
      <c r="AE53" s="99">
        <f t="shared" ca="1" si="3"/>
        <v>0</v>
      </c>
      <c r="AF53" s="93">
        <f t="shared" si="29"/>
        <v>0</v>
      </c>
      <c r="AG53" s="93" t="str">
        <f t="shared" si="5"/>
        <v>00000</v>
      </c>
      <c r="AH53" s="11" t="str">
        <f t="shared" si="30"/>
        <v>0秒0</v>
      </c>
      <c r="AI53" s="12">
        <f t="shared" si="31"/>
        <v>0</v>
      </c>
      <c r="AJ53" s="12" t="str">
        <f t="shared" si="32"/>
        <v>0</v>
      </c>
      <c r="AK53" s="12" t="str">
        <f t="shared" si="33"/>
        <v>0</v>
      </c>
      <c r="AL53" s="12" t="str">
        <f t="shared" si="34"/>
        <v>0m</v>
      </c>
      <c r="AM53" s="12" t="str">
        <f t="shared" si="35"/>
        <v>点</v>
      </c>
      <c r="AN53" s="108">
        <f t="shared" si="36"/>
        <v>0</v>
      </c>
      <c r="AO53" s="99" t="str">
        <f>IF(J53="","",VLOOKUP(H53,登録データ!$Y$4:$Z$28,2,FALSE))</f>
        <v/>
      </c>
      <c r="AP53" s="99" t="str">
        <f>IF(J53="","",VLOOKUP(H53,登録データ!$Y$4:$AA$28,3,FALSE))</f>
        <v/>
      </c>
      <c r="AQ53" s="99" t="str">
        <f t="shared" si="13"/>
        <v/>
      </c>
      <c r="AR53" s="99" t="str">
        <f>IF(H53="","",VLOOKUP(H53,登録データ!$Y$4:$AB$28,4,FALSE))</f>
        <v/>
      </c>
      <c r="AS53" s="99">
        <f>IF(AR53="",0,COUNTIF($AR$17:AR53,AR53))</f>
        <v>0</v>
      </c>
      <c r="AT53" s="99" t="str">
        <f t="shared" si="37"/>
        <v/>
      </c>
      <c r="AU53" s="99">
        <f>IF(AQ53="B",COUNTIF($AT$17:AT53,AT53),0)</f>
        <v>0</v>
      </c>
      <c r="AV53" s="99">
        <f t="shared" si="38"/>
        <v>0</v>
      </c>
      <c r="AW53" s="99">
        <f t="shared" si="16"/>
        <v>0</v>
      </c>
      <c r="AX53" s="99">
        <f t="shared" si="17"/>
        <v>0</v>
      </c>
      <c r="AY53" s="312">
        <f>IF(Q53="",0,COUNTA($Q$17:Q53))</f>
        <v>0</v>
      </c>
      <c r="AZ53" s="312">
        <f>IF(R53="",0,COUNTA($R$17:R53))</f>
        <v>0</v>
      </c>
      <c r="BA53" s="318">
        <f>IF(OR($AR53="20200",$AR54="20200",$AR55="20200"),COUNTIF($AR$17:$AR55,"20200"),0)</f>
        <v>0</v>
      </c>
      <c r="BB53" s="318">
        <f t="shared" ref="BB53" si="138">IF($BA53=0,0,INDEX($H53:$H55,MATCH("20200",$AR53:$AR55,0),1))</f>
        <v>0</v>
      </c>
      <c r="BC53" s="318">
        <f t="shared" ref="BC53" si="139">IF($BA53=0,0,INDEX($J53:$J55,MATCH("20200",$AR53:$AR55,0),1))</f>
        <v>0</v>
      </c>
      <c r="BD53" s="318">
        <f t="shared" ref="BD53" si="140">IF($BA53=0,0,INDEX($L53:$L55,MATCH("20200",$AR53:$AR55,0),1))</f>
        <v>0</v>
      </c>
    </row>
    <row r="54" spans="2:56" ht="18.75">
      <c r="B54" s="247"/>
      <c r="C54" s="250"/>
      <c r="D54" s="252"/>
      <c r="E54" s="271"/>
      <c r="F54" s="93" t="str">
        <f>IF(C53="","",VLOOKUP(C53,登録データ!$H$3:$N$1500,4,FALSE))</f>
        <v/>
      </c>
      <c r="G54" s="93" t="s">
        <v>36</v>
      </c>
      <c r="H54" s="217"/>
      <c r="I54" s="93" t="s">
        <v>61</v>
      </c>
      <c r="J54" s="198"/>
      <c r="K54" s="102" t="str">
        <f t="shared" si="39"/>
        <v/>
      </c>
      <c r="L54" s="99" t="str">
        <f t="shared" si="68"/>
        <v/>
      </c>
      <c r="M54" s="206"/>
      <c r="N54" s="300"/>
      <c r="O54" s="301"/>
      <c r="P54" s="302"/>
      <c r="Q54" s="294"/>
      <c r="R54" s="294"/>
      <c r="V54" s="7"/>
      <c r="W54" s="313"/>
      <c r="X54" s="313"/>
      <c r="Y54" s="326"/>
      <c r="Z54" s="326"/>
      <c r="AA54" s="326"/>
      <c r="AB54" s="326"/>
      <c r="AC54" s="326"/>
      <c r="AD54" s="326"/>
      <c r="AE54" s="99">
        <f t="shared" ca="1" si="3"/>
        <v>0</v>
      </c>
      <c r="AF54" s="93">
        <f t="shared" si="29"/>
        <v>0</v>
      </c>
      <c r="AG54" s="93" t="str">
        <f t="shared" si="5"/>
        <v>00000</v>
      </c>
      <c r="AH54" s="11" t="str">
        <f t="shared" si="30"/>
        <v>0秒0</v>
      </c>
      <c r="AI54" s="12">
        <f t="shared" si="31"/>
        <v>0</v>
      </c>
      <c r="AJ54" s="12" t="str">
        <f t="shared" si="32"/>
        <v>0</v>
      </c>
      <c r="AK54" s="12" t="str">
        <f t="shared" si="33"/>
        <v>0</v>
      </c>
      <c r="AL54" s="12" t="str">
        <f t="shared" si="34"/>
        <v>0m</v>
      </c>
      <c r="AM54" s="12" t="str">
        <f t="shared" si="35"/>
        <v>点</v>
      </c>
      <c r="AN54" s="108">
        <f t="shared" si="36"/>
        <v>0</v>
      </c>
      <c r="AO54" s="99" t="str">
        <f>IF(J54="","",VLOOKUP(H54,登録データ!$Y$4:$Z$28,2,FALSE))</f>
        <v/>
      </c>
      <c r="AP54" s="99" t="str">
        <f>IF(J54="","",VLOOKUP(H54,登録データ!$Y$4:$AA$28,3,FALSE))</f>
        <v/>
      </c>
      <c r="AQ54" s="99" t="str">
        <f t="shared" si="13"/>
        <v/>
      </c>
      <c r="AR54" s="99" t="str">
        <f>IF(H54="","",VLOOKUP(H54,登録データ!$Y$4:$AB$28,4,FALSE))</f>
        <v/>
      </c>
      <c r="AS54" s="99">
        <f>IF(AR54="",0,COUNTIF($AR$17:AR54,AR54))</f>
        <v>0</v>
      </c>
      <c r="AT54" s="99" t="str">
        <f t="shared" si="37"/>
        <v/>
      </c>
      <c r="AU54" s="99">
        <f>IF(AQ54="B",COUNTIF($AT$17:AT54,AT54),0)</f>
        <v>0</v>
      </c>
      <c r="AV54" s="99">
        <f t="shared" si="38"/>
        <v>0</v>
      </c>
      <c r="AW54" s="99">
        <f t="shared" si="16"/>
        <v>0</v>
      </c>
      <c r="AX54" s="99">
        <f t="shared" si="17"/>
        <v>0</v>
      </c>
      <c r="AY54" s="319"/>
      <c r="AZ54" s="313"/>
      <c r="BA54" s="319"/>
      <c r="BB54" s="319"/>
      <c r="BC54" s="319"/>
      <c r="BD54" s="319"/>
    </row>
    <row r="55" spans="2:56" ht="19.5" thickBot="1">
      <c r="B55" s="248"/>
      <c r="C55" s="283"/>
      <c r="D55" s="283"/>
      <c r="E55" s="283"/>
      <c r="F55" s="283"/>
      <c r="G55" s="94" t="s">
        <v>37</v>
      </c>
      <c r="H55" s="196"/>
      <c r="I55" s="94" t="s">
        <v>39</v>
      </c>
      <c r="J55" s="199"/>
      <c r="K55" s="94" t="str">
        <f t="shared" si="39"/>
        <v/>
      </c>
      <c r="L55" s="104" t="str">
        <f t="shared" si="68"/>
        <v/>
      </c>
      <c r="M55" s="202"/>
      <c r="N55" s="303"/>
      <c r="O55" s="303"/>
      <c r="P55" s="304"/>
      <c r="Q55" s="295"/>
      <c r="R55" s="295"/>
      <c r="V55" s="7"/>
      <c r="W55" s="314"/>
      <c r="X55" s="314"/>
      <c r="Y55" s="273"/>
      <c r="Z55" s="273"/>
      <c r="AA55" s="273"/>
      <c r="AB55" s="273"/>
      <c r="AC55" s="273"/>
      <c r="AD55" s="273"/>
      <c r="AE55" s="99">
        <f t="shared" ca="1" si="3"/>
        <v>0</v>
      </c>
      <c r="AF55" s="93">
        <f t="shared" si="29"/>
        <v>0</v>
      </c>
      <c r="AG55" s="93" t="str">
        <f t="shared" si="5"/>
        <v>00000</v>
      </c>
      <c r="AH55" s="11" t="str">
        <f t="shared" si="30"/>
        <v>0秒0</v>
      </c>
      <c r="AI55" s="12">
        <f t="shared" si="31"/>
        <v>0</v>
      </c>
      <c r="AJ55" s="12" t="str">
        <f t="shared" si="32"/>
        <v>0</v>
      </c>
      <c r="AK55" s="12" t="str">
        <f t="shared" si="33"/>
        <v>0</v>
      </c>
      <c r="AL55" s="12" t="str">
        <f t="shared" si="34"/>
        <v>0m</v>
      </c>
      <c r="AM55" s="12" t="str">
        <f t="shared" si="35"/>
        <v>点</v>
      </c>
      <c r="AN55" s="108">
        <f t="shared" si="36"/>
        <v>0</v>
      </c>
      <c r="AO55" s="99" t="str">
        <f>IF(J55="","",VLOOKUP(H55,登録データ!$Y$4:$Z$28,2,FALSE))</f>
        <v/>
      </c>
      <c r="AP55" s="99" t="str">
        <f>IF(J55="","",VLOOKUP(H55,登録データ!$Y$4:$AA$28,3,FALSE))</f>
        <v/>
      </c>
      <c r="AQ55" s="99" t="str">
        <f t="shared" si="13"/>
        <v/>
      </c>
      <c r="AR55" s="99" t="str">
        <f>IF(H55="","",VLOOKUP(H55,登録データ!$Y$4:$AB$28,4,FALSE))</f>
        <v/>
      </c>
      <c r="AS55" s="99">
        <f>IF(AR55="",0,COUNTIF($AR$17:AR55,AR55))</f>
        <v>0</v>
      </c>
      <c r="AT55" s="99" t="str">
        <f t="shared" si="37"/>
        <v/>
      </c>
      <c r="AU55" s="99">
        <f>IF(AQ55="B",COUNTIF($AT$17:AT55,AT55),0)</f>
        <v>0</v>
      </c>
      <c r="AV55" s="99">
        <f t="shared" si="38"/>
        <v>0</v>
      </c>
      <c r="AW55" s="99">
        <f t="shared" si="16"/>
        <v>0</v>
      </c>
      <c r="AX55" s="99">
        <f t="shared" si="17"/>
        <v>0</v>
      </c>
      <c r="AY55" s="320"/>
      <c r="AZ55" s="314"/>
      <c r="BA55" s="320"/>
      <c r="BB55" s="320"/>
      <c r="BC55" s="320"/>
      <c r="BD55" s="320"/>
    </row>
    <row r="56" spans="2:56" ht="19.5" thickTop="1">
      <c r="B56" s="246">
        <v>14</v>
      </c>
      <c r="C56" s="249"/>
      <c r="D56" s="251" t="str">
        <f>IF(C56="","",VLOOKUP(C56,登録データ!$H$3:$N$1500,2,FALSE))</f>
        <v/>
      </c>
      <c r="E56" s="270" t="str">
        <f>IF(C56="","",VLOOKUP(C56,登録データ!$H$3:$N$1500,3,FALSE))</f>
        <v/>
      </c>
      <c r="F56" s="92" t="str">
        <f>IF(C56="","",VLOOKUP(C56,登録データ!$H$3:$N$1500,7,FALSE))</f>
        <v/>
      </c>
      <c r="G56" s="92" t="s">
        <v>33</v>
      </c>
      <c r="H56" s="216"/>
      <c r="I56" s="92" t="s">
        <v>34</v>
      </c>
      <c r="J56" s="197"/>
      <c r="K56" s="102" t="str">
        <f t="shared" si="39"/>
        <v/>
      </c>
      <c r="L56" s="27" t="str">
        <f t="shared" si="68"/>
        <v/>
      </c>
      <c r="M56" s="200"/>
      <c r="N56" s="298"/>
      <c r="O56" s="298"/>
      <c r="P56" s="299"/>
      <c r="Q56" s="293"/>
      <c r="R56" s="293"/>
      <c r="V56" s="7"/>
      <c r="W56" s="312">
        <f>IF(C56="",0,IF(VLOOKUP(C56,登録データ!$H$3:$P$3000,9,FALSE)=1,0,1))</f>
        <v>0</v>
      </c>
      <c r="X56" s="312">
        <f>COUNTIF($C$17:C56,C56)</f>
        <v>0</v>
      </c>
      <c r="Y56" s="325">
        <f t="shared" ref="Y56" si="141">IF(C56="",1,0)</f>
        <v>1</v>
      </c>
      <c r="Z56" s="325">
        <f t="shared" ref="Z56" si="142">IF(D56="",1,0)</f>
        <v>1</v>
      </c>
      <c r="AA56" s="325">
        <f t="shared" ref="AA56" si="143">IF(E56="",1,0)</f>
        <v>1</v>
      </c>
      <c r="AB56" s="325">
        <f t="shared" ref="AB56" si="144">IF(F56="",1,0)</f>
        <v>1</v>
      </c>
      <c r="AC56" s="325">
        <f t="shared" ref="AC56" si="145">IF(F57="",1,0)</f>
        <v>1</v>
      </c>
      <c r="AD56" s="325">
        <f t="shared" ref="AD56" si="146">IF(ISNA(OR(Y56:AC56)),1,SUM(Y56:AC56))</f>
        <v>5</v>
      </c>
      <c r="AE56" s="99">
        <f t="shared" ca="1" si="3"/>
        <v>0</v>
      </c>
      <c r="AF56" s="93">
        <f t="shared" si="29"/>
        <v>0</v>
      </c>
      <c r="AG56" s="93" t="str">
        <f t="shared" si="5"/>
        <v>00000</v>
      </c>
      <c r="AH56" s="11" t="str">
        <f t="shared" si="30"/>
        <v>0秒0</v>
      </c>
      <c r="AI56" s="12">
        <f t="shared" si="31"/>
        <v>0</v>
      </c>
      <c r="AJ56" s="12" t="str">
        <f t="shared" si="32"/>
        <v>0</v>
      </c>
      <c r="AK56" s="12" t="str">
        <f t="shared" si="33"/>
        <v>0</v>
      </c>
      <c r="AL56" s="12" t="str">
        <f t="shared" si="34"/>
        <v>0m</v>
      </c>
      <c r="AM56" s="12" t="str">
        <f t="shared" si="35"/>
        <v>点</v>
      </c>
      <c r="AN56" s="108">
        <f t="shared" si="36"/>
        <v>0</v>
      </c>
      <c r="AO56" s="99" t="str">
        <f>IF(J56="","",VLOOKUP(H56,登録データ!$Y$4:$Z$28,2,FALSE))</f>
        <v/>
      </c>
      <c r="AP56" s="99" t="str">
        <f>IF(J56="","",VLOOKUP(H56,登録データ!$Y$4:$AA$28,3,FALSE))</f>
        <v/>
      </c>
      <c r="AQ56" s="99" t="str">
        <f t="shared" si="13"/>
        <v/>
      </c>
      <c r="AR56" s="99" t="str">
        <f>IF(H56="","",VLOOKUP(H56,登録データ!$Y$4:$AB$28,4,FALSE))</f>
        <v/>
      </c>
      <c r="AS56" s="99">
        <f>IF(AR56="",0,COUNTIF($AR$17:AR56,AR56))</f>
        <v>0</v>
      </c>
      <c r="AT56" s="99" t="str">
        <f t="shared" si="37"/>
        <v/>
      </c>
      <c r="AU56" s="99">
        <f>IF(AQ56="B",COUNTIF($AT$17:AT56,AT56),0)</f>
        <v>0</v>
      </c>
      <c r="AV56" s="99">
        <f t="shared" si="38"/>
        <v>0</v>
      </c>
      <c r="AW56" s="99">
        <f t="shared" si="16"/>
        <v>0</v>
      </c>
      <c r="AX56" s="99">
        <f t="shared" si="17"/>
        <v>0</v>
      </c>
      <c r="AY56" s="312">
        <f>IF(Q56="",0,COUNTA($Q$17:Q56))</f>
        <v>0</v>
      </c>
      <c r="AZ56" s="312">
        <f>IF(R56="",0,COUNTA($R$17:R56))</f>
        <v>0</v>
      </c>
      <c r="BA56" s="318">
        <f>IF(OR($AR56="20200",$AR57="20200",$AR58="20200"),COUNTIF($AR$17:$AR58,"20200"),0)</f>
        <v>0</v>
      </c>
      <c r="BB56" s="318">
        <f t="shared" ref="BB56" si="147">IF($BA56=0,0,INDEX($H56:$H58,MATCH("20200",$AR56:$AR58,0),1))</f>
        <v>0</v>
      </c>
      <c r="BC56" s="318">
        <f t="shared" ref="BC56" si="148">IF($BA56=0,0,INDEX($J56:$J58,MATCH("20200",$AR56:$AR58,0),1))</f>
        <v>0</v>
      </c>
      <c r="BD56" s="318">
        <f t="shared" ref="BD56" si="149">IF($BA56=0,0,INDEX($L56:$L58,MATCH("20200",$AR56:$AR58,0),1))</f>
        <v>0</v>
      </c>
    </row>
    <row r="57" spans="2:56" ht="18.75">
      <c r="B57" s="247"/>
      <c r="C57" s="250"/>
      <c r="D57" s="252"/>
      <c r="E57" s="271"/>
      <c r="F57" s="93" t="str">
        <f>IF(C56="","",VLOOKUP(C56,登録データ!$H$3:$N$1500,4,FALSE))</f>
        <v/>
      </c>
      <c r="G57" s="93" t="s">
        <v>36</v>
      </c>
      <c r="H57" s="217"/>
      <c r="I57" s="93" t="s">
        <v>61</v>
      </c>
      <c r="J57" s="198"/>
      <c r="K57" s="102" t="str">
        <f t="shared" si="39"/>
        <v/>
      </c>
      <c r="L57" s="99" t="str">
        <f t="shared" si="68"/>
        <v/>
      </c>
      <c r="M57" s="206"/>
      <c r="N57" s="300"/>
      <c r="O57" s="301"/>
      <c r="P57" s="302"/>
      <c r="Q57" s="294"/>
      <c r="R57" s="294"/>
      <c r="V57" s="7"/>
      <c r="W57" s="313"/>
      <c r="X57" s="313"/>
      <c r="Y57" s="326"/>
      <c r="Z57" s="326"/>
      <c r="AA57" s="326"/>
      <c r="AB57" s="326"/>
      <c r="AC57" s="326"/>
      <c r="AD57" s="326"/>
      <c r="AE57" s="99">
        <f t="shared" ca="1" si="3"/>
        <v>0</v>
      </c>
      <c r="AF57" s="93">
        <f t="shared" si="29"/>
        <v>0</v>
      </c>
      <c r="AG57" s="93" t="str">
        <f t="shared" si="5"/>
        <v>00000</v>
      </c>
      <c r="AH57" s="11" t="str">
        <f t="shared" si="30"/>
        <v>0秒0</v>
      </c>
      <c r="AI57" s="12">
        <f t="shared" si="31"/>
        <v>0</v>
      </c>
      <c r="AJ57" s="12" t="str">
        <f t="shared" si="32"/>
        <v>0</v>
      </c>
      <c r="AK57" s="12" t="str">
        <f t="shared" si="33"/>
        <v>0</v>
      </c>
      <c r="AL57" s="12" t="str">
        <f t="shared" si="34"/>
        <v>0m</v>
      </c>
      <c r="AM57" s="12" t="str">
        <f t="shared" si="35"/>
        <v>点</v>
      </c>
      <c r="AN57" s="108">
        <f t="shared" si="36"/>
        <v>0</v>
      </c>
      <c r="AO57" s="99" t="str">
        <f>IF(J57="","",VLOOKUP(H57,登録データ!$Y$4:$Z$28,2,FALSE))</f>
        <v/>
      </c>
      <c r="AP57" s="99" t="str">
        <f>IF(J57="","",VLOOKUP(H57,登録データ!$Y$4:$AA$28,3,FALSE))</f>
        <v/>
      </c>
      <c r="AQ57" s="99" t="str">
        <f t="shared" si="13"/>
        <v/>
      </c>
      <c r="AR57" s="99" t="str">
        <f>IF(H57="","",VLOOKUP(H57,登録データ!$Y$4:$AB$28,4,FALSE))</f>
        <v/>
      </c>
      <c r="AS57" s="99">
        <f>IF(AR57="",0,COUNTIF($AR$17:AR57,AR57))</f>
        <v>0</v>
      </c>
      <c r="AT57" s="99" t="str">
        <f t="shared" si="37"/>
        <v/>
      </c>
      <c r="AU57" s="99">
        <f>IF(AQ57="B",COUNTIF($AT$17:AT57,AT57),0)</f>
        <v>0</v>
      </c>
      <c r="AV57" s="99">
        <f t="shared" si="38"/>
        <v>0</v>
      </c>
      <c r="AW57" s="99">
        <f t="shared" si="16"/>
        <v>0</v>
      </c>
      <c r="AX57" s="99">
        <f t="shared" si="17"/>
        <v>0</v>
      </c>
      <c r="AY57" s="319"/>
      <c r="AZ57" s="313"/>
      <c r="BA57" s="319"/>
      <c r="BB57" s="319"/>
      <c r="BC57" s="319"/>
      <c r="BD57" s="319"/>
    </row>
    <row r="58" spans="2:56" ht="19.5" thickBot="1">
      <c r="B58" s="248"/>
      <c r="C58" s="283"/>
      <c r="D58" s="283"/>
      <c r="E58" s="283"/>
      <c r="F58" s="283"/>
      <c r="G58" s="94" t="s">
        <v>37</v>
      </c>
      <c r="H58" s="196"/>
      <c r="I58" s="94" t="s">
        <v>39</v>
      </c>
      <c r="J58" s="199"/>
      <c r="K58" s="94" t="str">
        <f t="shared" si="39"/>
        <v/>
      </c>
      <c r="L58" s="104" t="str">
        <f t="shared" si="68"/>
        <v/>
      </c>
      <c r="M58" s="202"/>
      <c r="N58" s="303"/>
      <c r="O58" s="303"/>
      <c r="P58" s="304"/>
      <c r="Q58" s="295"/>
      <c r="R58" s="295"/>
      <c r="V58" s="7"/>
      <c r="W58" s="314"/>
      <c r="X58" s="314"/>
      <c r="Y58" s="273"/>
      <c r="Z58" s="273"/>
      <c r="AA58" s="273"/>
      <c r="AB58" s="273"/>
      <c r="AC58" s="273"/>
      <c r="AD58" s="273"/>
      <c r="AE58" s="99">
        <f t="shared" ca="1" si="3"/>
        <v>0</v>
      </c>
      <c r="AF58" s="93">
        <f t="shared" si="29"/>
        <v>0</v>
      </c>
      <c r="AG58" s="93" t="str">
        <f t="shared" si="5"/>
        <v>00000</v>
      </c>
      <c r="AH58" s="11" t="str">
        <f t="shared" si="30"/>
        <v>0秒0</v>
      </c>
      <c r="AI58" s="12">
        <f t="shared" si="31"/>
        <v>0</v>
      </c>
      <c r="AJ58" s="12" t="str">
        <f t="shared" si="32"/>
        <v>0</v>
      </c>
      <c r="AK58" s="12" t="str">
        <f t="shared" si="33"/>
        <v>0</v>
      </c>
      <c r="AL58" s="12" t="str">
        <f t="shared" si="34"/>
        <v>0m</v>
      </c>
      <c r="AM58" s="12" t="str">
        <f t="shared" si="35"/>
        <v>点</v>
      </c>
      <c r="AN58" s="108">
        <f t="shared" si="36"/>
        <v>0</v>
      </c>
      <c r="AO58" s="99" t="str">
        <f>IF(J58="","",VLOOKUP(H58,登録データ!$Y$4:$Z$28,2,FALSE))</f>
        <v/>
      </c>
      <c r="AP58" s="99" t="str">
        <f>IF(J58="","",VLOOKUP(H58,登録データ!$Y$4:$AA$28,3,FALSE))</f>
        <v/>
      </c>
      <c r="AQ58" s="99" t="str">
        <f t="shared" si="13"/>
        <v/>
      </c>
      <c r="AR58" s="99" t="str">
        <f>IF(H58="","",VLOOKUP(H58,登録データ!$Y$4:$AB$28,4,FALSE))</f>
        <v/>
      </c>
      <c r="AS58" s="99">
        <f>IF(AR58="",0,COUNTIF($AR$17:AR58,AR58))</f>
        <v>0</v>
      </c>
      <c r="AT58" s="99" t="str">
        <f t="shared" si="37"/>
        <v/>
      </c>
      <c r="AU58" s="99">
        <f>IF(AQ58="B",COUNTIF($AT$17:AT58,AT58),0)</f>
        <v>0</v>
      </c>
      <c r="AV58" s="99">
        <f t="shared" si="38"/>
        <v>0</v>
      </c>
      <c r="AW58" s="99">
        <f t="shared" si="16"/>
        <v>0</v>
      </c>
      <c r="AX58" s="99">
        <f t="shared" si="17"/>
        <v>0</v>
      </c>
      <c r="AY58" s="320"/>
      <c r="AZ58" s="314"/>
      <c r="BA58" s="320"/>
      <c r="BB58" s="320"/>
      <c r="BC58" s="320"/>
      <c r="BD58" s="320"/>
    </row>
    <row r="59" spans="2:56" ht="19.5" thickTop="1">
      <c r="B59" s="246">
        <v>15</v>
      </c>
      <c r="C59" s="249"/>
      <c r="D59" s="251" t="str">
        <f>IF(C59="","",VLOOKUP(C59,登録データ!$H$3:$N$1500,2,FALSE))</f>
        <v/>
      </c>
      <c r="E59" s="270" t="str">
        <f>IF(C59="","",VLOOKUP(C59,登録データ!$H$3:$N$1500,3,FALSE))</f>
        <v/>
      </c>
      <c r="F59" s="92" t="str">
        <f>IF(C59="","",VLOOKUP(C59,登録データ!$H$3:$N$1500,7,FALSE))</f>
        <v/>
      </c>
      <c r="G59" s="92" t="s">
        <v>33</v>
      </c>
      <c r="H59" s="216"/>
      <c r="I59" s="92" t="s">
        <v>34</v>
      </c>
      <c r="J59" s="197"/>
      <c r="K59" s="102" t="str">
        <f t="shared" si="39"/>
        <v/>
      </c>
      <c r="L59" s="27" t="str">
        <f t="shared" si="68"/>
        <v/>
      </c>
      <c r="M59" s="200"/>
      <c r="N59" s="298"/>
      <c r="O59" s="298"/>
      <c r="P59" s="299"/>
      <c r="Q59" s="293"/>
      <c r="R59" s="293"/>
      <c r="V59" s="7"/>
      <c r="W59" s="312">
        <f>IF(C59="",0,IF(VLOOKUP(C59,登録データ!$H$3:$P$3000,9,FALSE)=1,0,1))</f>
        <v>0</v>
      </c>
      <c r="X59" s="312">
        <f>COUNTIF($C$17:C59,C59)</f>
        <v>0</v>
      </c>
      <c r="Y59" s="325">
        <f t="shared" ref="Y59" si="150">IF(C59="",1,0)</f>
        <v>1</v>
      </c>
      <c r="Z59" s="325">
        <f t="shared" ref="Z59" si="151">IF(D59="",1,0)</f>
        <v>1</v>
      </c>
      <c r="AA59" s="325">
        <f t="shared" ref="AA59" si="152">IF(E59="",1,0)</f>
        <v>1</v>
      </c>
      <c r="AB59" s="325">
        <f t="shared" ref="AB59" si="153">IF(F59="",1,0)</f>
        <v>1</v>
      </c>
      <c r="AC59" s="325">
        <f t="shared" ref="AC59" si="154">IF(F60="",1,0)</f>
        <v>1</v>
      </c>
      <c r="AD59" s="325">
        <f t="shared" ref="AD59" si="155">IF(ISNA(OR(Y59:AC59)),1,SUM(Y59:AC59))</f>
        <v>5</v>
      </c>
      <c r="AE59" s="99">
        <f t="shared" ca="1" si="3"/>
        <v>0</v>
      </c>
      <c r="AF59" s="93">
        <f t="shared" si="29"/>
        <v>0</v>
      </c>
      <c r="AG59" s="93" t="str">
        <f t="shared" si="5"/>
        <v>00000</v>
      </c>
      <c r="AH59" s="11" t="str">
        <f t="shared" si="30"/>
        <v>0秒0</v>
      </c>
      <c r="AI59" s="12">
        <f t="shared" si="31"/>
        <v>0</v>
      </c>
      <c r="AJ59" s="12" t="str">
        <f t="shared" si="32"/>
        <v>0</v>
      </c>
      <c r="AK59" s="12" t="str">
        <f t="shared" si="33"/>
        <v>0</v>
      </c>
      <c r="AL59" s="12" t="str">
        <f t="shared" si="34"/>
        <v>0m</v>
      </c>
      <c r="AM59" s="12" t="str">
        <f t="shared" si="35"/>
        <v>点</v>
      </c>
      <c r="AN59" s="108">
        <f t="shared" si="36"/>
        <v>0</v>
      </c>
      <c r="AO59" s="99" t="str">
        <f>IF(J59="","",VLOOKUP(H59,登録データ!$Y$4:$Z$28,2,FALSE))</f>
        <v/>
      </c>
      <c r="AP59" s="99" t="str">
        <f>IF(J59="","",VLOOKUP(H59,登録データ!$Y$4:$AA$28,3,FALSE))</f>
        <v/>
      </c>
      <c r="AQ59" s="99" t="str">
        <f t="shared" si="13"/>
        <v/>
      </c>
      <c r="AR59" s="99" t="str">
        <f>IF(H59="","",VLOOKUP(H59,登録データ!$Y$4:$AB$28,4,FALSE))</f>
        <v/>
      </c>
      <c r="AS59" s="99">
        <f>IF(AR59="",0,COUNTIF($AR$17:AR59,AR59))</f>
        <v>0</v>
      </c>
      <c r="AT59" s="99" t="str">
        <f t="shared" si="37"/>
        <v/>
      </c>
      <c r="AU59" s="99">
        <f>IF(AQ59="B",COUNTIF($AT$17:AT59,AT59),0)</f>
        <v>0</v>
      </c>
      <c r="AV59" s="99">
        <f t="shared" si="38"/>
        <v>0</v>
      </c>
      <c r="AW59" s="99">
        <f t="shared" si="16"/>
        <v>0</v>
      </c>
      <c r="AX59" s="99">
        <f t="shared" si="17"/>
        <v>0</v>
      </c>
      <c r="AY59" s="312">
        <f>IF(Q59="",0,COUNTA($Q$17:Q59))</f>
        <v>0</v>
      </c>
      <c r="AZ59" s="312">
        <f>IF(R59="",0,COUNTA($R$17:R59))</f>
        <v>0</v>
      </c>
      <c r="BA59" s="318">
        <f>IF(OR($AR59="20200",$AR60="20200",$AR61="20200"),COUNTIF($AR$17:$AR61,"20200"),0)</f>
        <v>0</v>
      </c>
      <c r="BB59" s="318">
        <f t="shared" ref="BB59" si="156">IF($BA59=0,0,INDEX($H59:$H61,MATCH("20200",$AR59:$AR61,0),1))</f>
        <v>0</v>
      </c>
      <c r="BC59" s="318">
        <f t="shared" ref="BC59" si="157">IF($BA59=0,0,INDEX($J59:$J61,MATCH("20200",$AR59:$AR61,0),1))</f>
        <v>0</v>
      </c>
      <c r="BD59" s="318">
        <f t="shared" ref="BD59" si="158">IF($BA59=0,0,INDEX($L59:$L61,MATCH("20200",$AR59:$AR61,0),1))</f>
        <v>0</v>
      </c>
    </row>
    <row r="60" spans="2:56" ht="18.75">
      <c r="B60" s="247"/>
      <c r="C60" s="250"/>
      <c r="D60" s="252"/>
      <c r="E60" s="271"/>
      <c r="F60" s="93" t="str">
        <f>IF(C59="","",VLOOKUP(C59,登録データ!$H$3:$N$1500,4,FALSE))</f>
        <v/>
      </c>
      <c r="G60" s="93" t="s">
        <v>36</v>
      </c>
      <c r="H60" s="217"/>
      <c r="I60" s="93" t="s">
        <v>61</v>
      </c>
      <c r="J60" s="198"/>
      <c r="K60" s="102" t="str">
        <f t="shared" si="39"/>
        <v/>
      </c>
      <c r="L60" s="99" t="str">
        <f t="shared" si="68"/>
        <v/>
      </c>
      <c r="M60" s="206"/>
      <c r="N60" s="300"/>
      <c r="O60" s="301"/>
      <c r="P60" s="302"/>
      <c r="Q60" s="294"/>
      <c r="R60" s="294"/>
      <c r="V60" s="7"/>
      <c r="W60" s="313"/>
      <c r="X60" s="313"/>
      <c r="Y60" s="326"/>
      <c r="Z60" s="326"/>
      <c r="AA60" s="326"/>
      <c r="AB60" s="326"/>
      <c r="AC60" s="326"/>
      <c r="AD60" s="326"/>
      <c r="AE60" s="99">
        <f t="shared" ca="1" si="3"/>
        <v>0</v>
      </c>
      <c r="AF60" s="93">
        <f t="shared" si="29"/>
        <v>0</v>
      </c>
      <c r="AG60" s="93" t="str">
        <f t="shared" si="5"/>
        <v>00000</v>
      </c>
      <c r="AH60" s="11" t="str">
        <f t="shared" si="30"/>
        <v>0秒0</v>
      </c>
      <c r="AI60" s="12">
        <f t="shared" si="31"/>
        <v>0</v>
      </c>
      <c r="AJ60" s="12" t="str">
        <f t="shared" si="32"/>
        <v>0</v>
      </c>
      <c r="AK60" s="12" t="str">
        <f t="shared" si="33"/>
        <v>0</v>
      </c>
      <c r="AL60" s="12" t="str">
        <f t="shared" si="34"/>
        <v>0m</v>
      </c>
      <c r="AM60" s="12" t="str">
        <f t="shared" si="35"/>
        <v>点</v>
      </c>
      <c r="AN60" s="108">
        <f t="shared" si="36"/>
        <v>0</v>
      </c>
      <c r="AO60" s="99" t="str">
        <f>IF(J60="","",VLOOKUP(H60,登録データ!$Y$4:$Z$28,2,FALSE))</f>
        <v/>
      </c>
      <c r="AP60" s="99" t="str">
        <f>IF(J60="","",VLOOKUP(H60,登録データ!$Y$4:$AA$28,3,FALSE))</f>
        <v/>
      </c>
      <c r="AQ60" s="99" t="str">
        <f t="shared" si="13"/>
        <v/>
      </c>
      <c r="AR60" s="99" t="str">
        <f>IF(H60="","",VLOOKUP(H60,登録データ!$Y$4:$AB$28,4,FALSE))</f>
        <v/>
      </c>
      <c r="AS60" s="99">
        <f>IF(AR60="",0,COUNTIF($AR$17:AR60,AR60))</f>
        <v>0</v>
      </c>
      <c r="AT60" s="99" t="str">
        <f t="shared" si="37"/>
        <v/>
      </c>
      <c r="AU60" s="99">
        <f>IF(AQ60="B",COUNTIF($AT$17:AT60,AT60),0)</f>
        <v>0</v>
      </c>
      <c r="AV60" s="99">
        <f t="shared" si="38"/>
        <v>0</v>
      </c>
      <c r="AW60" s="99">
        <f t="shared" si="16"/>
        <v>0</v>
      </c>
      <c r="AX60" s="99">
        <f t="shared" si="17"/>
        <v>0</v>
      </c>
      <c r="AY60" s="319"/>
      <c r="AZ60" s="313"/>
      <c r="BA60" s="319"/>
      <c r="BB60" s="319"/>
      <c r="BC60" s="319"/>
      <c r="BD60" s="319"/>
    </row>
    <row r="61" spans="2:56" ht="19.5" thickBot="1">
      <c r="B61" s="248"/>
      <c r="C61" s="283"/>
      <c r="D61" s="283"/>
      <c r="E61" s="283"/>
      <c r="F61" s="283"/>
      <c r="G61" s="94" t="s">
        <v>37</v>
      </c>
      <c r="H61" s="196"/>
      <c r="I61" s="94" t="s">
        <v>39</v>
      </c>
      <c r="J61" s="199"/>
      <c r="K61" s="94" t="str">
        <f t="shared" si="39"/>
        <v/>
      </c>
      <c r="L61" s="104" t="str">
        <f t="shared" si="68"/>
        <v/>
      </c>
      <c r="M61" s="202"/>
      <c r="N61" s="303"/>
      <c r="O61" s="303"/>
      <c r="P61" s="304"/>
      <c r="Q61" s="295"/>
      <c r="R61" s="295"/>
      <c r="V61" s="7"/>
      <c r="W61" s="314"/>
      <c r="X61" s="314"/>
      <c r="Y61" s="273"/>
      <c r="Z61" s="273"/>
      <c r="AA61" s="273"/>
      <c r="AB61" s="273"/>
      <c r="AC61" s="273"/>
      <c r="AD61" s="273"/>
      <c r="AE61" s="99">
        <f t="shared" ca="1" si="3"/>
        <v>0</v>
      </c>
      <c r="AF61" s="93">
        <f t="shared" si="29"/>
        <v>0</v>
      </c>
      <c r="AG61" s="93" t="str">
        <f t="shared" si="5"/>
        <v>00000</v>
      </c>
      <c r="AH61" s="11" t="str">
        <f t="shared" si="30"/>
        <v>0秒0</v>
      </c>
      <c r="AI61" s="12">
        <f t="shared" si="31"/>
        <v>0</v>
      </c>
      <c r="AJ61" s="12" t="str">
        <f t="shared" si="32"/>
        <v>0</v>
      </c>
      <c r="AK61" s="12" t="str">
        <f t="shared" si="33"/>
        <v>0</v>
      </c>
      <c r="AL61" s="12" t="str">
        <f t="shared" si="34"/>
        <v>0m</v>
      </c>
      <c r="AM61" s="12" t="str">
        <f t="shared" si="35"/>
        <v>点</v>
      </c>
      <c r="AN61" s="108">
        <f t="shared" si="36"/>
        <v>0</v>
      </c>
      <c r="AO61" s="99" t="str">
        <f>IF(J61="","",VLOOKUP(H61,登録データ!$Y$4:$Z$28,2,FALSE))</f>
        <v/>
      </c>
      <c r="AP61" s="99" t="str">
        <f>IF(J61="","",VLOOKUP(H61,登録データ!$Y$4:$AA$28,3,FALSE))</f>
        <v/>
      </c>
      <c r="AQ61" s="99" t="str">
        <f t="shared" si="13"/>
        <v/>
      </c>
      <c r="AR61" s="99" t="str">
        <f>IF(H61="","",VLOOKUP(H61,登録データ!$Y$4:$AB$28,4,FALSE))</f>
        <v/>
      </c>
      <c r="AS61" s="99">
        <f>IF(AR61="",0,COUNTIF($AR$17:AR61,AR61))</f>
        <v>0</v>
      </c>
      <c r="AT61" s="99" t="str">
        <f t="shared" si="37"/>
        <v/>
      </c>
      <c r="AU61" s="99">
        <f>IF(AQ61="B",COUNTIF($AT$17:AT61,AT61),0)</f>
        <v>0</v>
      </c>
      <c r="AV61" s="99">
        <f t="shared" si="38"/>
        <v>0</v>
      </c>
      <c r="AW61" s="99">
        <f t="shared" si="16"/>
        <v>0</v>
      </c>
      <c r="AX61" s="99">
        <f t="shared" si="17"/>
        <v>0</v>
      </c>
      <c r="AY61" s="320"/>
      <c r="AZ61" s="314"/>
      <c r="BA61" s="320"/>
      <c r="BB61" s="320"/>
      <c r="BC61" s="320"/>
      <c r="BD61" s="320"/>
    </row>
    <row r="62" spans="2:56" ht="19.5" thickTop="1">
      <c r="B62" s="246">
        <v>16</v>
      </c>
      <c r="C62" s="249"/>
      <c r="D62" s="251" t="str">
        <f>IF(C62="","",VLOOKUP(C62,登録データ!$H$3:$N$1500,2,FALSE))</f>
        <v/>
      </c>
      <c r="E62" s="270" t="str">
        <f>IF(C62="","",VLOOKUP(C62,登録データ!$H$3:$N$1500,3,FALSE))</f>
        <v/>
      </c>
      <c r="F62" s="92" t="str">
        <f>IF(C62="","",VLOOKUP(C62,登録データ!$H$3:$N$1500,7,FALSE))</f>
        <v/>
      </c>
      <c r="G62" s="92" t="s">
        <v>33</v>
      </c>
      <c r="H62" s="216"/>
      <c r="I62" s="92" t="s">
        <v>34</v>
      </c>
      <c r="J62" s="197"/>
      <c r="K62" s="102" t="str">
        <f t="shared" si="39"/>
        <v/>
      </c>
      <c r="L62" s="27" t="str">
        <f t="shared" si="68"/>
        <v/>
      </c>
      <c r="M62" s="200"/>
      <c r="N62" s="298"/>
      <c r="O62" s="298"/>
      <c r="P62" s="299"/>
      <c r="Q62" s="293"/>
      <c r="R62" s="293"/>
      <c r="V62" s="7"/>
      <c r="W62" s="312">
        <f>IF(C62="",0,IF(VLOOKUP(C62,登録データ!$H$3:$P$3000,9,FALSE)=1,0,1))</f>
        <v>0</v>
      </c>
      <c r="X62" s="312">
        <f>COUNTIF($C$17:C62,C62)</f>
        <v>0</v>
      </c>
      <c r="Y62" s="325">
        <f t="shared" ref="Y62" si="159">IF(C62="",1,0)</f>
        <v>1</v>
      </c>
      <c r="Z62" s="325">
        <f t="shared" ref="Z62" si="160">IF(D62="",1,0)</f>
        <v>1</v>
      </c>
      <c r="AA62" s="325">
        <f t="shared" ref="AA62" si="161">IF(E62="",1,0)</f>
        <v>1</v>
      </c>
      <c r="AB62" s="325">
        <f t="shared" ref="AB62" si="162">IF(F62="",1,0)</f>
        <v>1</v>
      </c>
      <c r="AC62" s="325">
        <f t="shared" ref="AC62" si="163">IF(F63="",1,0)</f>
        <v>1</v>
      </c>
      <c r="AD62" s="325">
        <f t="shared" ref="AD62" si="164">IF(ISNA(OR(Y62:AC62)),1,SUM(Y62:AC62))</f>
        <v>5</v>
      </c>
      <c r="AE62" s="99">
        <f t="shared" ca="1" si="3"/>
        <v>0</v>
      </c>
      <c r="AF62" s="93">
        <f t="shared" si="29"/>
        <v>0</v>
      </c>
      <c r="AG62" s="93" t="str">
        <f t="shared" si="5"/>
        <v>00000</v>
      </c>
      <c r="AH62" s="11" t="str">
        <f t="shared" si="30"/>
        <v>0秒0</v>
      </c>
      <c r="AI62" s="12">
        <f t="shared" si="31"/>
        <v>0</v>
      </c>
      <c r="AJ62" s="12" t="str">
        <f t="shared" si="32"/>
        <v>0</v>
      </c>
      <c r="AK62" s="12" t="str">
        <f t="shared" si="33"/>
        <v>0</v>
      </c>
      <c r="AL62" s="12" t="str">
        <f t="shared" si="34"/>
        <v>0m</v>
      </c>
      <c r="AM62" s="12" t="str">
        <f t="shared" si="35"/>
        <v>点</v>
      </c>
      <c r="AN62" s="108">
        <f t="shared" si="36"/>
        <v>0</v>
      </c>
      <c r="AO62" s="99" t="str">
        <f>IF(J62="","",VLOOKUP(H62,登録データ!$Y$4:$Z$28,2,FALSE))</f>
        <v/>
      </c>
      <c r="AP62" s="99" t="str">
        <f>IF(J62="","",VLOOKUP(H62,登録データ!$Y$4:$AA$28,3,FALSE))</f>
        <v/>
      </c>
      <c r="AQ62" s="99" t="str">
        <f t="shared" si="13"/>
        <v/>
      </c>
      <c r="AR62" s="99" t="str">
        <f>IF(H62="","",VLOOKUP(H62,登録データ!$Y$4:$AB$28,4,FALSE))</f>
        <v/>
      </c>
      <c r="AS62" s="99">
        <f>IF(AR62="",0,COUNTIF($AR$17:AR62,AR62))</f>
        <v>0</v>
      </c>
      <c r="AT62" s="99" t="str">
        <f t="shared" si="37"/>
        <v/>
      </c>
      <c r="AU62" s="99">
        <f>IF(AQ62="B",COUNTIF($AT$17:AT62,AT62),0)</f>
        <v>0</v>
      </c>
      <c r="AV62" s="99">
        <f t="shared" si="38"/>
        <v>0</v>
      </c>
      <c r="AW62" s="99">
        <f t="shared" si="16"/>
        <v>0</v>
      </c>
      <c r="AX62" s="99">
        <f t="shared" si="17"/>
        <v>0</v>
      </c>
      <c r="AY62" s="312">
        <f>IF(Q62="",0,COUNTA($Q$17:Q62))</f>
        <v>0</v>
      </c>
      <c r="AZ62" s="312">
        <f>IF(R62="",0,COUNTA($R$17:R62))</f>
        <v>0</v>
      </c>
      <c r="BA62" s="318">
        <f>IF(OR($AR62="20200",$AR63="20200",$AR64="20200"),COUNTIF($AR$17:$AR64,"20200"),0)</f>
        <v>0</v>
      </c>
      <c r="BB62" s="318">
        <f t="shared" ref="BB62" si="165">IF($BA62=0,0,INDEX($H62:$H64,MATCH("20200",$AR62:$AR64,0),1))</f>
        <v>0</v>
      </c>
      <c r="BC62" s="318">
        <f t="shared" ref="BC62" si="166">IF($BA62=0,0,INDEX($J62:$J64,MATCH("20200",$AR62:$AR64,0),1))</f>
        <v>0</v>
      </c>
      <c r="BD62" s="318">
        <f t="shared" ref="BD62" si="167">IF($BA62=0,0,INDEX($L62:$L64,MATCH("20200",$AR62:$AR64,0),1))</f>
        <v>0</v>
      </c>
    </row>
    <row r="63" spans="2:56" ht="18.75">
      <c r="B63" s="247"/>
      <c r="C63" s="250"/>
      <c r="D63" s="252"/>
      <c r="E63" s="271"/>
      <c r="F63" s="93" t="str">
        <f>IF(C62="","",VLOOKUP(C62,登録データ!$H$3:$N$1500,4,FALSE))</f>
        <v/>
      </c>
      <c r="G63" s="93" t="s">
        <v>36</v>
      </c>
      <c r="H63" s="217"/>
      <c r="I63" s="93" t="s">
        <v>61</v>
      </c>
      <c r="J63" s="198"/>
      <c r="K63" s="102" t="str">
        <f t="shared" si="39"/>
        <v/>
      </c>
      <c r="L63" s="99" t="str">
        <f t="shared" si="68"/>
        <v/>
      </c>
      <c r="M63" s="206"/>
      <c r="N63" s="300"/>
      <c r="O63" s="301"/>
      <c r="P63" s="302"/>
      <c r="Q63" s="294"/>
      <c r="R63" s="294"/>
      <c r="V63" s="7"/>
      <c r="W63" s="313"/>
      <c r="X63" s="313"/>
      <c r="Y63" s="326"/>
      <c r="Z63" s="326"/>
      <c r="AA63" s="326"/>
      <c r="AB63" s="326"/>
      <c r="AC63" s="326"/>
      <c r="AD63" s="326"/>
      <c r="AE63" s="99">
        <f t="shared" ca="1" si="3"/>
        <v>0</v>
      </c>
      <c r="AF63" s="93">
        <f t="shared" si="29"/>
        <v>0</v>
      </c>
      <c r="AG63" s="93" t="str">
        <f t="shared" si="5"/>
        <v>00000</v>
      </c>
      <c r="AH63" s="11" t="str">
        <f t="shared" si="30"/>
        <v>0秒0</v>
      </c>
      <c r="AI63" s="12">
        <f t="shared" si="31"/>
        <v>0</v>
      </c>
      <c r="AJ63" s="12" t="str">
        <f t="shared" si="32"/>
        <v>0</v>
      </c>
      <c r="AK63" s="12" t="str">
        <f t="shared" si="33"/>
        <v>0</v>
      </c>
      <c r="AL63" s="12" t="str">
        <f t="shared" si="34"/>
        <v>0m</v>
      </c>
      <c r="AM63" s="12" t="str">
        <f t="shared" si="35"/>
        <v>点</v>
      </c>
      <c r="AN63" s="108">
        <f t="shared" si="36"/>
        <v>0</v>
      </c>
      <c r="AO63" s="99" t="str">
        <f>IF(J63="","",VLOOKUP(H63,登録データ!$Y$4:$Z$28,2,FALSE))</f>
        <v/>
      </c>
      <c r="AP63" s="99" t="str">
        <f>IF(J63="","",VLOOKUP(H63,登録データ!$Y$4:$AA$28,3,FALSE))</f>
        <v/>
      </c>
      <c r="AQ63" s="99" t="str">
        <f t="shared" si="13"/>
        <v/>
      </c>
      <c r="AR63" s="99" t="str">
        <f>IF(H63="","",VLOOKUP(H63,登録データ!$Y$4:$AB$28,4,FALSE))</f>
        <v/>
      </c>
      <c r="AS63" s="99">
        <f>IF(AR63="",0,COUNTIF($AR$17:AR63,AR63))</f>
        <v>0</v>
      </c>
      <c r="AT63" s="99" t="str">
        <f t="shared" si="37"/>
        <v/>
      </c>
      <c r="AU63" s="99">
        <f>IF(AQ63="B",COUNTIF($AT$17:AT63,AT63),0)</f>
        <v>0</v>
      </c>
      <c r="AV63" s="99">
        <f t="shared" si="38"/>
        <v>0</v>
      </c>
      <c r="AW63" s="99">
        <f t="shared" si="16"/>
        <v>0</v>
      </c>
      <c r="AX63" s="99">
        <f t="shared" si="17"/>
        <v>0</v>
      </c>
      <c r="AY63" s="319"/>
      <c r="AZ63" s="313"/>
      <c r="BA63" s="319"/>
      <c r="BB63" s="319"/>
      <c r="BC63" s="319"/>
      <c r="BD63" s="319"/>
    </row>
    <row r="64" spans="2:56" ht="19.5" thickBot="1">
      <c r="B64" s="248"/>
      <c r="C64" s="283"/>
      <c r="D64" s="283"/>
      <c r="E64" s="283"/>
      <c r="F64" s="283"/>
      <c r="G64" s="94" t="s">
        <v>37</v>
      </c>
      <c r="H64" s="196"/>
      <c r="I64" s="94" t="s">
        <v>39</v>
      </c>
      <c r="J64" s="199"/>
      <c r="K64" s="94" t="str">
        <f t="shared" si="39"/>
        <v/>
      </c>
      <c r="L64" s="104" t="str">
        <f t="shared" si="68"/>
        <v/>
      </c>
      <c r="M64" s="202"/>
      <c r="N64" s="303"/>
      <c r="O64" s="303"/>
      <c r="P64" s="304"/>
      <c r="Q64" s="295"/>
      <c r="R64" s="295"/>
      <c r="V64" s="7"/>
      <c r="W64" s="314"/>
      <c r="X64" s="314"/>
      <c r="Y64" s="273"/>
      <c r="Z64" s="273"/>
      <c r="AA64" s="273"/>
      <c r="AB64" s="273"/>
      <c r="AC64" s="273"/>
      <c r="AD64" s="273"/>
      <c r="AE64" s="99">
        <f t="shared" ca="1" si="3"/>
        <v>0</v>
      </c>
      <c r="AF64" s="93">
        <f t="shared" si="29"/>
        <v>0</v>
      </c>
      <c r="AG64" s="93" t="str">
        <f t="shared" si="5"/>
        <v>00000</v>
      </c>
      <c r="AH64" s="11" t="str">
        <f t="shared" si="30"/>
        <v>0秒0</v>
      </c>
      <c r="AI64" s="12">
        <f t="shared" si="31"/>
        <v>0</v>
      </c>
      <c r="AJ64" s="12" t="str">
        <f t="shared" si="32"/>
        <v>0</v>
      </c>
      <c r="AK64" s="12" t="str">
        <f t="shared" si="33"/>
        <v>0</v>
      </c>
      <c r="AL64" s="12" t="str">
        <f t="shared" si="34"/>
        <v>0m</v>
      </c>
      <c r="AM64" s="12" t="str">
        <f t="shared" si="35"/>
        <v>点</v>
      </c>
      <c r="AN64" s="108">
        <f t="shared" si="36"/>
        <v>0</v>
      </c>
      <c r="AO64" s="99" t="str">
        <f>IF(J64="","",VLOOKUP(H64,登録データ!$Y$4:$Z$28,2,FALSE))</f>
        <v/>
      </c>
      <c r="AP64" s="99" t="str">
        <f>IF(J64="","",VLOOKUP(H64,登録データ!$Y$4:$AA$28,3,FALSE))</f>
        <v/>
      </c>
      <c r="AQ64" s="99" t="str">
        <f t="shared" si="13"/>
        <v/>
      </c>
      <c r="AR64" s="99" t="str">
        <f>IF(H64="","",VLOOKUP(H64,登録データ!$Y$4:$AB$28,4,FALSE))</f>
        <v/>
      </c>
      <c r="AS64" s="99">
        <f>IF(AR64="",0,COUNTIF($AR$17:AR64,AR64))</f>
        <v>0</v>
      </c>
      <c r="AT64" s="99" t="str">
        <f t="shared" si="37"/>
        <v/>
      </c>
      <c r="AU64" s="99">
        <f>IF(AQ64="B",COUNTIF($AT$17:AT64,AT64),0)</f>
        <v>0</v>
      </c>
      <c r="AV64" s="99">
        <f t="shared" si="38"/>
        <v>0</v>
      </c>
      <c r="AW64" s="99">
        <f t="shared" si="16"/>
        <v>0</v>
      </c>
      <c r="AX64" s="99">
        <f t="shared" si="17"/>
        <v>0</v>
      </c>
      <c r="AY64" s="320"/>
      <c r="AZ64" s="314"/>
      <c r="BA64" s="320"/>
      <c r="BB64" s="320"/>
      <c r="BC64" s="320"/>
      <c r="BD64" s="320"/>
    </row>
    <row r="65" spans="2:56" ht="19.5" thickTop="1">
      <c r="B65" s="246">
        <v>17</v>
      </c>
      <c r="C65" s="249"/>
      <c r="D65" s="251" t="str">
        <f>IF(C65="","",VLOOKUP(C65,登録データ!$H$3:$N$1500,2,FALSE))</f>
        <v/>
      </c>
      <c r="E65" s="270" t="str">
        <f>IF(C65="","",VLOOKUP(C65,登録データ!$H$3:$N$1500,3,FALSE))</f>
        <v/>
      </c>
      <c r="F65" s="92" t="str">
        <f>IF(C65="","",VLOOKUP(C65,登録データ!$H$3:$N$1500,7,FALSE))</f>
        <v/>
      </c>
      <c r="G65" s="92" t="s">
        <v>33</v>
      </c>
      <c r="H65" s="216"/>
      <c r="I65" s="92" t="s">
        <v>34</v>
      </c>
      <c r="J65" s="197"/>
      <c r="K65" s="102" t="str">
        <f t="shared" si="39"/>
        <v/>
      </c>
      <c r="L65" s="27" t="str">
        <f t="shared" si="68"/>
        <v/>
      </c>
      <c r="M65" s="200"/>
      <c r="N65" s="298"/>
      <c r="O65" s="298"/>
      <c r="P65" s="299"/>
      <c r="Q65" s="293"/>
      <c r="R65" s="293"/>
      <c r="V65" s="7"/>
      <c r="W65" s="312">
        <f>IF(C65="",0,IF(VLOOKUP(C65,登録データ!$H$3:$P$3000,9,FALSE)=1,0,1))</f>
        <v>0</v>
      </c>
      <c r="X65" s="312">
        <f>COUNTIF($C$17:C65,C65)</f>
        <v>0</v>
      </c>
      <c r="Y65" s="325">
        <f t="shared" ref="Y65" si="168">IF(C65="",1,0)</f>
        <v>1</v>
      </c>
      <c r="Z65" s="325">
        <f t="shared" ref="Z65" si="169">IF(D65="",1,0)</f>
        <v>1</v>
      </c>
      <c r="AA65" s="325">
        <f t="shared" ref="AA65" si="170">IF(E65="",1,0)</f>
        <v>1</v>
      </c>
      <c r="AB65" s="325">
        <f t="shared" ref="AB65" si="171">IF(F65="",1,0)</f>
        <v>1</v>
      </c>
      <c r="AC65" s="325">
        <f t="shared" ref="AC65" si="172">IF(F66="",1,0)</f>
        <v>1</v>
      </c>
      <c r="AD65" s="325">
        <f t="shared" ref="AD65" si="173">IF(ISNA(OR(Y65:AC65)),1,SUM(Y65:AC65))</f>
        <v>5</v>
      </c>
      <c r="AE65" s="99">
        <f t="shared" ca="1" si="3"/>
        <v>0</v>
      </c>
      <c r="AF65" s="93">
        <f t="shared" si="29"/>
        <v>0</v>
      </c>
      <c r="AG65" s="93" t="str">
        <f t="shared" si="5"/>
        <v>00000</v>
      </c>
      <c r="AH65" s="11" t="str">
        <f t="shared" si="30"/>
        <v>0秒0</v>
      </c>
      <c r="AI65" s="12">
        <f t="shared" si="31"/>
        <v>0</v>
      </c>
      <c r="AJ65" s="12" t="str">
        <f t="shared" si="32"/>
        <v>0</v>
      </c>
      <c r="AK65" s="12" t="str">
        <f t="shared" si="33"/>
        <v>0</v>
      </c>
      <c r="AL65" s="12" t="str">
        <f t="shared" si="34"/>
        <v>0m</v>
      </c>
      <c r="AM65" s="12" t="str">
        <f t="shared" si="35"/>
        <v>点</v>
      </c>
      <c r="AN65" s="108">
        <f t="shared" si="36"/>
        <v>0</v>
      </c>
      <c r="AO65" s="99" t="str">
        <f>IF(J65="","",VLOOKUP(H65,登録データ!$Y$4:$Z$28,2,FALSE))</f>
        <v/>
      </c>
      <c r="AP65" s="99" t="str">
        <f>IF(J65="","",VLOOKUP(H65,登録データ!$Y$4:$AA$28,3,FALSE))</f>
        <v/>
      </c>
      <c r="AQ65" s="99" t="str">
        <f t="shared" si="13"/>
        <v/>
      </c>
      <c r="AR65" s="99" t="str">
        <f>IF(H65="","",VLOOKUP(H65,登録データ!$Y$4:$AB$28,4,FALSE))</f>
        <v/>
      </c>
      <c r="AS65" s="99">
        <f>IF(AR65="",0,COUNTIF($AR$17:AR65,AR65))</f>
        <v>0</v>
      </c>
      <c r="AT65" s="99" t="str">
        <f t="shared" si="37"/>
        <v/>
      </c>
      <c r="AU65" s="99">
        <f>IF(AQ65="B",COUNTIF($AT$17:AT65,AT65),0)</f>
        <v>0</v>
      </c>
      <c r="AV65" s="99">
        <f t="shared" si="38"/>
        <v>0</v>
      </c>
      <c r="AW65" s="99">
        <f t="shared" si="16"/>
        <v>0</v>
      </c>
      <c r="AX65" s="99">
        <f t="shared" si="17"/>
        <v>0</v>
      </c>
      <c r="AY65" s="312">
        <f>IF(Q65="",0,COUNTA($Q$17:Q65))</f>
        <v>0</v>
      </c>
      <c r="AZ65" s="312">
        <f>IF(R65="",0,COUNTA($R$17:R65))</f>
        <v>0</v>
      </c>
      <c r="BA65" s="318">
        <f>IF(OR($AR65="20200",$AR66="20200",$AR67="20200"),COUNTIF($AR$17:$AR67,"20200"),0)</f>
        <v>0</v>
      </c>
      <c r="BB65" s="318">
        <f t="shared" ref="BB65" si="174">IF($BA65=0,0,INDEX($H65:$H67,MATCH("20200",$AR65:$AR67,0),1))</f>
        <v>0</v>
      </c>
      <c r="BC65" s="318">
        <f t="shared" ref="BC65" si="175">IF($BA65=0,0,INDEX($J65:$J67,MATCH("20200",$AR65:$AR67,0),1))</f>
        <v>0</v>
      </c>
      <c r="BD65" s="318">
        <f t="shared" ref="BD65" si="176">IF($BA65=0,0,INDEX($L65:$L67,MATCH("20200",$AR65:$AR67,0),1))</f>
        <v>0</v>
      </c>
    </row>
    <row r="66" spans="2:56" ht="18.75">
      <c r="B66" s="247"/>
      <c r="C66" s="250"/>
      <c r="D66" s="252"/>
      <c r="E66" s="271"/>
      <c r="F66" s="93" t="str">
        <f>IF(C65="","",VLOOKUP(C65,登録データ!$H$3:$N$1500,4,FALSE))</f>
        <v/>
      </c>
      <c r="G66" s="93" t="s">
        <v>36</v>
      </c>
      <c r="H66" s="217"/>
      <c r="I66" s="93" t="s">
        <v>61</v>
      </c>
      <c r="J66" s="198"/>
      <c r="K66" s="102" t="str">
        <f t="shared" si="39"/>
        <v/>
      </c>
      <c r="L66" s="99" t="str">
        <f t="shared" si="68"/>
        <v/>
      </c>
      <c r="M66" s="206"/>
      <c r="N66" s="300"/>
      <c r="O66" s="301"/>
      <c r="P66" s="302"/>
      <c r="Q66" s="294"/>
      <c r="R66" s="294"/>
      <c r="V66" s="7"/>
      <c r="W66" s="313"/>
      <c r="X66" s="313"/>
      <c r="Y66" s="326"/>
      <c r="Z66" s="326"/>
      <c r="AA66" s="326"/>
      <c r="AB66" s="326"/>
      <c r="AC66" s="326"/>
      <c r="AD66" s="326"/>
      <c r="AE66" s="99">
        <f t="shared" ca="1" si="3"/>
        <v>0</v>
      </c>
      <c r="AF66" s="93">
        <f t="shared" si="29"/>
        <v>0</v>
      </c>
      <c r="AG66" s="93" t="str">
        <f t="shared" si="5"/>
        <v>00000</v>
      </c>
      <c r="AH66" s="11" t="str">
        <f t="shared" si="30"/>
        <v>0秒0</v>
      </c>
      <c r="AI66" s="12">
        <f t="shared" si="31"/>
        <v>0</v>
      </c>
      <c r="AJ66" s="12" t="str">
        <f t="shared" si="32"/>
        <v>0</v>
      </c>
      <c r="AK66" s="12" t="str">
        <f t="shared" si="33"/>
        <v>0</v>
      </c>
      <c r="AL66" s="12" t="str">
        <f t="shared" si="34"/>
        <v>0m</v>
      </c>
      <c r="AM66" s="12" t="str">
        <f t="shared" si="35"/>
        <v>点</v>
      </c>
      <c r="AN66" s="108">
        <f t="shared" si="36"/>
        <v>0</v>
      </c>
      <c r="AO66" s="99" t="str">
        <f>IF(J66="","",VLOOKUP(H66,登録データ!$Y$4:$Z$28,2,FALSE))</f>
        <v/>
      </c>
      <c r="AP66" s="99" t="str">
        <f>IF(J66="","",VLOOKUP(H66,登録データ!$Y$4:$AA$28,3,FALSE))</f>
        <v/>
      </c>
      <c r="AQ66" s="99" t="str">
        <f t="shared" si="13"/>
        <v/>
      </c>
      <c r="AR66" s="99" t="str">
        <f>IF(H66="","",VLOOKUP(H66,登録データ!$Y$4:$AB$28,4,FALSE))</f>
        <v/>
      </c>
      <c r="AS66" s="99">
        <f>IF(AR66="",0,COUNTIF($AR$17:AR66,AR66))</f>
        <v>0</v>
      </c>
      <c r="AT66" s="99" t="str">
        <f t="shared" si="37"/>
        <v/>
      </c>
      <c r="AU66" s="99">
        <f>IF(AQ66="B",COUNTIF($AT$17:AT66,AT66),0)</f>
        <v>0</v>
      </c>
      <c r="AV66" s="99">
        <f t="shared" si="38"/>
        <v>0</v>
      </c>
      <c r="AW66" s="99">
        <f t="shared" si="16"/>
        <v>0</v>
      </c>
      <c r="AX66" s="99">
        <f t="shared" si="17"/>
        <v>0</v>
      </c>
      <c r="AY66" s="319"/>
      <c r="AZ66" s="313"/>
      <c r="BA66" s="319"/>
      <c r="BB66" s="319"/>
      <c r="BC66" s="319"/>
      <c r="BD66" s="319"/>
    </row>
    <row r="67" spans="2:56" ht="19.5" thickBot="1">
      <c r="B67" s="248"/>
      <c r="C67" s="283"/>
      <c r="D67" s="283"/>
      <c r="E67" s="283"/>
      <c r="F67" s="283"/>
      <c r="G67" s="94" t="s">
        <v>37</v>
      </c>
      <c r="H67" s="196"/>
      <c r="I67" s="94" t="s">
        <v>39</v>
      </c>
      <c r="J67" s="199"/>
      <c r="K67" s="94" t="str">
        <f t="shared" si="39"/>
        <v/>
      </c>
      <c r="L67" s="104" t="str">
        <f t="shared" si="68"/>
        <v/>
      </c>
      <c r="M67" s="202"/>
      <c r="N67" s="303"/>
      <c r="O67" s="303"/>
      <c r="P67" s="304"/>
      <c r="Q67" s="295"/>
      <c r="R67" s="295"/>
      <c r="V67" s="7"/>
      <c r="W67" s="314"/>
      <c r="X67" s="314"/>
      <c r="Y67" s="273"/>
      <c r="Z67" s="273"/>
      <c r="AA67" s="273"/>
      <c r="AB67" s="273"/>
      <c r="AC67" s="273"/>
      <c r="AD67" s="273"/>
      <c r="AE67" s="99">
        <f t="shared" ca="1" si="3"/>
        <v>0</v>
      </c>
      <c r="AF67" s="93">
        <f t="shared" si="29"/>
        <v>0</v>
      </c>
      <c r="AG67" s="93" t="str">
        <f t="shared" si="5"/>
        <v>00000</v>
      </c>
      <c r="AH67" s="11" t="str">
        <f t="shared" si="30"/>
        <v>0秒0</v>
      </c>
      <c r="AI67" s="12">
        <f t="shared" si="31"/>
        <v>0</v>
      </c>
      <c r="AJ67" s="12" t="str">
        <f t="shared" si="32"/>
        <v>0</v>
      </c>
      <c r="AK67" s="12" t="str">
        <f t="shared" si="33"/>
        <v>0</v>
      </c>
      <c r="AL67" s="12" t="str">
        <f t="shared" si="34"/>
        <v>0m</v>
      </c>
      <c r="AM67" s="12" t="str">
        <f t="shared" si="35"/>
        <v>点</v>
      </c>
      <c r="AN67" s="108">
        <f t="shared" si="36"/>
        <v>0</v>
      </c>
      <c r="AO67" s="99" t="str">
        <f>IF(J67="","",VLOOKUP(H67,登録データ!$Y$4:$Z$28,2,FALSE))</f>
        <v/>
      </c>
      <c r="AP67" s="99" t="str">
        <f>IF(J67="","",VLOOKUP(H67,登録データ!$Y$4:$AA$28,3,FALSE))</f>
        <v/>
      </c>
      <c r="AQ67" s="99" t="str">
        <f t="shared" si="13"/>
        <v/>
      </c>
      <c r="AR67" s="99" t="str">
        <f>IF(H67="","",VLOOKUP(H67,登録データ!$Y$4:$AB$28,4,FALSE))</f>
        <v/>
      </c>
      <c r="AS67" s="99">
        <f>IF(AR67="",0,COUNTIF($AR$17:AR67,AR67))</f>
        <v>0</v>
      </c>
      <c r="AT67" s="99" t="str">
        <f t="shared" si="37"/>
        <v/>
      </c>
      <c r="AU67" s="99">
        <f>IF(AQ67="B",COUNTIF($AT$17:AT67,AT67),0)</f>
        <v>0</v>
      </c>
      <c r="AV67" s="99">
        <f t="shared" si="38"/>
        <v>0</v>
      </c>
      <c r="AW67" s="99">
        <f t="shared" si="16"/>
        <v>0</v>
      </c>
      <c r="AX67" s="99">
        <f t="shared" si="17"/>
        <v>0</v>
      </c>
      <c r="AY67" s="320"/>
      <c r="AZ67" s="314"/>
      <c r="BA67" s="320"/>
      <c r="BB67" s="320"/>
      <c r="BC67" s="320"/>
      <c r="BD67" s="320"/>
    </row>
    <row r="68" spans="2:56" ht="19.5" thickTop="1">
      <c r="B68" s="246">
        <v>18</v>
      </c>
      <c r="C68" s="249"/>
      <c r="D68" s="251" t="str">
        <f>IF(C68="","",VLOOKUP(C68,登録データ!$H$3:$N$1500,2,FALSE))</f>
        <v/>
      </c>
      <c r="E68" s="270" t="str">
        <f>IF(C68="","",VLOOKUP(C68,登録データ!$H$3:$N$1500,3,FALSE))</f>
        <v/>
      </c>
      <c r="F68" s="92" t="str">
        <f>IF(C68="","",VLOOKUP(C68,登録データ!$H$3:$N$1500,7,FALSE))</f>
        <v/>
      </c>
      <c r="G68" s="92" t="s">
        <v>33</v>
      </c>
      <c r="H68" s="216"/>
      <c r="I68" s="92" t="s">
        <v>34</v>
      </c>
      <c r="J68" s="197"/>
      <c r="K68" s="102" t="str">
        <f t="shared" si="39"/>
        <v/>
      </c>
      <c r="L68" s="27" t="str">
        <f t="shared" si="68"/>
        <v/>
      </c>
      <c r="M68" s="200"/>
      <c r="N68" s="298"/>
      <c r="O68" s="298"/>
      <c r="P68" s="299"/>
      <c r="Q68" s="293"/>
      <c r="R68" s="293"/>
      <c r="V68" s="7"/>
      <c r="W68" s="312">
        <f>IF(C68="",0,IF(VLOOKUP(C68,登録データ!$H$3:$P$3000,9,FALSE)=1,0,1))</f>
        <v>0</v>
      </c>
      <c r="X68" s="312">
        <f>COUNTIF($C$17:C68,C68)</f>
        <v>0</v>
      </c>
      <c r="Y68" s="325">
        <f t="shared" ref="Y68" si="177">IF(C68="",1,0)</f>
        <v>1</v>
      </c>
      <c r="Z68" s="325">
        <f t="shared" ref="Z68" si="178">IF(D68="",1,0)</f>
        <v>1</v>
      </c>
      <c r="AA68" s="325">
        <f t="shared" ref="AA68" si="179">IF(E68="",1,0)</f>
        <v>1</v>
      </c>
      <c r="AB68" s="325">
        <f t="shared" ref="AB68" si="180">IF(F68="",1,0)</f>
        <v>1</v>
      </c>
      <c r="AC68" s="325">
        <f t="shared" ref="AC68" si="181">IF(F69="",1,0)</f>
        <v>1</v>
      </c>
      <c r="AD68" s="325">
        <f t="shared" ref="AD68" si="182">IF(ISNA(OR(Y68:AC68)),1,SUM(Y68:AC68))</f>
        <v>5</v>
      </c>
      <c r="AE68" s="99">
        <f t="shared" ca="1" si="3"/>
        <v>0</v>
      </c>
      <c r="AF68" s="93">
        <f t="shared" si="29"/>
        <v>0</v>
      </c>
      <c r="AG68" s="93" t="str">
        <f t="shared" si="5"/>
        <v>00000</v>
      </c>
      <c r="AH68" s="11" t="str">
        <f t="shared" si="30"/>
        <v>0秒0</v>
      </c>
      <c r="AI68" s="12">
        <f t="shared" si="31"/>
        <v>0</v>
      </c>
      <c r="AJ68" s="12" t="str">
        <f t="shared" si="32"/>
        <v>0</v>
      </c>
      <c r="AK68" s="12" t="str">
        <f t="shared" si="33"/>
        <v>0</v>
      </c>
      <c r="AL68" s="12" t="str">
        <f t="shared" si="34"/>
        <v>0m</v>
      </c>
      <c r="AM68" s="12" t="str">
        <f t="shared" si="35"/>
        <v>点</v>
      </c>
      <c r="AN68" s="108">
        <f t="shared" si="36"/>
        <v>0</v>
      </c>
      <c r="AO68" s="99" t="str">
        <f>IF(J68="","",VLOOKUP(H68,登録データ!$Y$4:$Z$28,2,FALSE))</f>
        <v/>
      </c>
      <c r="AP68" s="99" t="str">
        <f>IF(J68="","",VLOOKUP(H68,登録データ!$Y$4:$AA$28,3,FALSE))</f>
        <v/>
      </c>
      <c r="AQ68" s="99" t="str">
        <f t="shared" si="13"/>
        <v/>
      </c>
      <c r="AR68" s="99" t="str">
        <f>IF(H68="","",VLOOKUP(H68,登録データ!$Y$4:$AB$28,4,FALSE))</f>
        <v/>
      </c>
      <c r="AS68" s="99">
        <f>IF(AR68="",0,COUNTIF($AR$17:AR68,AR68))</f>
        <v>0</v>
      </c>
      <c r="AT68" s="99" t="str">
        <f t="shared" si="37"/>
        <v/>
      </c>
      <c r="AU68" s="99">
        <f>IF(AQ68="B",COUNTIF($AT$17:AT68,AT68),0)</f>
        <v>0</v>
      </c>
      <c r="AV68" s="99">
        <f t="shared" si="38"/>
        <v>0</v>
      </c>
      <c r="AW68" s="99">
        <f t="shared" si="16"/>
        <v>0</v>
      </c>
      <c r="AX68" s="99">
        <f t="shared" si="17"/>
        <v>0</v>
      </c>
      <c r="AY68" s="312">
        <f>IF(Q68="",0,COUNTA($Q$17:Q68))</f>
        <v>0</v>
      </c>
      <c r="AZ68" s="312">
        <f>IF(R68="",0,COUNTA($R$17:R68))</f>
        <v>0</v>
      </c>
      <c r="BA68" s="318">
        <f>IF(OR($AR68="20200",$AR69="20200",$AR70="20200"),COUNTIF($AR$17:$AR70,"20200"),0)</f>
        <v>0</v>
      </c>
      <c r="BB68" s="318">
        <f t="shared" ref="BB68" si="183">IF($BA68=0,0,INDEX($H68:$H70,MATCH("20200",$AR68:$AR70,0),1))</f>
        <v>0</v>
      </c>
      <c r="BC68" s="318">
        <f t="shared" ref="BC68" si="184">IF($BA68=0,0,INDEX($J68:$J70,MATCH("20200",$AR68:$AR70,0),1))</f>
        <v>0</v>
      </c>
      <c r="BD68" s="318">
        <f t="shared" ref="BD68" si="185">IF($BA68=0,0,INDEX($L68:$L70,MATCH("20200",$AR68:$AR70,0),1))</f>
        <v>0</v>
      </c>
    </row>
    <row r="69" spans="2:56" ht="18.75">
      <c r="B69" s="247"/>
      <c r="C69" s="250"/>
      <c r="D69" s="252"/>
      <c r="E69" s="271"/>
      <c r="F69" s="93" t="str">
        <f>IF(C68="","",VLOOKUP(C68,登録データ!$H$3:$N$1500,4,FALSE))</f>
        <v/>
      </c>
      <c r="G69" s="93" t="s">
        <v>36</v>
      </c>
      <c r="H69" s="217"/>
      <c r="I69" s="93" t="s">
        <v>61</v>
      </c>
      <c r="J69" s="198"/>
      <c r="K69" s="102" t="str">
        <f t="shared" si="39"/>
        <v/>
      </c>
      <c r="L69" s="99" t="str">
        <f t="shared" si="68"/>
        <v/>
      </c>
      <c r="M69" s="206"/>
      <c r="N69" s="300"/>
      <c r="O69" s="301"/>
      <c r="P69" s="302"/>
      <c r="Q69" s="294"/>
      <c r="R69" s="294"/>
      <c r="V69" s="7"/>
      <c r="W69" s="313"/>
      <c r="X69" s="313"/>
      <c r="Y69" s="326"/>
      <c r="Z69" s="326"/>
      <c r="AA69" s="326"/>
      <c r="AB69" s="326"/>
      <c r="AC69" s="326"/>
      <c r="AD69" s="326"/>
      <c r="AE69" s="99">
        <f t="shared" ca="1" si="3"/>
        <v>0</v>
      </c>
      <c r="AF69" s="93">
        <f t="shared" si="29"/>
        <v>0</v>
      </c>
      <c r="AG69" s="93" t="str">
        <f t="shared" si="5"/>
        <v>00000</v>
      </c>
      <c r="AH69" s="11" t="str">
        <f t="shared" si="30"/>
        <v>0秒0</v>
      </c>
      <c r="AI69" s="12">
        <f t="shared" si="31"/>
        <v>0</v>
      </c>
      <c r="AJ69" s="12" t="str">
        <f t="shared" si="32"/>
        <v>0</v>
      </c>
      <c r="AK69" s="12" t="str">
        <f t="shared" si="33"/>
        <v>0</v>
      </c>
      <c r="AL69" s="12" t="str">
        <f t="shared" si="34"/>
        <v>0m</v>
      </c>
      <c r="AM69" s="12" t="str">
        <f t="shared" si="35"/>
        <v>点</v>
      </c>
      <c r="AN69" s="108">
        <f t="shared" si="36"/>
        <v>0</v>
      </c>
      <c r="AO69" s="99" t="str">
        <f>IF(J69="","",VLOOKUP(H69,登録データ!$Y$4:$Z$28,2,FALSE))</f>
        <v/>
      </c>
      <c r="AP69" s="99" t="str">
        <f>IF(J69="","",VLOOKUP(H69,登録データ!$Y$4:$AA$28,3,FALSE))</f>
        <v/>
      </c>
      <c r="AQ69" s="99" t="str">
        <f t="shared" si="13"/>
        <v/>
      </c>
      <c r="AR69" s="99" t="str">
        <f>IF(H69="","",VLOOKUP(H69,登録データ!$Y$4:$AB$28,4,FALSE))</f>
        <v/>
      </c>
      <c r="AS69" s="99">
        <f>IF(AR69="",0,COUNTIF($AR$17:AR69,AR69))</f>
        <v>0</v>
      </c>
      <c r="AT69" s="99" t="str">
        <f t="shared" si="37"/>
        <v/>
      </c>
      <c r="AU69" s="99">
        <f>IF(AQ69="B",COUNTIF($AT$17:AT69,AT69),0)</f>
        <v>0</v>
      </c>
      <c r="AV69" s="99">
        <f t="shared" si="38"/>
        <v>0</v>
      </c>
      <c r="AW69" s="99">
        <f t="shared" si="16"/>
        <v>0</v>
      </c>
      <c r="AX69" s="99">
        <f t="shared" si="17"/>
        <v>0</v>
      </c>
      <c r="AY69" s="319"/>
      <c r="AZ69" s="313"/>
      <c r="BA69" s="319"/>
      <c r="BB69" s="319"/>
      <c r="BC69" s="319"/>
      <c r="BD69" s="319"/>
    </row>
    <row r="70" spans="2:56" ht="19.5" thickBot="1">
      <c r="B70" s="248"/>
      <c r="C70" s="283"/>
      <c r="D70" s="283"/>
      <c r="E70" s="283"/>
      <c r="F70" s="283"/>
      <c r="G70" s="94" t="s">
        <v>37</v>
      </c>
      <c r="H70" s="196"/>
      <c r="I70" s="94" t="s">
        <v>39</v>
      </c>
      <c r="J70" s="199"/>
      <c r="K70" s="94" t="str">
        <f t="shared" si="39"/>
        <v/>
      </c>
      <c r="L70" s="104" t="str">
        <f t="shared" si="68"/>
        <v/>
      </c>
      <c r="M70" s="202"/>
      <c r="N70" s="303"/>
      <c r="O70" s="303"/>
      <c r="P70" s="304"/>
      <c r="Q70" s="295"/>
      <c r="R70" s="295"/>
      <c r="V70" s="7"/>
      <c r="W70" s="314"/>
      <c r="X70" s="314"/>
      <c r="Y70" s="273"/>
      <c r="Z70" s="273"/>
      <c r="AA70" s="273"/>
      <c r="AB70" s="273"/>
      <c r="AC70" s="273"/>
      <c r="AD70" s="273"/>
      <c r="AE70" s="99">
        <f t="shared" ca="1" si="3"/>
        <v>0</v>
      </c>
      <c r="AF70" s="93">
        <f t="shared" si="29"/>
        <v>0</v>
      </c>
      <c r="AG70" s="93" t="str">
        <f t="shared" si="5"/>
        <v>00000</v>
      </c>
      <c r="AH70" s="11" t="str">
        <f t="shared" si="30"/>
        <v>0秒0</v>
      </c>
      <c r="AI70" s="12">
        <f t="shared" si="31"/>
        <v>0</v>
      </c>
      <c r="AJ70" s="12" t="str">
        <f t="shared" si="32"/>
        <v>0</v>
      </c>
      <c r="AK70" s="12" t="str">
        <f t="shared" si="33"/>
        <v>0</v>
      </c>
      <c r="AL70" s="12" t="str">
        <f t="shared" si="34"/>
        <v>0m</v>
      </c>
      <c r="AM70" s="12" t="str">
        <f t="shared" si="35"/>
        <v>点</v>
      </c>
      <c r="AN70" s="108">
        <f t="shared" si="36"/>
        <v>0</v>
      </c>
      <c r="AO70" s="99" t="str">
        <f>IF(J70="","",VLOOKUP(H70,登録データ!$Y$4:$Z$28,2,FALSE))</f>
        <v/>
      </c>
      <c r="AP70" s="99" t="str">
        <f>IF(J70="","",VLOOKUP(H70,登録データ!$Y$4:$AA$28,3,FALSE))</f>
        <v/>
      </c>
      <c r="AQ70" s="99" t="str">
        <f t="shared" si="13"/>
        <v/>
      </c>
      <c r="AR70" s="99" t="str">
        <f>IF(H70="","",VLOOKUP(H70,登録データ!$Y$4:$AB$28,4,FALSE))</f>
        <v/>
      </c>
      <c r="AS70" s="99">
        <f>IF(AR70="",0,COUNTIF($AR$17:AR70,AR70))</f>
        <v>0</v>
      </c>
      <c r="AT70" s="99" t="str">
        <f t="shared" si="37"/>
        <v/>
      </c>
      <c r="AU70" s="99">
        <f>IF(AQ70="B",COUNTIF($AT$17:AT70,AT70),0)</f>
        <v>0</v>
      </c>
      <c r="AV70" s="99">
        <f t="shared" si="38"/>
        <v>0</v>
      </c>
      <c r="AW70" s="99">
        <f t="shared" si="16"/>
        <v>0</v>
      </c>
      <c r="AX70" s="99">
        <f t="shared" si="17"/>
        <v>0</v>
      </c>
      <c r="AY70" s="320"/>
      <c r="AZ70" s="314"/>
      <c r="BA70" s="320"/>
      <c r="BB70" s="320"/>
      <c r="BC70" s="320"/>
      <c r="BD70" s="320"/>
    </row>
    <row r="71" spans="2:56" ht="19.5" thickTop="1">
      <c r="B71" s="246">
        <v>19</v>
      </c>
      <c r="C71" s="249"/>
      <c r="D71" s="251" t="str">
        <f>IF(C71="","",VLOOKUP(C71,登録データ!$H$3:$N$1500,2,FALSE))</f>
        <v/>
      </c>
      <c r="E71" s="270" t="str">
        <f>IF(C71="","",VLOOKUP(C71,登録データ!$H$3:$N$1500,3,FALSE))</f>
        <v/>
      </c>
      <c r="F71" s="92" t="str">
        <f>IF(C71="","",VLOOKUP(C71,登録データ!$H$3:$N$1500,7,FALSE))</f>
        <v/>
      </c>
      <c r="G71" s="92" t="s">
        <v>33</v>
      </c>
      <c r="H71" s="216"/>
      <c r="I71" s="92" t="s">
        <v>34</v>
      </c>
      <c r="J71" s="197"/>
      <c r="K71" s="102" t="str">
        <f t="shared" si="39"/>
        <v/>
      </c>
      <c r="L71" s="27" t="str">
        <f t="shared" si="68"/>
        <v/>
      </c>
      <c r="M71" s="200"/>
      <c r="N71" s="298"/>
      <c r="O71" s="298"/>
      <c r="P71" s="299"/>
      <c r="Q71" s="293"/>
      <c r="R71" s="293"/>
      <c r="V71" s="7"/>
      <c r="W71" s="312">
        <f>IF(C71="",0,IF(VLOOKUP(C71,登録データ!$H$3:$P$3000,9,FALSE)=1,0,1))</f>
        <v>0</v>
      </c>
      <c r="X71" s="312">
        <f>COUNTIF($C$17:C71,C71)</f>
        <v>0</v>
      </c>
      <c r="Y71" s="325">
        <f t="shared" ref="Y71" si="186">IF(C71="",1,0)</f>
        <v>1</v>
      </c>
      <c r="Z71" s="325">
        <f t="shared" ref="Z71" si="187">IF(D71="",1,0)</f>
        <v>1</v>
      </c>
      <c r="AA71" s="325">
        <f t="shared" ref="AA71" si="188">IF(E71="",1,0)</f>
        <v>1</v>
      </c>
      <c r="AB71" s="325">
        <f t="shared" ref="AB71" si="189">IF(F71="",1,0)</f>
        <v>1</v>
      </c>
      <c r="AC71" s="325">
        <f t="shared" ref="AC71" si="190">IF(F72="",1,0)</f>
        <v>1</v>
      </c>
      <c r="AD71" s="325">
        <f t="shared" ref="AD71" si="191">IF(ISNA(OR(Y71:AC71)),1,SUM(Y71:AC71))</f>
        <v>5</v>
      </c>
      <c r="AE71" s="99">
        <f t="shared" ca="1" si="3"/>
        <v>0</v>
      </c>
      <c r="AF71" s="93">
        <f t="shared" si="29"/>
        <v>0</v>
      </c>
      <c r="AG71" s="93" t="str">
        <f t="shared" si="5"/>
        <v>00000</v>
      </c>
      <c r="AH71" s="11" t="str">
        <f t="shared" si="30"/>
        <v>0秒0</v>
      </c>
      <c r="AI71" s="12">
        <f t="shared" si="31"/>
        <v>0</v>
      </c>
      <c r="AJ71" s="12" t="str">
        <f t="shared" si="32"/>
        <v>0</v>
      </c>
      <c r="AK71" s="12" t="str">
        <f t="shared" si="33"/>
        <v>0</v>
      </c>
      <c r="AL71" s="12" t="str">
        <f t="shared" si="34"/>
        <v>0m</v>
      </c>
      <c r="AM71" s="12" t="str">
        <f t="shared" si="35"/>
        <v>点</v>
      </c>
      <c r="AN71" s="108">
        <f t="shared" si="36"/>
        <v>0</v>
      </c>
      <c r="AO71" s="99" t="str">
        <f>IF(J71="","",VLOOKUP(H71,登録データ!$Y$4:$Z$28,2,FALSE))</f>
        <v/>
      </c>
      <c r="AP71" s="99" t="str">
        <f>IF(J71="","",VLOOKUP(H71,登録データ!$Y$4:$AA$28,3,FALSE))</f>
        <v/>
      </c>
      <c r="AQ71" s="99" t="str">
        <f t="shared" si="13"/>
        <v/>
      </c>
      <c r="AR71" s="99" t="str">
        <f>IF(H71="","",VLOOKUP(H71,登録データ!$Y$4:$AB$28,4,FALSE))</f>
        <v/>
      </c>
      <c r="AS71" s="99">
        <f>IF(AR71="",0,COUNTIF($AR$17:AR71,AR71))</f>
        <v>0</v>
      </c>
      <c r="AT71" s="99" t="str">
        <f t="shared" si="37"/>
        <v/>
      </c>
      <c r="AU71" s="99">
        <f>IF(AQ71="B",COUNTIF($AT$17:AT71,AT71),0)</f>
        <v>0</v>
      </c>
      <c r="AV71" s="99">
        <f t="shared" si="38"/>
        <v>0</v>
      </c>
      <c r="AW71" s="99">
        <f t="shared" si="16"/>
        <v>0</v>
      </c>
      <c r="AX71" s="99">
        <f t="shared" si="17"/>
        <v>0</v>
      </c>
      <c r="AY71" s="312">
        <f>IF(Q71="",0,COUNTA($Q$17:Q71))</f>
        <v>0</v>
      </c>
      <c r="AZ71" s="312">
        <f>IF(R71="",0,COUNTA($R$17:R71))</f>
        <v>0</v>
      </c>
      <c r="BA71" s="318">
        <f>IF(OR($AR71="20200",$AR72="20200",$AR73="20200"),COUNTIF($AR$17:$AR73,"20200"),0)</f>
        <v>0</v>
      </c>
      <c r="BB71" s="318">
        <f t="shared" ref="BB71" si="192">IF($BA71=0,0,INDEX($H71:$H73,MATCH("20200",$AR71:$AR73,0),1))</f>
        <v>0</v>
      </c>
      <c r="BC71" s="318">
        <f t="shared" ref="BC71" si="193">IF($BA71=0,0,INDEX($J71:$J73,MATCH("20200",$AR71:$AR73,0),1))</f>
        <v>0</v>
      </c>
      <c r="BD71" s="318">
        <f t="shared" ref="BD71" si="194">IF($BA71=0,0,INDEX($L71:$L73,MATCH("20200",$AR71:$AR73,0),1))</f>
        <v>0</v>
      </c>
    </row>
    <row r="72" spans="2:56" ht="18.75">
      <c r="B72" s="247"/>
      <c r="C72" s="250"/>
      <c r="D72" s="252"/>
      <c r="E72" s="271"/>
      <c r="F72" s="93" t="str">
        <f>IF(C71="","",VLOOKUP(C71,登録データ!$H$3:$N$1500,4,FALSE))</f>
        <v/>
      </c>
      <c r="G72" s="93" t="s">
        <v>36</v>
      </c>
      <c r="H72" s="217"/>
      <c r="I72" s="93" t="s">
        <v>61</v>
      </c>
      <c r="J72" s="198"/>
      <c r="K72" s="102" t="str">
        <f t="shared" si="39"/>
        <v/>
      </c>
      <c r="L72" s="99" t="str">
        <f t="shared" si="68"/>
        <v/>
      </c>
      <c r="M72" s="206"/>
      <c r="N72" s="300"/>
      <c r="O72" s="301"/>
      <c r="P72" s="302"/>
      <c r="Q72" s="294"/>
      <c r="R72" s="294"/>
      <c r="V72" s="7"/>
      <c r="W72" s="313"/>
      <c r="X72" s="313"/>
      <c r="Y72" s="326"/>
      <c r="Z72" s="326"/>
      <c r="AA72" s="326"/>
      <c r="AB72" s="326"/>
      <c r="AC72" s="326"/>
      <c r="AD72" s="326"/>
      <c r="AE72" s="99">
        <f t="shared" ca="1" si="3"/>
        <v>0</v>
      </c>
      <c r="AF72" s="93">
        <f t="shared" si="29"/>
        <v>0</v>
      </c>
      <c r="AG72" s="93" t="str">
        <f t="shared" si="5"/>
        <v>00000</v>
      </c>
      <c r="AH72" s="11" t="str">
        <f t="shared" si="30"/>
        <v>0秒0</v>
      </c>
      <c r="AI72" s="12">
        <f t="shared" si="31"/>
        <v>0</v>
      </c>
      <c r="AJ72" s="12" t="str">
        <f t="shared" si="32"/>
        <v>0</v>
      </c>
      <c r="AK72" s="12" t="str">
        <f t="shared" si="33"/>
        <v>0</v>
      </c>
      <c r="AL72" s="12" t="str">
        <f t="shared" si="34"/>
        <v>0m</v>
      </c>
      <c r="AM72" s="12" t="str">
        <f t="shared" si="35"/>
        <v>点</v>
      </c>
      <c r="AN72" s="108">
        <f t="shared" si="36"/>
        <v>0</v>
      </c>
      <c r="AO72" s="99" t="str">
        <f>IF(J72="","",VLOOKUP(H72,登録データ!$Y$4:$Z$28,2,FALSE))</f>
        <v/>
      </c>
      <c r="AP72" s="99" t="str">
        <f>IF(J72="","",VLOOKUP(H72,登録データ!$Y$4:$AA$28,3,FALSE))</f>
        <v/>
      </c>
      <c r="AQ72" s="99" t="str">
        <f t="shared" si="13"/>
        <v/>
      </c>
      <c r="AR72" s="99" t="str">
        <f>IF(H72="","",VLOOKUP(H72,登録データ!$Y$4:$AB$28,4,FALSE))</f>
        <v/>
      </c>
      <c r="AS72" s="99">
        <f>IF(AR72="",0,COUNTIF($AR$17:AR72,AR72))</f>
        <v>0</v>
      </c>
      <c r="AT72" s="99" t="str">
        <f t="shared" si="37"/>
        <v/>
      </c>
      <c r="AU72" s="99">
        <f>IF(AQ72="B",COUNTIF($AT$17:AT72,AT72),0)</f>
        <v>0</v>
      </c>
      <c r="AV72" s="99">
        <f t="shared" si="38"/>
        <v>0</v>
      </c>
      <c r="AW72" s="99">
        <f t="shared" si="16"/>
        <v>0</v>
      </c>
      <c r="AX72" s="99">
        <f t="shared" si="17"/>
        <v>0</v>
      </c>
      <c r="AY72" s="319"/>
      <c r="AZ72" s="313"/>
      <c r="BA72" s="319"/>
      <c r="BB72" s="319"/>
      <c r="BC72" s="319"/>
      <c r="BD72" s="319"/>
    </row>
    <row r="73" spans="2:56" ht="19.5" thickBot="1">
      <c r="B73" s="248"/>
      <c r="C73" s="283"/>
      <c r="D73" s="283"/>
      <c r="E73" s="283"/>
      <c r="F73" s="283"/>
      <c r="G73" s="94" t="s">
        <v>37</v>
      </c>
      <c r="H73" s="196"/>
      <c r="I73" s="94" t="s">
        <v>39</v>
      </c>
      <c r="J73" s="199"/>
      <c r="K73" s="94" t="str">
        <f t="shared" si="39"/>
        <v/>
      </c>
      <c r="L73" s="104" t="str">
        <f t="shared" si="68"/>
        <v/>
      </c>
      <c r="M73" s="202"/>
      <c r="N73" s="303"/>
      <c r="O73" s="303"/>
      <c r="P73" s="304"/>
      <c r="Q73" s="295"/>
      <c r="R73" s="295"/>
      <c r="V73" s="7"/>
      <c r="W73" s="314"/>
      <c r="X73" s="314"/>
      <c r="Y73" s="273"/>
      <c r="Z73" s="273"/>
      <c r="AA73" s="273"/>
      <c r="AB73" s="273"/>
      <c r="AC73" s="273"/>
      <c r="AD73" s="273"/>
      <c r="AE73" s="99">
        <f t="shared" ca="1" si="3"/>
        <v>0</v>
      </c>
      <c r="AF73" s="93">
        <f t="shared" si="29"/>
        <v>0</v>
      </c>
      <c r="AG73" s="93" t="str">
        <f t="shared" si="5"/>
        <v>00000</v>
      </c>
      <c r="AH73" s="11" t="str">
        <f t="shared" si="30"/>
        <v>0秒0</v>
      </c>
      <c r="AI73" s="12">
        <f t="shared" si="31"/>
        <v>0</v>
      </c>
      <c r="AJ73" s="12" t="str">
        <f t="shared" si="32"/>
        <v>0</v>
      </c>
      <c r="AK73" s="12" t="str">
        <f t="shared" si="33"/>
        <v>0</v>
      </c>
      <c r="AL73" s="12" t="str">
        <f t="shared" si="34"/>
        <v>0m</v>
      </c>
      <c r="AM73" s="12" t="str">
        <f t="shared" si="35"/>
        <v>点</v>
      </c>
      <c r="AN73" s="108">
        <f t="shared" si="36"/>
        <v>0</v>
      </c>
      <c r="AO73" s="99" t="str">
        <f>IF(J73="","",VLOOKUP(H73,登録データ!$Y$4:$Z$28,2,FALSE))</f>
        <v/>
      </c>
      <c r="AP73" s="99" t="str">
        <f>IF(J73="","",VLOOKUP(H73,登録データ!$Y$4:$AA$28,3,FALSE))</f>
        <v/>
      </c>
      <c r="AQ73" s="99" t="str">
        <f t="shared" si="13"/>
        <v/>
      </c>
      <c r="AR73" s="99" t="str">
        <f>IF(H73="","",VLOOKUP(H73,登録データ!$Y$4:$AB$28,4,FALSE))</f>
        <v/>
      </c>
      <c r="AS73" s="99">
        <f>IF(AR73="",0,COUNTIF($AR$17:AR73,AR73))</f>
        <v>0</v>
      </c>
      <c r="AT73" s="99" t="str">
        <f t="shared" si="37"/>
        <v/>
      </c>
      <c r="AU73" s="99">
        <f>IF(AQ73="B",COUNTIF($AT$17:AT73,AT73),0)</f>
        <v>0</v>
      </c>
      <c r="AV73" s="99">
        <f t="shared" si="38"/>
        <v>0</v>
      </c>
      <c r="AW73" s="99">
        <f t="shared" si="16"/>
        <v>0</v>
      </c>
      <c r="AX73" s="99">
        <f t="shared" si="17"/>
        <v>0</v>
      </c>
      <c r="AY73" s="320"/>
      <c r="AZ73" s="314"/>
      <c r="BA73" s="320"/>
      <c r="BB73" s="320"/>
      <c r="BC73" s="320"/>
      <c r="BD73" s="320"/>
    </row>
    <row r="74" spans="2:56" ht="19.5" thickTop="1">
      <c r="B74" s="246">
        <v>20</v>
      </c>
      <c r="C74" s="249"/>
      <c r="D74" s="251" t="str">
        <f>IF(C74="","",VLOOKUP(C74,登録データ!$H$3:$N$1500,2,FALSE))</f>
        <v/>
      </c>
      <c r="E74" s="270" t="str">
        <f>IF(C74="","",VLOOKUP(C74,登録データ!$H$3:$N$1500,3,FALSE))</f>
        <v/>
      </c>
      <c r="F74" s="92" t="str">
        <f>IF(C74="","",VLOOKUP(C74,登録データ!$H$3:$N$1500,7,FALSE))</f>
        <v/>
      </c>
      <c r="G74" s="92" t="s">
        <v>33</v>
      </c>
      <c r="H74" s="216"/>
      <c r="I74" s="92" t="s">
        <v>34</v>
      </c>
      <c r="J74" s="197"/>
      <c r="K74" s="102" t="str">
        <f t="shared" si="39"/>
        <v/>
      </c>
      <c r="L74" s="27" t="str">
        <f t="shared" si="68"/>
        <v/>
      </c>
      <c r="M74" s="200"/>
      <c r="N74" s="298"/>
      <c r="O74" s="298"/>
      <c r="P74" s="299"/>
      <c r="Q74" s="293"/>
      <c r="R74" s="293"/>
      <c r="V74" s="7"/>
      <c r="W74" s="312">
        <f>IF(C74="",0,IF(VLOOKUP(C74,登録データ!$H$3:$P$3000,9,FALSE)=1,0,1))</f>
        <v>0</v>
      </c>
      <c r="X74" s="312">
        <f>COUNTIF($C$17:C74,C74)</f>
        <v>0</v>
      </c>
      <c r="Y74" s="325">
        <f t="shared" ref="Y74" si="195">IF(C74="",1,0)</f>
        <v>1</v>
      </c>
      <c r="Z74" s="325">
        <f t="shared" ref="Z74" si="196">IF(D74="",1,0)</f>
        <v>1</v>
      </c>
      <c r="AA74" s="325">
        <f t="shared" ref="AA74" si="197">IF(E74="",1,0)</f>
        <v>1</v>
      </c>
      <c r="AB74" s="325">
        <f t="shared" ref="AB74" si="198">IF(F74="",1,0)</f>
        <v>1</v>
      </c>
      <c r="AC74" s="325">
        <f t="shared" ref="AC74" si="199">IF(F75="",1,0)</f>
        <v>1</v>
      </c>
      <c r="AD74" s="325">
        <f t="shared" ref="AD74" si="200">IF(ISNA(OR(Y74:AC74)),1,SUM(Y74:AC74))</f>
        <v>5</v>
      </c>
      <c r="AE74" s="99">
        <f t="shared" ca="1" si="3"/>
        <v>0</v>
      </c>
      <c r="AF74" s="93">
        <f t="shared" si="29"/>
        <v>0</v>
      </c>
      <c r="AG74" s="93" t="str">
        <f t="shared" si="5"/>
        <v>00000</v>
      </c>
      <c r="AH74" s="11" t="str">
        <f t="shared" si="30"/>
        <v>0秒0</v>
      </c>
      <c r="AI74" s="12">
        <f t="shared" si="31"/>
        <v>0</v>
      </c>
      <c r="AJ74" s="12" t="str">
        <f t="shared" si="32"/>
        <v>0</v>
      </c>
      <c r="AK74" s="12" t="str">
        <f t="shared" si="33"/>
        <v>0</v>
      </c>
      <c r="AL74" s="12" t="str">
        <f t="shared" si="34"/>
        <v>0m</v>
      </c>
      <c r="AM74" s="12" t="str">
        <f t="shared" si="35"/>
        <v>点</v>
      </c>
      <c r="AN74" s="108">
        <f t="shared" si="36"/>
        <v>0</v>
      </c>
      <c r="AO74" s="99" t="str">
        <f>IF(J74="","",VLOOKUP(H74,登録データ!$Y$4:$Z$28,2,FALSE))</f>
        <v/>
      </c>
      <c r="AP74" s="99" t="str">
        <f>IF(J74="","",VLOOKUP(H74,登録データ!$Y$4:$AA$28,3,FALSE))</f>
        <v/>
      </c>
      <c r="AQ74" s="99" t="str">
        <f t="shared" si="13"/>
        <v/>
      </c>
      <c r="AR74" s="99" t="str">
        <f>IF(H74="","",VLOOKUP(H74,登録データ!$Y$4:$AB$28,4,FALSE))</f>
        <v/>
      </c>
      <c r="AS74" s="99">
        <f>IF(AR74="",0,COUNTIF($AR$17:AR74,AR74))</f>
        <v>0</v>
      </c>
      <c r="AT74" s="99" t="str">
        <f t="shared" si="37"/>
        <v/>
      </c>
      <c r="AU74" s="99">
        <f>IF(AQ74="B",COUNTIF($AT$17:AT74,AT74),0)</f>
        <v>0</v>
      </c>
      <c r="AV74" s="99">
        <f t="shared" si="38"/>
        <v>0</v>
      </c>
      <c r="AW74" s="99">
        <f t="shared" si="16"/>
        <v>0</v>
      </c>
      <c r="AX74" s="99">
        <f t="shared" si="17"/>
        <v>0</v>
      </c>
      <c r="AY74" s="312">
        <f>IF(Q74="",0,COUNTA($Q$17:Q74))</f>
        <v>0</v>
      </c>
      <c r="AZ74" s="312">
        <f>IF(R74="",0,COUNTA($R$17:R74))</f>
        <v>0</v>
      </c>
      <c r="BA74" s="318">
        <f>IF(OR($AR74="20200",$AR75="20200",$AR76="20200"),COUNTIF($AR$17:$AR76,"20200"),0)</f>
        <v>0</v>
      </c>
      <c r="BB74" s="318">
        <f t="shared" ref="BB74" si="201">IF($BA74=0,0,INDEX($H74:$H76,MATCH("20200",$AR74:$AR76,0),1))</f>
        <v>0</v>
      </c>
      <c r="BC74" s="318">
        <f t="shared" ref="BC74" si="202">IF($BA74=0,0,INDEX($J74:$J76,MATCH("20200",$AR74:$AR76,0),1))</f>
        <v>0</v>
      </c>
      <c r="BD74" s="318">
        <f t="shared" ref="BD74" si="203">IF($BA74=0,0,INDEX($L74:$L76,MATCH("20200",$AR74:$AR76,0),1))</f>
        <v>0</v>
      </c>
    </row>
    <row r="75" spans="2:56" ht="18.75">
      <c r="B75" s="247"/>
      <c r="C75" s="250"/>
      <c r="D75" s="252"/>
      <c r="E75" s="271"/>
      <c r="F75" s="93" t="str">
        <f>IF(C74="","",VLOOKUP(C74,登録データ!$H$3:$N$1500,4,FALSE))</f>
        <v/>
      </c>
      <c r="G75" s="93" t="s">
        <v>36</v>
      </c>
      <c r="H75" s="217"/>
      <c r="I75" s="93" t="s">
        <v>61</v>
      </c>
      <c r="J75" s="198"/>
      <c r="K75" s="102" t="str">
        <f t="shared" si="39"/>
        <v/>
      </c>
      <c r="L75" s="99" t="str">
        <f t="shared" si="68"/>
        <v/>
      </c>
      <c r="M75" s="206"/>
      <c r="N75" s="300"/>
      <c r="O75" s="301"/>
      <c r="P75" s="302"/>
      <c r="Q75" s="294"/>
      <c r="R75" s="294"/>
      <c r="V75" s="7"/>
      <c r="W75" s="313"/>
      <c r="X75" s="313"/>
      <c r="Y75" s="326"/>
      <c r="Z75" s="326"/>
      <c r="AA75" s="326"/>
      <c r="AB75" s="326"/>
      <c r="AC75" s="326"/>
      <c r="AD75" s="326"/>
      <c r="AE75" s="99">
        <f t="shared" ca="1" si="3"/>
        <v>0</v>
      </c>
      <c r="AF75" s="93">
        <f t="shared" si="29"/>
        <v>0</v>
      </c>
      <c r="AG75" s="93" t="str">
        <f t="shared" si="5"/>
        <v>00000</v>
      </c>
      <c r="AH75" s="11" t="str">
        <f t="shared" si="30"/>
        <v>0秒0</v>
      </c>
      <c r="AI75" s="12">
        <f t="shared" si="31"/>
        <v>0</v>
      </c>
      <c r="AJ75" s="12" t="str">
        <f t="shared" si="32"/>
        <v>0</v>
      </c>
      <c r="AK75" s="12" t="str">
        <f t="shared" si="33"/>
        <v>0</v>
      </c>
      <c r="AL75" s="12" t="str">
        <f t="shared" si="34"/>
        <v>0m</v>
      </c>
      <c r="AM75" s="12" t="str">
        <f t="shared" si="35"/>
        <v>点</v>
      </c>
      <c r="AN75" s="108">
        <f t="shared" si="36"/>
        <v>0</v>
      </c>
      <c r="AO75" s="99" t="str">
        <f>IF(J75="","",VLOOKUP(H75,登録データ!$Y$4:$Z$28,2,FALSE))</f>
        <v/>
      </c>
      <c r="AP75" s="99" t="str">
        <f>IF(J75="","",VLOOKUP(H75,登録データ!$Y$4:$AA$28,3,FALSE))</f>
        <v/>
      </c>
      <c r="AQ75" s="99" t="str">
        <f t="shared" si="13"/>
        <v/>
      </c>
      <c r="AR75" s="99" t="str">
        <f>IF(H75="","",VLOOKUP(H75,登録データ!$Y$4:$AB$28,4,FALSE))</f>
        <v/>
      </c>
      <c r="AS75" s="99">
        <f>IF(AR75="",0,COUNTIF($AR$17:AR75,AR75))</f>
        <v>0</v>
      </c>
      <c r="AT75" s="99" t="str">
        <f t="shared" si="37"/>
        <v/>
      </c>
      <c r="AU75" s="99">
        <f>IF(AQ75="B",COUNTIF($AT$17:AT75,AT75),0)</f>
        <v>0</v>
      </c>
      <c r="AV75" s="99">
        <f t="shared" si="38"/>
        <v>0</v>
      </c>
      <c r="AW75" s="99">
        <f t="shared" si="16"/>
        <v>0</v>
      </c>
      <c r="AX75" s="99">
        <f t="shared" si="17"/>
        <v>0</v>
      </c>
      <c r="AY75" s="319"/>
      <c r="AZ75" s="313"/>
      <c r="BA75" s="319"/>
      <c r="BB75" s="319"/>
      <c r="BC75" s="319"/>
      <c r="BD75" s="319"/>
    </row>
    <row r="76" spans="2:56" ht="19.5" thickBot="1">
      <c r="B76" s="248"/>
      <c r="C76" s="283"/>
      <c r="D76" s="283"/>
      <c r="E76" s="283"/>
      <c r="F76" s="283"/>
      <c r="G76" s="94" t="s">
        <v>37</v>
      </c>
      <c r="H76" s="196"/>
      <c r="I76" s="94" t="s">
        <v>39</v>
      </c>
      <c r="J76" s="199"/>
      <c r="K76" s="94" t="str">
        <f t="shared" si="39"/>
        <v/>
      </c>
      <c r="L76" s="104" t="str">
        <f t="shared" si="68"/>
        <v/>
      </c>
      <c r="M76" s="202"/>
      <c r="N76" s="303"/>
      <c r="O76" s="303"/>
      <c r="P76" s="304"/>
      <c r="Q76" s="295"/>
      <c r="R76" s="295"/>
      <c r="V76" s="7"/>
      <c r="W76" s="314"/>
      <c r="X76" s="314"/>
      <c r="Y76" s="273"/>
      <c r="Z76" s="273"/>
      <c r="AA76" s="273"/>
      <c r="AB76" s="273"/>
      <c r="AC76" s="273"/>
      <c r="AD76" s="273"/>
      <c r="AE76" s="99">
        <f t="shared" ca="1" si="3"/>
        <v>0</v>
      </c>
      <c r="AF76" s="93">
        <f t="shared" si="29"/>
        <v>0</v>
      </c>
      <c r="AG76" s="93" t="str">
        <f t="shared" si="5"/>
        <v>00000</v>
      </c>
      <c r="AH76" s="11" t="str">
        <f t="shared" si="30"/>
        <v>0秒0</v>
      </c>
      <c r="AI76" s="12">
        <f t="shared" si="31"/>
        <v>0</v>
      </c>
      <c r="AJ76" s="12" t="str">
        <f t="shared" si="32"/>
        <v>0</v>
      </c>
      <c r="AK76" s="12" t="str">
        <f t="shared" si="33"/>
        <v>0</v>
      </c>
      <c r="AL76" s="12" t="str">
        <f t="shared" si="34"/>
        <v>0m</v>
      </c>
      <c r="AM76" s="12" t="str">
        <f t="shared" si="35"/>
        <v>点</v>
      </c>
      <c r="AN76" s="108">
        <f t="shared" si="36"/>
        <v>0</v>
      </c>
      <c r="AO76" s="99" t="str">
        <f>IF(J76="","",VLOOKUP(H76,登録データ!$Y$4:$Z$28,2,FALSE))</f>
        <v/>
      </c>
      <c r="AP76" s="99" t="str">
        <f>IF(J76="","",VLOOKUP(H76,登録データ!$Y$4:$AA$28,3,FALSE))</f>
        <v/>
      </c>
      <c r="AQ76" s="99" t="str">
        <f t="shared" si="13"/>
        <v/>
      </c>
      <c r="AR76" s="99" t="str">
        <f>IF(H76="","",VLOOKUP(H76,登録データ!$Y$4:$AB$28,4,FALSE))</f>
        <v/>
      </c>
      <c r="AS76" s="99">
        <f>IF(AR76="",0,COUNTIF($AR$17:AR76,AR76))</f>
        <v>0</v>
      </c>
      <c r="AT76" s="99" t="str">
        <f t="shared" si="37"/>
        <v/>
      </c>
      <c r="AU76" s="99">
        <f>IF(AQ76="B",COUNTIF($AT$17:AT76,AT76),0)</f>
        <v>0</v>
      </c>
      <c r="AV76" s="99">
        <f t="shared" si="38"/>
        <v>0</v>
      </c>
      <c r="AW76" s="99">
        <f t="shared" si="16"/>
        <v>0</v>
      </c>
      <c r="AX76" s="99">
        <f t="shared" si="17"/>
        <v>0</v>
      </c>
      <c r="AY76" s="320"/>
      <c r="AZ76" s="314"/>
      <c r="BA76" s="320"/>
      <c r="BB76" s="320"/>
      <c r="BC76" s="320"/>
      <c r="BD76" s="320"/>
    </row>
    <row r="77" spans="2:56" ht="19.5" thickTop="1">
      <c r="B77" s="246">
        <v>21</v>
      </c>
      <c r="C77" s="249"/>
      <c r="D77" s="251" t="str">
        <f>IF(C77="","",VLOOKUP(C77,登録データ!$H$3:$N$1500,2,FALSE))</f>
        <v/>
      </c>
      <c r="E77" s="270" t="str">
        <f>IF(C77="","",VLOOKUP(C77,登録データ!$H$3:$N$1500,3,FALSE))</f>
        <v/>
      </c>
      <c r="F77" s="92" t="str">
        <f>IF(C77="","",VLOOKUP(C77,登録データ!$H$3:$N$1500,7,FALSE))</f>
        <v/>
      </c>
      <c r="G77" s="92" t="s">
        <v>33</v>
      </c>
      <c r="H77" s="216"/>
      <c r="I77" s="92" t="s">
        <v>34</v>
      </c>
      <c r="J77" s="197"/>
      <c r="K77" s="102" t="str">
        <f t="shared" si="39"/>
        <v/>
      </c>
      <c r="L77" s="27" t="str">
        <f t="shared" si="68"/>
        <v/>
      </c>
      <c r="M77" s="200"/>
      <c r="N77" s="298"/>
      <c r="O77" s="298"/>
      <c r="P77" s="299"/>
      <c r="Q77" s="293"/>
      <c r="R77" s="293"/>
      <c r="V77" s="7"/>
      <c r="W77" s="312">
        <f>IF(C77="",0,IF(VLOOKUP(C77,登録データ!$H$3:$P$3000,9,FALSE)=1,0,1))</f>
        <v>0</v>
      </c>
      <c r="X77" s="312">
        <f>COUNTIF($C$17:C77,C77)</f>
        <v>0</v>
      </c>
      <c r="Y77" s="325">
        <f t="shared" ref="Y77" si="204">IF(C77="",1,0)</f>
        <v>1</v>
      </c>
      <c r="Z77" s="325">
        <f t="shared" ref="Z77" si="205">IF(D77="",1,0)</f>
        <v>1</v>
      </c>
      <c r="AA77" s="325">
        <f t="shared" ref="AA77" si="206">IF(E77="",1,0)</f>
        <v>1</v>
      </c>
      <c r="AB77" s="325">
        <f t="shared" ref="AB77" si="207">IF(F77="",1,0)</f>
        <v>1</v>
      </c>
      <c r="AC77" s="325">
        <f t="shared" ref="AC77" si="208">IF(F78="",1,0)</f>
        <v>1</v>
      </c>
      <c r="AD77" s="325">
        <f t="shared" ref="AD77" si="209">IF(ISNA(OR(Y77:AC77)),1,SUM(Y77:AC77))</f>
        <v>5</v>
      </c>
      <c r="AE77" s="99">
        <f t="shared" ca="1" si="3"/>
        <v>0</v>
      </c>
      <c r="AF77" s="93">
        <f t="shared" si="29"/>
        <v>0</v>
      </c>
      <c r="AG77" s="93" t="str">
        <f t="shared" si="5"/>
        <v>00000</v>
      </c>
      <c r="AH77" s="11" t="str">
        <f t="shared" si="30"/>
        <v>0秒0</v>
      </c>
      <c r="AI77" s="12">
        <f t="shared" si="31"/>
        <v>0</v>
      </c>
      <c r="AJ77" s="12" t="str">
        <f t="shared" si="32"/>
        <v>0</v>
      </c>
      <c r="AK77" s="12" t="str">
        <f t="shared" si="33"/>
        <v>0</v>
      </c>
      <c r="AL77" s="12" t="str">
        <f t="shared" si="34"/>
        <v>0m</v>
      </c>
      <c r="AM77" s="12" t="str">
        <f t="shared" si="35"/>
        <v>点</v>
      </c>
      <c r="AN77" s="108">
        <f t="shared" si="36"/>
        <v>0</v>
      </c>
      <c r="AO77" s="99" t="str">
        <f>IF(J77="","",VLOOKUP(H77,登録データ!$Y$4:$Z$28,2,FALSE))</f>
        <v/>
      </c>
      <c r="AP77" s="99" t="str">
        <f>IF(J77="","",VLOOKUP(H77,登録データ!$Y$4:$AA$28,3,FALSE))</f>
        <v/>
      </c>
      <c r="AQ77" s="99" t="str">
        <f t="shared" si="13"/>
        <v/>
      </c>
      <c r="AR77" s="99" t="str">
        <f>IF(H77="","",VLOOKUP(H77,登録データ!$Y$4:$AB$28,4,FALSE))</f>
        <v/>
      </c>
      <c r="AS77" s="99">
        <f>IF(AR77="",0,COUNTIF($AR$17:AR77,AR77))</f>
        <v>0</v>
      </c>
      <c r="AT77" s="99" t="str">
        <f t="shared" si="37"/>
        <v/>
      </c>
      <c r="AU77" s="99">
        <f>IF(AQ77="B",COUNTIF($AT$17:AT77,AT77),0)</f>
        <v>0</v>
      </c>
      <c r="AV77" s="99">
        <f t="shared" si="38"/>
        <v>0</v>
      </c>
      <c r="AW77" s="99">
        <f t="shared" si="16"/>
        <v>0</v>
      </c>
      <c r="AX77" s="99">
        <f t="shared" si="17"/>
        <v>0</v>
      </c>
      <c r="AY77" s="312">
        <f>IF(Q77="",0,COUNTA($Q$17:Q77))</f>
        <v>0</v>
      </c>
      <c r="AZ77" s="312">
        <f>IF(R77="",0,COUNTA($R$17:R77))</f>
        <v>0</v>
      </c>
      <c r="BA77" s="318">
        <f>IF(OR($AR77="20200",$AR78="20200",$AR79="20200"),COUNTIF($AR$17:$AR79,"20200"),0)</f>
        <v>0</v>
      </c>
      <c r="BB77" s="318">
        <f t="shared" ref="BB77" si="210">IF($BA77=0,0,INDEX($H77:$H79,MATCH("20200",$AR77:$AR79,0),1))</f>
        <v>0</v>
      </c>
      <c r="BC77" s="318">
        <f t="shared" ref="BC77" si="211">IF($BA77=0,0,INDEX($J77:$J79,MATCH("20200",$AR77:$AR79,0),1))</f>
        <v>0</v>
      </c>
      <c r="BD77" s="318">
        <f t="shared" ref="BD77" si="212">IF($BA77=0,0,INDEX($L77:$L79,MATCH("20200",$AR77:$AR79,0),1))</f>
        <v>0</v>
      </c>
    </row>
    <row r="78" spans="2:56" ht="18.75">
      <c r="B78" s="247"/>
      <c r="C78" s="250"/>
      <c r="D78" s="252"/>
      <c r="E78" s="271"/>
      <c r="F78" s="93" t="str">
        <f>IF(C77="","",VLOOKUP(C77,登録データ!$H$3:$N$1500,4,FALSE))</f>
        <v/>
      </c>
      <c r="G78" s="93" t="s">
        <v>36</v>
      </c>
      <c r="H78" s="217"/>
      <c r="I78" s="93" t="s">
        <v>61</v>
      </c>
      <c r="J78" s="198"/>
      <c r="K78" s="102" t="str">
        <f t="shared" si="39"/>
        <v/>
      </c>
      <c r="L78" s="99" t="str">
        <f t="shared" si="68"/>
        <v/>
      </c>
      <c r="M78" s="206"/>
      <c r="N78" s="300"/>
      <c r="O78" s="301"/>
      <c r="P78" s="302"/>
      <c r="Q78" s="294"/>
      <c r="R78" s="294"/>
      <c r="V78" s="7"/>
      <c r="W78" s="313"/>
      <c r="X78" s="313"/>
      <c r="Y78" s="326"/>
      <c r="Z78" s="326"/>
      <c r="AA78" s="326"/>
      <c r="AB78" s="326"/>
      <c r="AC78" s="326"/>
      <c r="AD78" s="326"/>
      <c r="AE78" s="99">
        <f t="shared" ca="1" si="3"/>
        <v>0</v>
      </c>
      <c r="AF78" s="93">
        <f t="shared" si="29"/>
        <v>0</v>
      </c>
      <c r="AG78" s="93" t="str">
        <f t="shared" si="5"/>
        <v>00000</v>
      </c>
      <c r="AH78" s="11" t="str">
        <f t="shared" si="30"/>
        <v>0秒0</v>
      </c>
      <c r="AI78" s="12">
        <f t="shared" si="31"/>
        <v>0</v>
      </c>
      <c r="AJ78" s="12" t="str">
        <f t="shared" si="32"/>
        <v>0</v>
      </c>
      <c r="AK78" s="12" t="str">
        <f t="shared" si="33"/>
        <v>0</v>
      </c>
      <c r="AL78" s="12" t="str">
        <f t="shared" si="34"/>
        <v>0m</v>
      </c>
      <c r="AM78" s="12" t="str">
        <f t="shared" si="35"/>
        <v>点</v>
      </c>
      <c r="AN78" s="108">
        <f t="shared" si="36"/>
        <v>0</v>
      </c>
      <c r="AO78" s="99" t="str">
        <f>IF(J78="","",VLOOKUP(H78,登録データ!$Y$4:$Z$28,2,FALSE))</f>
        <v/>
      </c>
      <c r="AP78" s="99" t="str">
        <f>IF(J78="","",VLOOKUP(H78,登録データ!$Y$4:$AA$28,3,FALSE))</f>
        <v/>
      </c>
      <c r="AQ78" s="99" t="str">
        <f t="shared" si="13"/>
        <v/>
      </c>
      <c r="AR78" s="99" t="str">
        <f>IF(H78="","",VLOOKUP(H78,登録データ!$Y$4:$AB$28,4,FALSE))</f>
        <v/>
      </c>
      <c r="AS78" s="99">
        <f>IF(AR78="",0,COUNTIF($AR$17:AR78,AR78))</f>
        <v>0</v>
      </c>
      <c r="AT78" s="99" t="str">
        <f t="shared" si="37"/>
        <v/>
      </c>
      <c r="AU78" s="99">
        <f>IF(AQ78="B",COUNTIF($AT$17:AT78,AT78),0)</f>
        <v>0</v>
      </c>
      <c r="AV78" s="99">
        <f t="shared" si="38"/>
        <v>0</v>
      </c>
      <c r="AW78" s="99">
        <f t="shared" si="16"/>
        <v>0</v>
      </c>
      <c r="AX78" s="99">
        <f t="shared" si="17"/>
        <v>0</v>
      </c>
      <c r="AY78" s="319"/>
      <c r="AZ78" s="313"/>
      <c r="BA78" s="319"/>
      <c r="BB78" s="319"/>
      <c r="BC78" s="319"/>
      <c r="BD78" s="319"/>
    </row>
    <row r="79" spans="2:56" ht="19.5" thickBot="1">
      <c r="B79" s="248"/>
      <c r="C79" s="283"/>
      <c r="D79" s="283"/>
      <c r="E79" s="283"/>
      <c r="F79" s="283"/>
      <c r="G79" s="94" t="s">
        <v>37</v>
      </c>
      <c r="H79" s="196"/>
      <c r="I79" s="94" t="s">
        <v>39</v>
      </c>
      <c r="J79" s="199"/>
      <c r="K79" s="94" t="str">
        <f t="shared" si="39"/>
        <v/>
      </c>
      <c r="L79" s="104" t="str">
        <f t="shared" si="68"/>
        <v/>
      </c>
      <c r="M79" s="202"/>
      <c r="N79" s="303"/>
      <c r="O79" s="303"/>
      <c r="P79" s="304"/>
      <c r="Q79" s="295"/>
      <c r="R79" s="295"/>
      <c r="V79" s="7"/>
      <c r="W79" s="314"/>
      <c r="X79" s="314"/>
      <c r="Y79" s="273"/>
      <c r="Z79" s="273"/>
      <c r="AA79" s="273"/>
      <c r="AB79" s="273"/>
      <c r="AC79" s="273"/>
      <c r="AD79" s="273"/>
      <c r="AE79" s="99">
        <f t="shared" ca="1" si="3"/>
        <v>0</v>
      </c>
      <c r="AF79" s="93">
        <f t="shared" si="29"/>
        <v>0</v>
      </c>
      <c r="AG79" s="93" t="str">
        <f t="shared" si="5"/>
        <v>00000</v>
      </c>
      <c r="AH79" s="11" t="str">
        <f t="shared" si="30"/>
        <v>0秒0</v>
      </c>
      <c r="AI79" s="12">
        <f t="shared" si="31"/>
        <v>0</v>
      </c>
      <c r="AJ79" s="12" t="str">
        <f t="shared" si="32"/>
        <v>0</v>
      </c>
      <c r="AK79" s="12" t="str">
        <f t="shared" si="33"/>
        <v>0</v>
      </c>
      <c r="AL79" s="12" t="str">
        <f t="shared" si="34"/>
        <v>0m</v>
      </c>
      <c r="AM79" s="12" t="str">
        <f t="shared" si="35"/>
        <v>点</v>
      </c>
      <c r="AN79" s="108">
        <f t="shared" si="36"/>
        <v>0</v>
      </c>
      <c r="AO79" s="99" t="str">
        <f>IF(J79="","",VLOOKUP(H79,登録データ!$Y$4:$Z$28,2,FALSE))</f>
        <v/>
      </c>
      <c r="AP79" s="99" t="str">
        <f>IF(J79="","",VLOOKUP(H79,登録データ!$Y$4:$AA$28,3,FALSE))</f>
        <v/>
      </c>
      <c r="AQ79" s="99" t="str">
        <f t="shared" si="13"/>
        <v/>
      </c>
      <c r="AR79" s="99" t="str">
        <f>IF(H79="","",VLOOKUP(H79,登録データ!$Y$4:$AB$28,4,FALSE))</f>
        <v/>
      </c>
      <c r="AS79" s="99">
        <f>IF(AR79="",0,COUNTIF($AR$17:AR79,AR79))</f>
        <v>0</v>
      </c>
      <c r="AT79" s="99" t="str">
        <f t="shared" si="37"/>
        <v/>
      </c>
      <c r="AU79" s="99">
        <f>IF(AQ79="B",COUNTIF($AT$17:AT79,AT79),0)</f>
        <v>0</v>
      </c>
      <c r="AV79" s="99">
        <f t="shared" si="38"/>
        <v>0</v>
      </c>
      <c r="AW79" s="99">
        <f t="shared" si="16"/>
        <v>0</v>
      </c>
      <c r="AX79" s="99">
        <f t="shared" si="17"/>
        <v>0</v>
      </c>
      <c r="AY79" s="320"/>
      <c r="AZ79" s="314"/>
      <c r="BA79" s="320"/>
      <c r="BB79" s="320"/>
      <c r="BC79" s="320"/>
      <c r="BD79" s="320"/>
    </row>
    <row r="80" spans="2:56" ht="19.5" thickTop="1">
      <c r="B80" s="246">
        <v>22</v>
      </c>
      <c r="C80" s="249"/>
      <c r="D80" s="251" t="str">
        <f>IF(C80="","",VLOOKUP(C80,登録データ!$H$3:$N$1500,2,FALSE))</f>
        <v/>
      </c>
      <c r="E80" s="270" t="str">
        <f>IF(C80="","",VLOOKUP(C80,登録データ!$H$3:$N$1500,3,FALSE))</f>
        <v/>
      </c>
      <c r="F80" s="92" t="str">
        <f>IF(C80="","",VLOOKUP(C80,登録データ!$H$3:$N$1500,7,FALSE))</f>
        <v/>
      </c>
      <c r="G80" s="92" t="s">
        <v>33</v>
      </c>
      <c r="H80" s="216"/>
      <c r="I80" s="92" t="s">
        <v>34</v>
      </c>
      <c r="J80" s="197"/>
      <c r="K80" s="102" t="str">
        <f t="shared" si="39"/>
        <v/>
      </c>
      <c r="L80" s="27" t="str">
        <f t="shared" si="68"/>
        <v/>
      </c>
      <c r="M80" s="200"/>
      <c r="N80" s="298"/>
      <c r="O80" s="298"/>
      <c r="P80" s="299"/>
      <c r="Q80" s="293"/>
      <c r="R80" s="293"/>
      <c r="V80" s="7"/>
      <c r="W80" s="312">
        <f>IF(C80="",0,IF(VLOOKUP(C80,登録データ!$H$3:$P$3000,9,FALSE)=1,0,1))</f>
        <v>0</v>
      </c>
      <c r="X80" s="312">
        <f>COUNTIF($C$17:C80,C80)</f>
        <v>0</v>
      </c>
      <c r="Y80" s="325">
        <f t="shared" ref="Y80" si="213">IF(C80="",1,0)</f>
        <v>1</v>
      </c>
      <c r="Z80" s="325">
        <f t="shared" ref="Z80" si="214">IF(D80="",1,0)</f>
        <v>1</v>
      </c>
      <c r="AA80" s="325">
        <f t="shared" ref="AA80" si="215">IF(E80="",1,0)</f>
        <v>1</v>
      </c>
      <c r="AB80" s="325">
        <f t="shared" ref="AB80" si="216">IF(F80="",1,0)</f>
        <v>1</v>
      </c>
      <c r="AC80" s="325">
        <f t="shared" ref="AC80" si="217">IF(F81="",1,0)</f>
        <v>1</v>
      </c>
      <c r="AD80" s="325">
        <f t="shared" ref="AD80" si="218">IF(ISNA(OR(Y80:AC80)),1,SUM(Y80:AC80))</f>
        <v>5</v>
      </c>
      <c r="AE80" s="99">
        <f t="shared" ca="1" si="3"/>
        <v>0</v>
      </c>
      <c r="AF80" s="93">
        <f t="shared" si="29"/>
        <v>0</v>
      </c>
      <c r="AG80" s="93" t="str">
        <f t="shared" si="5"/>
        <v>00000</v>
      </c>
      <c r="AH80" s="11" t="str">
        <f t="shared" si="30"/>
        <v>0秒0</v>
      </c>
      <c r="AI80" s="12">
        <f t="shared" si="31"/>
        <v>0</v>
      </c>
      <c r="AJ80" s="12" t="str">
        <f t="shared" si="32"/>
        <v>0</v>
      </c>
      <c r="AK80" s="12" t="str">
        <f t="shared" si="33"/>
        <v>0</v>
      </c>
      <c r="AL80" s="12" t="str">
        <f t="shared" si="34"/>
        <v>0m</v>
      </c>
      <c r="AM80" s="12" t="str">
        <f t="shared" si="35"/>
        <v>点</v>
      </c>
      <c r="AN80" s="108">
        <f t="shared" si="36"/>
        <v>0</v>
      </c>
      <c r="AO80" s="99" t="str">
        <f>IF(J80="","",VLOOKUP(H80,登録データ!$Y$4:$Z$28,2,FALSE))</f>
        <v/>
      </c>
      <c r="AP80" s="99" t="str">
        <f>IF(J80="","",VLOOKUP(H80,登録データ!$Y$4:$AA$28,3,FALSE))</f>
        <v/>
      </c>
      <c r="AQ80" s="99" t="str">
        <f t="shared" si="13"/>
        <v/>
      </c>
      <c r="AR80" s="99" t="str">
        <f>IF(H80="","",VLOOKUP(H80,登録データ!$Y$4:$AB$28,4,FALSE))</f>
        <v/>
      </c>
      <c r="AS80" s="99">
        <f>IF(AR80="",0,COUNTIF($AR$17:AR80,AR80))</f>
        <v>0</v>
      </c>
      <c r="AT80" s="99" t="str">
        <f t="shared" si="37"/>
        <v/>
      </c>
      <c r="AU80" s="99">
        <f>IF(AQ80="B",COUNTIF($AT$17:AT80,AT80),0)</f>
        <v>0</v>
      </c>
      <c r="AV80" s="99">
        <f t="shared" si="38"/>
        <v>0</v>
      </c>
      <c r="AW80" s="99">
        <f t="shared" si="16"/>
        <v>0</v>
      </c>
      <c r="AX80" s="99">
        <f t="shared" si="17"/>
        <v>0</v>
      </c>
      <c r="AY80" s="312">
        <f>IF(Q80="",0,COUNTA($Q$17:Q80))</f>
        <v>0</v>
      </c>
      <c r="AZ80" s="312">
        <f>IF(R80="",0,COUNTA($R$17:R80))</f>
        <v>0</v>
      </c>
      <c r="BA80" s="318">
        <f>IF(OR($AR80="20200",$AR81="20200",$AR82="20200"),COUNTIF($AR$17:$AR82,"20200"),0)</f>
        <v>0</v>
      </c>
      <c r="BB80" s="318">
        <f t="shared" ref="BB80" si="219">IF($BA80=0,0,INDEX($H80:$H82,MATCH("20200",$AR80:$AR82,0),1))</f>
        <v>0</v>
      </c>
      <c r="BC80" s="318">
        <f t="shared" ref="BC80" si="220">IF($BA80=0,0,INDEX($J80:$J82,MATCH("20200",$AR80:$AR82,0),1))</f>
        <v>0</v>
      </c>
      <c r="BD80" s="318">
        <f t="shared" ref="BD80" si="221">IF($BA80=0,0,INDEX($L80:$L82,MATCH("20200",$AR80:$AR82,0),1))</f>
        <v>0</v>
      </c>
    </row>
    <row r="81" spans="2:56" ht="18.75">
      <c r="B81" s="247"/>
      <c r="C81" s="250"/>
      <c r="D81" s="252"/>
      <c r="E81" s="271"/>
      <c r="F81" s="93" t="str">
        <f>IF(C80="","",VLOOKUP(C80,登録データ!$H$3:$N$1500,4,FALSE))</f>
        <v/>
      </c>
      <c r="G81" s="93" t="s">
        <v>36</v>
      </c>
      <c r="H81" s="217"/>
      <c r="I81" s="93" t="s">
        <v>61</v>
      </c>
      <c r="J81" s="198"/>
      <c r="K81" s="102" t="str">
        <f t="shared" si="39"/>
        <v/>
      </c>
      <c r="L81" s="99" t="str">
        <f t="shared" si="68"/>
        <v/>
      </c>
      <c r="M81" s="206"/>
      <c r="N81" s="300"/>
      <c r="O81" s="301"/>
      <c r="P81" s="302"/>
      <c r="Q81" s="294"/>
      <c r="R81" s="294"/>
      <c r="V81" s="7"/>
      <c r="W81" s="313"/>
      <c r="X81" s="313"/>
      <c r="Y81" s="326"/>
      <c r="Z81" s="326"/>
      <c r="AA81" s="326"/>
      <c r="AB81" s="326"/>
      <c r="AC81" s="326"/>
      <c r="AD81" s="326"/>
      <c r="AE81" s="99">
        <f t="shared" ca="1" si="3"/>
        <v>0</v>
      </c>
      <c r="AF81" s="93">
        <f t="shared" si="29"/>
        <v>0</v>
      </c>
      <c r="AG81" s="93" t="str">
        <f t="shared" si="5"/>
        <v>00000</v>
      </c>
      <c r="AH81" s="11" t="str">
        <f t="shared" si="30"/>
        <v>0秒0</v>
      </c>
      <c r="AI81" s="12">
        <f t="shared" si="31"/>
        <v>0</v>
      </c>
      <c r="AJ81" s="12" t="str">
        <f t="shared" si="32"/>
        <v>0</v>
      </c>
      <c r="AK81" s="12" t="str">
        <f t="shared" si="33"/>
        <v>0</v>
      </c>
      <c r="AL81" s="12" t="str">
        <f t="shared" si="34"/>
        <v>0m</v>
      </c>
      <c r="AM81" s="12" t="str">
        <f t="shared" si="35"/>
        <v>点</v>
      </c>
      <c r="AN81" s="108">
        <f t="shared" si="36"/>
        <v>0</v>
      </c>
      <c r="AO81" s="99" t="str">
        <f>IF(J81="","",VLOOKUP(H81,登録データ!$Y$4:$Z$28,2,FALSE))</f>
        <v/>
      </c>
      <c r="AP81" s="99" t="str">
        <f>IF(J81="","",VLOOKUP(H81,登録データ!$Y$4:$AA$28,3,FALSE))</f>
        <v/>
      </c>
      <c r="AQ81" s="99" t="str">
        <f t="shared" si="13"/>
        <v/>
      </c>
      <c r="AR81" s="99" t="str">
        <f>IF(H81="","",VLOOKUP(H81,登録データ!$Y$4:$AB$28,4,FALSE))</f>
        <v/>
      </c>
      <c r="AS81" s="99">
        <f>IF(AR81="",0,COUNTIF($AR$17:AR81,AR81))</f>
        <v>0</v>
      </c>
      <c r="AT81" s="99" t="str">
        <f t="shared" si="37"/>
        <v/>
      </c>
      <c r="AU81" s="99">
        <f>IF(AQ81="B",COUNTIF($AT$17:AT81,AT81),0)</f>
        <v>0</v>
      </c>
      <c r="AV81" s="99">
        <f t="shared" si="38"/>
        <v>0</v>
      </c>
      <c r="AW81" s="99">
        <f t="shared" si="16"/>
        <v>0</v>
      </c>
      <c r="AX81" s="99">
        <f t="shared" si="17"/>
        <v>0</v>
      </c>
      <c r="AY81" s="319"/>
      <c r="AZ81" s="313"/>
      <c r="BA81" s="319"/>
      <c r="BB81" s="319"/>
      <c r="BC81" s="319"/>
      <c r="BD81" s="319"/>
    </row>
    <row r="82" spans="2:56" ht="19.5" thickBot="1">
      <c r="B82" s="248"/>
      <c r="C82" s="283"/>
      <c r="D82" s="283"/>
      <c r="E82" s="283"/>
      <c r="F82" s="283"/>
      <c r="G82" s="94" t="s">
        <v>37</v>
      </c>
      <c r="H82" s="196"/>
      <c r="I82" s="94" t="s">
        <v>39</v>
      </c>
      <c r="J82" s="199"/>
      <c r="K82" s="94" t="str">
        <f t="shared" si="39"/>
        <v/>
      </c>
      <c r="L82" s="104" t="str">
        <f t="shared" si="68"/>
        <v/>
      </c>
      <c r="M82" s="202"/>
      <c r="N82" s="303"/>
      <c r="O82" s="303"/>
      <c r="P82" s="304"/>
      <c r="Q82" s="295"/>
      <c r="R82" s="295"/>
      <c r="V82" s="7"/>
      <c r="W82" s="314"/>
      <c r="X82" s="314"/>
      <c r="Y82" s="273"/>
      <c r="Z82" s="273"/>
      <c r="AA82" s="273"/>
      <c r="AB82" s="273"/>
      <c r="AC82" s="273"/>
      <c r="AD82" s="273"/>
      <c r="AE82" s="99">
        <f t="shared" ref="AE82:AE145" ca="1" si="222">IF(AR82="",0,COUNTIF(OFFSET(AR82,-MOD(ROW(AR82)+1,3),0,3,1),AR82))</f>
        <v>0</v>
      </c>
      <c r="AF82" s="93">
        <f t="shared" si="29"/>
        <v>0</v>
      </c>
      <c r="AG82" s="93" t="str">
        <f t="shared" ref="AG82:AG145" si="223">IF(COUNTIF(H82,"*m*")&gt;0,RIGHT(10000000+AN82,7),RIGHT(100000+AN82,5))</f>
        <v>00000</v>
      </c>
      <c r="AH82" s="11" t="str">
        <f t="shared" si="30"/>
        <v>0秒0</v>
      </c>
      <c r="AI82" s="12">
        <f t="shared" si="31"/>
        <v>0</v>
      </c>
      <c r="AJ82" s="12" t="str">
        <f t="shared" si="32"/>
        <v>0</v>
      </c>
      <c r="AK82" s="12" t="str">
        <f t="shared" si="33"/>
        <v>0</v>
      </c>
      <c r="AL82" s="12" t="str">
        <f t="shared" si="34"/>
        <v>0m</v>
      </c>
      <c r="AM82" s="12" t="str">
        <f t="shared" si="35"/>
        <v>点</v>
      </c>
      <c r="AN82" s="108">
        <f t="shared" si="36"/>
        <v>0</v>
      </c>
      <c r="AO82" s="99" t="str">
        <f>IF(J82="","",VLOOKUP(H82,登録データ!$Y$4:$Z$28,2,FALSE))</f>
        <v/>
      </c>
      <c r="AP82" s="99" t="str">
        <f>IF(J82="","",VLOOKUP(H82,登録データ!$Y$4:$AA$28,3,FALSE))</f>
        <v/>
      </c>
      <c r="AQ82" s="99" t="str">
        <f t="shared" ref="AQ82:AQ145" si="224">IF(OR(H82="",J82=""),"",IF(COUNTIF(H82,"*m*")&gt;0,IF(AND(AO82&lt;AN82,AN82&lt;=AP82),"B",IF(AN82&lt;=AO82,"A","×")),IF(AND(AO82&gt;AN82,AN82&gt;=AP82),"B",IF(AN82&gt;=AO82,"A","×"))))</f>
        <v/>
      </c>
      <c r="AR82" s="99" t="str">
        <f>IF(H82="","",VLOOKUP(H82,登録データ!$Y$4:$AB$28,4,FALSE))</f>
        <v/>
      </c>
      <c r="AS82" s="99">
        <f>IF(AR82="",0,COUNTIF($AR$17:AR82,AR82))</f>
        <v>0</v>
      </c>
      <c r="AT82" s="99" t="str">
        <f t="shared" si="37"/>
        <v/>
      </c>
      <c r="AU82" s="99">
        <f>IF(AQ82="B",COUNTIF($AT$17:AT82,AT82),0)</f>
        <v>0</v>
      </c>
      <c r="AV82" s="99">
        <f t="shared" si="38"/>
        <v>0</v>
      </c>
      <c r="AW82" s="99">
        <f t="shared" ref="AW82:AW145" si="225">IF($H82="",0,IF($M82="",1,0))</f>
        <v>0</v>
      </c>
      <c r="AX82" s="99">
        <f t="shared" ref="AX82:AX145" si="226">IF($H82="",0,IF($N82="",1,0))</f>
        <v>0</v>
      </c>
      <c r="AY82" s="320"/>
      <c r="AZ82" s="314"/>
      <c r="BA82" s="320"/>
      <c r="BB82" s="320"/>
      <c r="BC82" s="320"/>
      <c r="BD82" s="320"/>
    </row>
    <row r="83" spans="2:56" ht="19.5" thickTop="1">
      <c r="B83" s="246">
        <v>23</v>
      </c>
      <c r="C83" s="249"/>
      <c r="D83" s="251" t="str">
        <f>IF(C83="","",VLOOKUP(C83,登録データ!$H$3:$N$1500,2,FALSE))</f>
        <v/>
      </c>
      <c r="E83" s="270" t="str">
        <f>IF(C83="","",VLOOKUP(C83,登録データ!$H$3:$N$1500,3,FALSE))</f>
        <v/>
      </c>
      <c r="F83" s="92" t="str">
        <f>IF(C83="","",VLOOKUP(C83,登録データ!$H$3:$N$1500,7,FALSE))</f>
        <v/>
      </c>
      <c r="G83" s="92" t="s">
        <v>33</v>
      </c>
      <c r="H83" s="216"/>
      <c r="I83" s="92" t="s">
        <v>34</v>
      </c>
      <c r="J83" s="197"/>
      <c r="K83" s="102" t="str">
        <f t="shared" si="39"/>
        <v/>
      </c>
      <c r="L83" s="27" t="str">
        <f t="shared" si="68"/>
        <v/>
      </c>
      <c r="M83" s="200"/>
      <c r="N83" s="298"/>
      <c r="O83" s="298"/>
      <c r="P83" s="299"/>
      <c r="Q83" s="293"/>
      <c r="R83" s="293"/>
      <c r="V83" s="7"/>
      <c r="W83" s="312">
        <f>IF(C83="",0,IF(VLOOKUP(C83,登録データ!$H$3:$P$3000,9,FALSE)=1,0,1))</f>
        <v>0</v>
      </c>
      <c r="X83" s="312">
        <f>COUNTIF($C$17:C83,C83)</f>
        <v>0</v>
      </c>
      <c r="Y83" s="325">
        <f t="shared" ref="Y83" si="227">IF(C83="",1,0)</f>
        <v>1</v>
      </c>
      <c r="Z83" s="325">
        <f t="shared" ref="Z83" si="228">IF(D83="",1,0)</f>
        <v>1</v>
      </c>
      <c r="AA83" s="325">
        <f t="shared" ref="AA83" si="229">IF(E83="",1,0)</f>
        <v>1</v>
      </c>
      <c r="AB83" s="325">
        <f t="shared" ref="AB83" si="230">IF(F83="",1,0)</f>
        <v>1</v>
      </c>
      <c r="AC83" s="325">
        <f t="shared" ref="AC83" si="231">IF(F84="",1,0)</f>
        <v>1</v>
      </c>
      <c r="AD83" s="325">
        <f t="shared" ref="AD83" si="232">IF(ISNA(OR(Y83:AC83)),1,SUM(Y83:AC83))</f>
        <v>5</v>
      </c>
      <c r="AE83" s="99">
        <f t="shared" ca="1" si="222"/>
        <v>0</v>
      </c>
      <c r="AF83" s="93">
        <f t="shared" si="29"/>
        <v>0</v>
      </c>
      <c r="AG83" s="93" t="str">
        <f t="shared" si="223"/>
        <v>00000</v>
      </c>
      <c r="AH83" s="11" t="str">
        <f t="shared" si="30"/>
        <v>0秒0</v>
      </c>
      <c r="AI83" s="12">
        <f t="shared" si="31"/>
        <v>0</v>
      </c>
      <c r="AJ83" s="12" t="str">
        <f t="shared" si="32"/>
        <v>0</v>
      </c>
      <c r="AK83" s="12" t="str">
        <f t="shared" si="33"/>
        <v>0</v>
      </c>
      <c r="AL83" s="12" t="str">
        <f t="shared" si="34"/>
        <v>0m</v>
      </c>
      <c r="AM83" s="12" t="str">
        <f t="shared" si="35"/>
        <v>点</v>
      </c>
      <c r="AN83" s="108">
        <f t="shared" si="36"/>
        <v>0</v>
      </c>
      <c r="AO83" s="99" t="str">
        <f>IF(J83="","",VLOOKUP(H83,登録データ!$Y$4:$Z$28,2,FALSE))</f>
        <v/>
      </c>
      <c r="AP83" s="99" t="str">
        <f>IF(J83="","",VLOOKUP(H83,登録データ!$Y$4:$AA$28,3,FALSE))</f>
        <v/>
      </c>
      <c r="AQ83" s="99" t="str">
        <f t="shared" si="224"/>
        <v/>
      </c>
      <c r="AR83" s="99" t="str">
        <f>IF(H83="","",VLOOKUP(H83,登録データ!$Y$4:$AB$28,4,FALSE))</f>
        <v/>
      </c>
      <c r="AS83" s="99">
        <f>IF(AR83="",0,COUNTIF($AR$17:AR83,AR83))</f>
        <v>0</v>
      </c>
      <c r="AT83" s="99" t="str">
        <f t="shared" si="37"/>
        <v/>
      </c>
      <c r="AU83" s="99">
        <f>IF(AQ83="B",COUNTIF($AT$17:AT83,AT83),0)</f>
        <v>0</v>
      </c>
      <c r="AV83" s="99">
        <f t="shared" si="38"/>
        <v>0</v>
      </c>
      <c r="AW83" s="99">
        <f t="shared" si="225"/>
        <v>0</v>
      </c>
      <c r="AX83" s="99">
        <f t="shared" si="226"/>
        <v>0</v>
      </c>
      <c r="AY83" s="312">
        <f>IF(Q83="",0,COUNTA($Q$17:Q83))</f>
        <v>0</v>
      </c>
      <c r="AZ83" s="312">
        <f>IF(R83="",0,COUNTA($R$17:R83))</f>
        <v>0</v>
      </c>
      <c r="BA83" s="318">
        <f>IF(OR($AR83="20200",$AR84="20200",$AR85="20200"),COUNTIF($AR$17:$AR85,"20200"),0)</f>
        <v>0</v>
      </c>
      <c r="BB83" s="318">
        <f t="shared" ref="BB83" si="233">IF($BA83=0,0,INDEX($H83:$H85,MATCH("20200",$AR83:$AR85,0),1))</f>
        <v>0</v>
      </c>
      <c r="BC83" s="318">
        <f t="shared" ref="BC83" si="234">IF($BA83=0,0,INDEX($J83:$J85,MATCH("20200",$AR83:$AR85,0),1))</f>
        <v>0</v>
      </c>
      <c r="BD83" s="318">
        <f t="shared" ref="BD83" si="235">IF($BA83=0,0,INDEX($L83:$L85,MATCH("20200",$AR83:$AR85,0),1))</f>
        <v>0</v>
      </c>
    </row>
    <row r="84" spans="2:56" ht="18.75">
      <c r="B84" s="247"/>
      <c r="C84" s="250"/>
      <c r="D84" s="252"/>
      <c r="E84" s="271"/>
      <c r="F84" s="93" t="str">
        <f>IF(C83="","",VLOOKUP(C83,登録データ!$H$3:$N$1500,4,FALSE))</f>
        <v/>
      </c>
      <c r="G84" s="93" t="s">
        <v>36</v>
      </c>
      <c r="H84" s="217"/>
      <c r="I84" s="93" t="s">
        <v>61</v>
      </c>
      <c r="J84" s="198"/>
      <c r="K84" s="102" t="str">
        <f t="shared" si="39"/>
        <v/>
      </c>
      <c r="L84" s="99" t="str">
        <f t="shared" si="68"/>
        <v/>
      </c>
      <c r="M84" s="206"/>
      <c r="N84" s="300"/>
      <c r="O84" s="301"/>
      <c r="P84" s="302"/>
      <c r="Q84" s="294"/>
      <c r="R84" s="294"/>
      <c r="V84" s="7"/>
      <c r="W84" s="313"/>
      <c r="X84" s="313"/>
      <c r="Y84" s="326"/>
      <c r="Z84" s="326"/>
      <c r="AA84" s="326"/>
      <c r="AB84" s="326"/>
      <c r="AC84" s="326"/>
      <c r="AD84" s="326"/>
      <c r="AE84" s="99">
        <f t="shared" ca="1" si="222"/>
        <v>0</v>
      </c>
      <c r="AF84" s="93">
        <f t="shared" si="29"/>
        <v>0</v>
      </c>
      <c r="AG84" s="93" t="str">
        <f t="shared" si="223"/>
        <v>00000</v>
      </c>
      <c r="AH84" s="11" t="str">
        <f t="shared" si="30"/>
        <v>0秒0</v>
      </c>
      <c r="AI84" s="12">
        <f t="shared" si="31"/>
        <v>0</v>
      </c>
      <c r="AJ84" s="12" t="str">
        <f t="shared" si="32"/>
        <v>0</v>
      </c>
      <c r="AK84" s="12" t="str">
        <f t="shared" si="33"/>
        <v>0</v>
      </c>
      <c r="AL84" s="12" t="str">
        <f t="shared" si="34"/>
        <v>0m</v>
      </c>
      <c r="AM84" s="12" t="str">
        <f t="shared" si="35"/>
        <v>点</v>
      </c>
      <c r="AN84" s="108">
        <f t="shared" si="36"/>
        <v>0</v>
      </c>
      <c r="AO84" s="99" t="str">
        <f>IF(J84="","",VLOOKUP(H84,登録データ!$Y$4:$Z$28,2,FALSE))</f>
        <v/>
      </c>
      <c r="AP84" s="99" t="str">
        <f>IF(J84="","",VLOOKUP(H84,登録データ!$Y$4:$AA$28,3,FALSE))</f>
        <v/>
      </c>
      <c r="AQ84" s="99" t="str">
        <f t="shared" si="224"/>
        <v/>
      </c>
      <c r="AR84" s="99" t="str">
        <f>IF(H84="","",VLOOKUP(H84,登録データ!$Y$4:$AB$28,4,FALSE))</f>
        <v/>
      </c>
      <c r="AS84" s="99">
        <f>IF(AR84="",0,COUNTIF($AR$17:AR84,AR84))</f>
        <v>0</v>
      </c>
      <c r="AT84" s="99" t="str">
        <f t="shared" si="37"/>
        <v/>
      </c>
      <c r="AU84" s="99">
        <f>IF(AQ84="B",COUNTIF($AT$17:AT84,AT84),0)</f>
        <v>0</v>
      </c>
      <c r="AV84" s="99">
        <f t="shared" si="38"/>
        <v>0</v>
      </c>
      <c r="AW84" s="99">
        <f t="shared" si="225"/>
        <v>0</v>
      </c>
      <c r="AX84" s="99">
        <f t="shared" si="226"/>
        <v>0</v>
      </c>
      <c r="AY84" s="319"/>
      <c r="AZ84" s="313"/>
      <c r="BA84" s="319"/>
      <c r="BB84" s="319"/>
      <c r="BC84" s="319"/>
      <c r="BD84" s="319"/>
    </row>
    <row r="85" spans="2:56" ht="19.5" thickBot="1">
      <c r="B85" s="248"/>
      <c r="C85" s="283"/>
      <c r="D85" s="283"/>
      <c r="E85" s="283"/>
      <c r="F85" s="283"/>
      <c r="G85" s="94" t="s">
        <v>37</v>
      </c>
      <c r="H85" s="196"/>
      <c r="I85" s="94" t="s">
        <v>39</v>
      </c>
      <c r="J85" s="199"/>
      <c r="K85" s="94" t="str">
        <f t="shared" si="39"/>
        <v/>
      </c>
      <c r="L85" s="104" t="str">
        <f t="shared" si="68"/>
        <v/>
      </c>
      <c r="M85" s="202"/>
      <c r="N85" s="303"/>
      <c r="O85" s="303"/>
      <c r="P85" s="304"/>
      <c r="Q85" s="295"/>
      <c r="R85" s="295"/>
      <c r="V85" s="7"/>
      <c r="W85" s="314"/>
      <c r="X85" s="314"/>
      <c r="Y85" s="273"/>
      <c r="Z85" s="273"/>
      <c r="AA85" s="273"/>
      <c r="AB85" s="273"/>
      <c r="AC85" s="273"/>
      <c r="AD85" s="273"/>
      <c r="AE85" s="99">
        <f t="shared" ca="1" si="222"/>
        <v>0</v>
      </c>
      <c r="AF85" s="93">
        <f t="shared" ref="AF85:AF148" si="236">IF(COUNTIF(H85,"*m*")&gt;0,IF(VALUE(AJ85)&gt;59,1,0),0)</f>
        <v>0</v>
      </c>
      <c r="AG85" s="93" t="str">
        <f t="shared" si="223"/>
        <v>00000</v>
      </c>
      <c r="AH85" s="11" t="str">
        <f t="shared" ref="AH85:AH148" si="237">IF(AI85=0,AJ85&amp;"秒"&amp;AK85,AI85&amp;"分"&amp;AJ85&amp;"秒"&amp;AK85)</f>
        <v>0秒0</v>
      </c>
      <c r="AI85" s="12">
        <f t="shared" ref="AI85:AI148" si="238">INT(J85/10000)</f>
        <v>0</v>
      </c>
      <c r="AJ85" s="12" t="str">
        <f t="shared" ref="AJ85:AJ148" si="239">RIGHT(INT(J85/100),2)</f>
        <v>0</v>
      </c>
      <c r="AK85" s="12" t="str">
        <f t="shared" ref="AK85:AK148" si="240">RIGHT(INT(J85/1),2)</f>
        <v>0</v>
      </c>
      <c r="AL85" s="12" t="str">
        <f t="shared" ref="AL85:AL148" si="241">INT(J85/100)&amp;"m"&amp;RIGHT(J85,2)</f>
        <v>0m</v>
      </c>
      <c r="AM85" s="12" t="str">
        <f t="shared" ref="AM85:AM148" si="242">J85&amp;"点"</f>
        <v>点</v>
      </c>
      <c r="AN85" s="108">
        <f t="shared" ref="AN85:AN148" si="243">VALUE(J85)</f>
        <v>0</v>
      </c>
      <c r="AO85" s="99" t="str">
        <f>IF(J85="","",VLOOKUP(H85,登録データ!$Y$4:$Z$28,2,FALSE))</f>
        <v/>
      </c>
      <c r="AP85" s="99" t="str">
        <f>IF(J85="","",VLOOKUP(H85,登録データ!$Y$4:$AA$28,3,FALSE))</f>
        <v/>
      </c>
      <c r="AQ85" s="99" t="str">
        <f t="shared" si="224"/>
        <v/>
      </c>
      <c r="AR85" s="99" t="str">
        <f>IF(H85="","",VLOOKUP(H85,登録データ!$Y$4:$AB$28,4,FALSE))</f>
        <v/>
      </c>
      <c r="AS85" s="99">
        <f>IF(AR85="",0,COUNTIF($AR$17:AR85,AR85))</f>
        <v>0</v>
      </c>
      <c r="AT85" s="99" t="str">
        <f t="shared" ref="AT85:AT148" si="244">AR85&amp;AQ85</f>
        <v/>
      </c>
      <c r="AU85" s="99">
        <f>IF(AQ85="B",COUNTIF($AT$17:AT85,AT85),0)</f>
        <v>0</v>
      </c>
      <c r="AV85" s="99">
        <f t="shared" ref="AV85:AV148" si="245">IF(M85="",0,IF(OR(M85&lt;$AV$10,M85&gt;$AV$11),1,0))</f>
        <v>0</v>
      </c>
      <c r="AW85" s="99">
        <f t="shared" si="225"/>
        <v>0</v>
      </c>
      <c r="AX85" s="99">
        <f t="shared" si="226"/>
        <v>0</v>
      </c>
      <c r="AY85" s="320"/>
      <c r="AZ85" s="314"/>
      <c r="BA85" s="320"/>
      <c r="BB85" s="320"/>
      <c r="BC85" s="320"/>
      <c r="BD85" s="320"/>
    </row>
    <row r="86" spans="2:56" ht="19.5" thickTop="1">
      <c r="B86" s="246">
        <v>24</v>
      </c>
      <c r="C86" s="249"/>
      <c r="D86" s="251" t="str">
        <f>IF(C86="","",VLOOKUP(C86,登録データ!$H$3:$N$1500,2,FALSE))</f>
        <v/>
      </c>
      <c r="E86" s="270" t="str">
        <f>IF(C86="","",VLOOKUP(C86,登録データ!$H$3:$N$1500,3,FALSE))</f>
        <v/>
      </c>
      <c r="F86" s="92" t="str">
        <f>IF(C86="","",VLOOKUP(C86,登録データ!$H$3:$N$1500,7,FALSE))</f>
        <v/>
      </c>
      <c r="G86" s="92" t="s">
        <v>33</v>
      </c>
      <c r="H86" s="216"/>
      <c r="I86" s="92" t="s">
        <v>34</v>
      </c>
      <c r="J86" s="197"/>
      <c r="K86" s="102" t="str">
        <f t="shared" si="39"/>
        <v/>
      </c>
      <c r="L86" s="27" t="str">
        <f t="shared" si="68"/>
        <v/>
      </c>
      <c r="M86" s="200"/>
      <c r="N86" s="298"/>
      <c r="O86" s="298"/>
      <c r="P86" s="299"/>
      <c r="Q86" s="293"/>
      <c r="R86" s="293"/>
      <c r="V86" s="7"/>
      <c r="W86" s="312">
        <f>IF(C86="",0,IF(VLOOKUP(C86,登録データ!$H$3:$P$3000,9,FALSE)=1,0,1))</f>
        <v>0</v>
      </c>
      <c r="X86" s="312">
        <f>COUNTIF($C$17:C86,C86)</f>
        <v>0</v>
      </c>
      <c r="Y86" s="325">
        <f t="shared" ref="Y86" si="246">IF(C86="",1,0)</f>
        <v>1</v>
      </c>
      <c r="Z86" s="325">
        <f t="shared" ref="Z86" si="247">IF(D86="",1,0)</f>
        <v>1</v>
      </c>
      <c r="AA86" s="325">
        <f t="shared" ref="AA86" si="248">IF(E86="",1,0)</f>
        <v>1</v>
      </c>
      <c r="AB86" s="325">
        <f t="shared" ref="AB86" si="249">IF(F86="",1,0)</f>
        <v>1</v>
      </c>
      <c r="AC86" s="325">
        <f t="shared" ref="AC86" si="250">IF(F87="",1,0)</f>
        <v>1</v>
      </c>
      <c r="AD86" s="325">
        <f t="shared" ref="AD86" si="251">IF(ISNA(OR(Y86:AC86)),1,SUM(Y86:AC86))</f>
        <v>5</v>
      </c>
      <c r="AE86" s="99">
        <f t="shared" ca="1" si="222"/>
        <v>0</v>
      </c>
      <c r="AF86" s="93">
        <f t="shared" si="236"/>
        <v>0</v>
      </c>
      <c r="AG86" s="93" t="str">
        <f t="shared" si="223"/>
        <v>00000</v>
      </c>
      <c r="AH86" s="11" t="str">
        <f t="shared" si="237"/>
        <v>0秒0</v>
      </c>
      <c r="AI86" s="12">
        <f t="shared" si="238"/>
        <v>0</v>
      </c>
      <c r="AJ86" s="12" t="str">
        <f t="shared" si="239"/>
        <v>0</v>
      </c>
      <c r="AK86" s="12" t="str">
        <f t="shared" si="240"/>
        <v>0</v>
      </c>
      <c r="AL86" s="12" t="str">
        <f t="shared" si="241"/>
        <v>0m</v>
      </c>
      <c r="AM86" s="12" t="str">
        <f t="shared" si="242"/>
        <v>点</v>
      </c>
      <c r="AN86" s="108">
        <f t="shared" si="243"/>
        <v>0</v>
      </c>
      <c r="AO86" s="99" t="str">
        <f>IF(J86="","",VLOOKUP(H86,登録データ!$Y$4:$Z$28,2,FALSE))</f>
        <v/>
      </c>
      <c r="AP86" s="99" t="str">
        <f>IF(J86="","",VLOOKUP(H86,登録データ!$Y$4:$AA$28,3,FALSE))</f>
        <v/>
      </c>
      <c r="AQ86" s="99" t="str">
        <f t="shared" si="224"/>
        <v/>
      </c>
      <c r="AR86" s="99" t="str">
        <f>IF(H86="","",VLOOKUP(H86,登録データ!$Y$4:$AB$28,4,FALSE))</f>
        <v/>
      </c>
      <c r="AS86" s="99">
        <f>IF(AR86="",0,COUNTIF($AR$17:AR86,AR86))</f>
        <v>0</v>
      </c>
      <c r="AT86" s="99" t="str">
        <f t="shared" si="244"/>
        <v/>
      </c>
      <c r="AU86" s="99">
        <f>IF(AQ86="B",COUNTIF($AT$17:AT86,AT86),0)</f>
        <v>0</v>
      </c>
      <c r="AV86" s="99">
        <f t="shared" si="245"/>
        <v>0</v>
      </c>
      <c r="AW86" s="99">
        <f t="shared" si="225"/>
        <v>0</v>
      </c>
      <c r="AX86" s="99">
        <f t="shared" si="226"/>
        <v>0</v>
      </c>
      <c r="AY86" s="312">
        <f>IF(Q86="",0,COUNTA($Q$17:Q86))</f>
        <v>0</v>
      </c>
      <c r="AZ86" s="312">
        <f>IF(R86="",0,COUNTA($R$17:R86))</f>
        <v>0</v>
      </c>
      <c r="BA86" s="318">
        <f>IF(OR($AR86="20200",$AR87="20200",$AR88="20200"),COUNTIF($AR$17:$AR88,"20200"),0)</f>
        <v>0</v>
      </c>
      <c r="BB86" s="318">
        <f t="shared" ref="BB86" si="252">IF($BA86=0,0,INDEX($H86:$H88,MATCH("20200",$AR86:$AR88,0),1))</f>
        <v>0</v>
      </c>
      <c r="BC86" s="318">
        <f t="shared" ref="BC86" si="253">IF($BA86=0,0,INDEX($J86:$J88,MATCH("20200",$AR86:$AR88,0),1))</f>
        <v>0</v>
      </c>
      <c r="BD86" s="318">
        <f t="shared" ref="BD86" si="254">IF($BA86=0,0,INDEX($L86:$L88,MATCH("20200",$AR86:$AR88,0),1))</f>
        <v>0</v>
      </c>
    </row>
    <row r="87" spans="2:56" ht="18.75">
      <c r="B87" s="247"/>
      <c r="C87" s="250"/>
      <c r="D87" s="252"/>
      <c r="E87" s="271"/>
      <c r="F87" s="93" t="str">
        <f>IF(C86="","",VLOOKUP(C86,登録データ!$H$3:$N$1500,4,FALSE))</f>
        <v/>
      </c>
      <c r="G87" s="93" t="s">
        <v>36</v>
      </c>
      <c r="H87" s="217"/>
      <c r="I87" s="93" t="s">
        <v>61</v>
      </c>
      <c r="J87" s="198"/>
      <c r="K87" s="102" t="str">
        <f t="shared" ref="K87:K150" si="255">IF(OR(H87="",J87=""),"",IF(COUNTIF(H87,"*m*")&gt;0,AH87,IF(COUNTIF(H87,"*種*")&gt;0,AM87,AL87)))</f>
        <v/>
      </c>
      <c r="L87" s="99" t="str">
        <f t="shared" si="68"/>
        <v/>
      </c>
      <c r="M87" s="206"/>
      <c r="N87" s="300"/>
      <c r="O87" s="301"/>
      <c r="P87" s="302"/>
      <c r="Q87" s="294"/>
      <c r="R87" s="294"/>
      <c r="V87" s="7"/>
      <c r="W87" s="313"/>
      <c r="X87" s="313"/>
      <c r="Y87" s="326"/>
      <c r="Z87" s="326"/>
      <c r="AA87" s="326"/>
      <c r="AB87" s="326"/>
      <c r="AC87" s="326"/>
      <c r="AD87" s="326"/>
      <c r="AE87" s="99">
        <f t="shared" ca="1" si="222"/>
        <v>0</v>
      </c>
      <c r="AF87" s="93">
        <f t="shared" si="236"/>
        <v>0</v>
      </c>
      <c r="AG87" s="93" t="str">
        <f t="shared" si="223"/>
        <v>00000</v>
      </c>
      <c r="AH87" s="11" t="str">
        <f t="shared" si="237"/>
        <v>0秒0</v>
      </c>
      <c r="AI87" s="12">
        <f t="shared" si="238"/>
        <v>0</v>
      </c>
      <c r="AJ87" s="12" t="str">
        <f t="shared" si="239"/>
        <v>0</v>
      </c>
      <c r="AK87" s="12" t="str">
        <f t="shared" si="240"/>
        <v>0</v>
      </c>
      <c r="AL87" s="12" t="str">
        <f t="shared" si="241"/>
        <v>0m</v>
      </c>
      <c r="AM87" s="12" t="str">
        <f t="shared" si="242"/>
        <v>点</v>
      </c>
      <c r="AN87" s="108">
        <f t="shared" si="243"/>
        <v>0</v>
      </c>
      <c r="AO87" s="99" t="str">
        <f>IF(J87="","",VLOOKUP(H87,登録データ!$Y$4:$Z$28,2,FALSE))</f>
        <v/>
      </c>
      <c r="AP87" s="99" t="str">
        <f>IF(J87="","",VLOOKUP(H87,登録データ!$Y$4:$AA$28,3,FALSE))</f>
        <v/>
      </c>
      <c r="AQ87" s="99" t="str">
        <f t="shared" si="224"/>
        <v/>
      </c>
      <c r="AR87" s="99" t="str">
        <f>IF(H87="","",VLOOKUP(H87,登録データ!$Y$4:$AB$28,4,FALSE))</f>
        <v/>
      </c>
      <c r="AS87" s="99">
        <f>IF(AR87="",0,COUNTIF($AR$17:AR87,AR87))</f>
        <v>0</v>
      </c>
      <c r="AT87" s="99" t="str">
        <f t="shared" si="244"/>
        <v/>
      </c>
      <c r="AU87" s="99">
        <f>IF(AQ87="B",COUNTIF($AT$17:AT87,AT87),0)</f>
        <v>0</v>
      </c>
      <c r="AV87" s="99">
        <f t="shared" si="245"/>
        <v>0</v>
      </c>
      <c r="AW87" s="99">
        <f t="shared" si="225"/>
        <v>0</v>
      </c>
      <c r="AX87" s="99">
        <f t="shared" si="226"/>
        <v>0</v>
      </c>
      <c r="AY87" s="319"/>
      <c r="AZ87" s="313"/>
      <c r="BA87" s="319"/>
      <c r="BB87" s="319"/>
      <c r="BC87" s="319"/>
      <c r="BD87" s="319"/>
    </row>
    <row r="88" spans="2:56" ht="19.5" thickBot="1">
      <c r="B88" s="248"/>
      <c r="C88" s="283"/>
      <c r="D88" s="283"/>
      <c r="E88" s="283"/>
      <c r="F88" s="283"/>
      <c r="G88" s="94" t="s">
        <v>37</v>
      </c>
      <c r="H88" s="196"/>
      <c r="I88" s="94" t="s">
        <v>39</v>
      </c>
      <c r="J88" s="199"/>
      <c r="K88" s="94" t="str">
        <f t="shared" si="255"/>
        <v/>
      </c>
      <c r="L88" s="104" t="str">
        <f t="shared" si="68"/>
        <v/>
      </c>
      <c r="M88" s="202"/>
      <c r="N88" s="303"/>
      <c r="O88" s="303"/>
      <c r="P88" s="304"/>
      <c r="Q88" s="295"/>
      <c r="R88" s="295"/>
      <c r="V88" s="7"/>
      <c r="W88" s="314"/>
      <c r="X88" s="314"/>
      <c r="Y88" s="273"/>
      <c r="Z88" s="273"/>
      <c r="AA88" s="273"/>
      <c r="AB88" s="273"/>
      <c r="AC88" s="273"/>
      <c r="AD88" s="273"/>
      <c r="AE88" s="99">
        <f t="shared" ca="1" si="222"/>
        <v>0</v>
      </c>
      <c r="AF88" s="93">
        <f t="shared" si="236"/>
        <v>0</v>
      </c>
      <c r="AG88" s="93" t="str">
        <f t="shared" si="223"/>
        <v>00000</v>
      </c>
      <c r="AH88" s="11" t="str">
        <f t="shared" si="237"/>
        <v>0秒0</v>
      </c>
      <c r="AI88" s="12">
        <f t="shared" si="238"/>
        <v>0</v>
      </c>
      <c r="AJ88" s="12" t="str">
        <f t="shared" si="239"/>
        <v>0</v>
      </c>
      <c r="AK88" s="12" t="str">
        <f t="shared" si="240"/>
        <v>0</v>
      </c>
      <c r="AL88" s="12" t="str">
        <f t="shared" si="241"/>
        <v>0m</v>
      </c>
      <c r="AM88" s="12" t="str">
        <f t="shared" si="242"/>
        <v>点</v>
      </c>
      <c r="AN88" s="108">
        <f t="shared" si="243"/>
        <v>0</v>
      </c>
      <c r="AO88" s="99" t="str">
        <f>IF(J88="","",VLOOKUP(H88,登録データ!$Y$4:$Z$28,2,FALSE))</f>
        <v/>
      </c>
      <c r="AP88" s="99" t="str">
        <f>IF(J88="","",VLOOKUP(H88,登録データ!$Y$4:$AA$28,3,FALSE))</f>
        <v/>
      </c>
      <c r="AQ88" s="99" t="str">
        <f t="shared" si="224"/>
        <v/>
      </c>
      <c r="AR88" s="99" t="str">
        <f>IF(H88="","",VLOOKUP(H88,登録データ!$Y$4:$AB$28,4,FALSE))</f>
        <v/>
      </c>
      <c r="AS88" s="99">
        <f>IF(AR88="",0,COUNTIF($AR$17:AR88,AR88))</f>
        <v>0</v>
      </c>
      <c r="AT88" s="99" t="str">
        <f t="shared" si="244"/>
        <v/>
      </c>
      <c r="AU88" s="99">
        <f>IF(AQ88="B",COUNTIF($AT$17:AT88,AT88),0)</f>
        <v>0</v>
      </c>
      <c r="AV88" s="99">
        <f t="shared" si="245"/>
        <v>0</v>
      </c>
      <c r="AW88" s="99">
        <f t="shared" si="225"/>
        <v>0</v>
      </c>
      <c r="AX88" s="99">
        <f t="shared" si="226"/>
        <v>0</v>
      </c>
      <c r="AY88" s="320"/>
      <c r="AZ88" s="314"/>
      <c r="BA88" s="320"/>
      <c r="BB88" s="320"/>
      <c r="BC88" s="320"/>
      <c r="BD88" s="320"/>
    </row>
    <row r="89" spans="2:56" ht="19.5" thickTop="1">
      <c r="B89" s="246">
        <v>25</v>
      </c>
      <c r="C89" s="249"/>
      <c r="D89" s="251" t="str">
        <f>IF(C89="","",VLOOKUP(C89,登録データ!$H$3:$N$1500,2,FALSE))</f>
        <v/>
      </c>
      <c r="E89" s="270" t="str">
        <f>IF(C89="","",VLOOKUP(C89,登録データ!$H$3:$N$1500,3,FALSE))</f>
        <v/>
      </c>
      <c r="F89" s="92" t="str">
        <f>IF(C89="","",VLOOKUP(C89,登録データ!$H$3:$N$1500,7,FALSE))</f>
        <v/>
      </c>
      <c r="G89" s="92" t="s">
        <v>33</v>
      </c>
      <c r="H89" s="216"/>
      <c r="I89" s="92" t="s">
        <v>34</v>
      </c>
      <c r="J89" s="197"/>
      <c r="K89" s="102" t="str">
        <f t="shared" si="255"/>
        <v/>
      </c>
      <c r="L89" s="27" t="str">
        <f t="shared" si="68"/>
        <v/>
      </c>
      <c r="M89" s="200"/>
      <c r="N89" s="298"/>
      <c r="O89" s="298"/>
      <c r="P89" s="299"/>
      <c r="Q89" s="293"/>
      <c r="R89" s="293"/>
      <c r="V89" s="7"/>
      <c r="W89" s="312">
        <f>IF(C89="",0,IF(VLOOKUP(C89,登録データ!$H$3:$P$3000,9,FALSE)=1,0,1))</f>
        <v>0</v>
      </c>
      <c r="X89" s="312">
        <f>COUNTIF($C$17:C89,C89)</f>
        <v>0</v>
      </c>
      <c r="Y89" s="325">
        <f t="shared" ref="Y89" si="256">IF(C89="",1,0)</f>
        <v>1</v>
      </c>
      <c r="Z89" s="325">
        <f t="shared" ref="Z89" si="257">IF(D89="",1,0)</f>
        <v>1</v>
      </c>
      <c r="AA89" s="325">
        <f t="shared" ref="AA89" si="258">IF(E89="",1,0)</f>
        <v>1</v>
      </c>
      <c r="AB89" s="325">
        <f t="shared" ref="AB89" si="259">IF(F89="",1,0)</f>
        <v>1</v>
      </c>
      <c r="AC89" s="325">
        <f t="shared" ref="AC89" si="260">IF(F90="",1,0)</f>
        <v>1</v>
      </c>
      <c r="AD89" s="325">
        <f t="shared" ref="AD89" si="261">IF(ISNA(OR(Y89:AC89)),1,SUM(Y89:AC89))</f>
        <v>5</v>
      </c>
      <c r="AE89" s="99">
        <f t="shared" ca="1" si="222"/>
        <v>0</v>
      </c>
      <c r="AF89" s="93">
        <f t="shared" si="236"/>
        <v>0</v>
      </c>
      <c r="AG89" s="93" t="str">
        <f t="shared" si="223"/>
        <v>00000</v>
      </c>
      <c r="AH89" s="11" t="str">
        <f t="shared" si="237"/>
        <v>0秒0</v>
      </c>
      <c r="AI89" s="12">
        <f t="shared" si="238"/>
        <v>0</v>
      </c>
      <c r="AJ89" s="12" t="str">
        <f t="shared" si="239"/>
        <v>0</v>
      </c>
      <c r="AK89" s="12" t="str">
        <f t="shared" si="240"/>
        <v>0</v>
      </c>
      <c r="AL89" s="12" t="str">
        <f t="shared" si="241"/>
        <v>0m</v>
      </c>
      <c r="AM89" s="12" t="str">
        <f t="shared" si="242"/>
        <v>点</v>
      </c>
      <c r="AN89" s="108">
        <f t="shared" si="243"/>
        <v>0</v>
      </c>
      <c r="AO89" s="99" t="str">
        <f>IF(J89="","",VLOOKUP(H89,登録データ!$Y$4:$Z$28,2,FALSE))</f>
        <v/>
      </c>
      <c r="AP89" s="99" t="str">
        <f>IF(J89="","",VLOOKUP(H89,登録データ!$Y$4:$AA$28,3,FALSE))</f>
        <v/>
      </c>
      <c r="AQ89" s="99" t="str">
        <f t="shared" si="224"/>
        <v/>
      </c>
      <c r="AR89" s="99" t="str">
        <f>IF(H89="","",VLOOKUP(H89,登録データ!$Y$4:$AB$28,4,FALSE))</f>
        <v/>
      </c>
      <c r="AS89" s="99">
        <f>IF(AR89="",0,COUNTIF($AR$17:AR89,AR89))</f>
        <v>0</v>
      </c>
      <c r="AT89" s="99" t="str">
        <f t="shared" si="244"/>
        <v/>
      </c>
      <c r="AU89" s="99">
        <f>IF(AQ89="B",COUNTIF($AT$17:AT89,AT89),0)</f>
        <v>0</v>
      </c>
      <c r="AV89" s="99">
        <f t="shared" si="245"/>
        <v>0</v>
      </c>
      <c r="AW89" s="99">
        <f t="shared" si="225"/>
        <v>0</v>
      </c>
      <c r="AX89" s="99">
        <f t="shared" si="226"/>
        <v>0</v>
      </c>
      <c r="AY89" s="312">
        <f>IF(Q89="",0,COUNTA($Q$17:Q89))</f>
        <v>0</v>
      </c>
      <c r="AZ89" s="312">
        <f>IF(R89="",0,COUNTA($R$17:R89))</f>
        <v>0</v>
      </c>
      <c r="BA89" s="318">
        <f>IF(OR($AR89="20200",$AR90="20200",$AR91="20200"),COUNTIF($AR$17:$AR91,"20200"),0)</f>
        <v>0</v>
      </c>
      <c r="BB89" s="318">
        <f t="shared" ref="BB89" si="262">IF($BA89=0,0,INDEX($H89:$H91,MATCH("20200",$AR89:$AR91,0),1))</f>
        <v>0</v>
      </c>
      <c r="BC89" s="318">
        <f t="shared" ref="BC89" si="263">IF($BA89=0,0,INDEX($J89:$J91,MATCH("20200",$AR89:$AR91,0),1))</f>
        <v>0</v>
      </c>
      <c r="BD89" s="318">
        <f t="shared" ref="BD89" si="264">IF($BA89=0,0,INDEX($L89:$L91,MATCH("20200",$AR89:$AR91,0),1))</f>
        <v>0</v>
      </c>
    </row>
    <row r="90" spans="2:56" ht="18.75">
      <c r="B90" s="247"/>
      <c r="C90" s="250"/>
      <c r="D90" s="252"/>
      <c r="E90" s="271"/>
      <c r="F90" s="93" t="str">
        <f>IF(C89="","",VLOOKUP(C89,登録データ!$H$3:$N$1500,4,FALSE))</f>
        <v/>
      </c>
      <c r="G90" s="93" t="s">
        <v>36</v>
      </c>
      <c r="H90" s="217"/>
      <c r="I90" s="93" t="s">
        <v>61</v>
      </c>
      <c r="J90" s="198"/>
      <c r="K90" s="102" t="str">
        <f t="shared" si="255"/>
        <v/>
      </c>
      <c r="L90" s="99" t="str">
        <f t="shared" si="68"/>
        <v/>
      </c>
      <c r="M90" s="206"/>
      <c r="N90" s="300"/>
      <c r="O90" s="301"/>
      <c r="P90" s="302"/>
      <c r="Q90" s="294"/>
      <c r="R90" s="294"/>
      <c r="V90" s="7"/>
      <c r="W90" s="313"/>
      <c r="X90" s="313"/>
      <c r="Y90" s="326"/>
      <c r="Z90" s="326"/>
      <c r="AA90" s="326"/>
      <c r="AB90" s="326"/>
      <c r="AC90" s="326"/>
      <c r="AD90" s="326"/>
      <c r="AE90" s="99">
        <f t="shared" ca="1" si="222"/>
        <v>0</v>
      </c>
      <c r="AF90" s="93">
        <f t="shared" si="236"/>
        <v>0</v>
      </c>
      <c r="AG90" s="93" t="str">
        <f t="shared" si="223"/>
        <v>00000</v>
      </c>
      <c r="AH90" s="11" t="str">
        <f t="shared" si="237"/>
        <v>0秒0</v>
      </c>
      <c r="AI90" s="12">
        <f t="shared" si="238"/>
        <v>0</v>
      </c>
      <c r="AJ90" s="12" t="str">
        <f t="shared" si="239"/>
        <v>0</v>
      </c>
      <c r="AK90" s="12" t="str">
        <f t="shared" si="240"/>
        <v>0</v>
      </c>
      <c r="AL90" s="12" t="str">
        <f t="shared" si="241"/>
        <v>0m</v>
      </c>
      <c r="AM90" s="12" t="str">
        <f t="shared" si="242"/>
        <v>点</v>
      </c>
      <c r="AN90" s="108">
        <f t="shared" si="243"/>
        <v>0</v>
      </c>
      <c r="AO90" s="99" t="str">
        <f>IF(J90="","",VLOOKUP(H90,登録データ!$Y$4:$Z$28,2,FALSE))</f>
        <v/>
      </c>
      <c r="AP90" s="99" t="str">
        <f>IF(J90="","",VLOOKUP(H90,登録データ!$Y$4:$AA$28,3,FALSE))</f>
        <v/>
      </c>
      <c r="AQ90" s="99" t="str">
        <f t="shared" si="224"/>
        <v/>
      </c>
      <c r="AR90" s="99" t="str">
        <f>IF(H90="","",VLOOKUP(H90,登録データ!$Y$4:$AB$28,4,FALSE))</f>
        <v/>
      </c>
      <c r="AS90" s="99">
        <f>IF(AR90="",0,COUNTIF($AR$17:AR90,AR90))</f>
        <v>0</v>
      </c>
      <c r="AT90" s="99" t="str">
        <f t="shared" si="244"/>
        <v/>
      </c>
      <c r="AU90" s="99">
        <f>IF(AQ90="B",COUNTIF($AT$17:AT90,AT90),0)</f>
        <v>0</v>
      </c>
      <c r="AV90" s="99">
        <f t="shared" si="245"/>
        <v>0</v>
      </c>
      <c r="AW90" s="99">
        <f t="shared" si="225"/>
        <v>0</v>
      </c>
      <c r="AX90" s="99">
        <f t="shared" si="226"/>
        <v>0</v>
      </c>
      <c r="AY90" s="319"/>
      <c r="AZ90" s="313"/>
      <c r="BA90" s="319"/>
      <c r="BB90" s="319"/>
      <c r="BC90" s="319"/>
      <c r="BD90" s="319"/>
    </row>
    <row r="91" spans="2:56" ht="19.5" thickBot="1">
      <c r="B91" s="248"/>
      <c r="C91" s="283"/>
      <c r="D91" s="283"/>
      <c r="E91" s="283"/>
      <c r="F91" s="283"/>
      <c r="G91" s="94" t="s">
        <v>37</v>
      </c>
      <c r="H91" s="196"/>
      <c r="I91" s="94" t="s">
        <v>39</v>
      </c>
      <c r="J91" s="199"/>
      <c r="K91" s="94" t="str">
        <f t="shared" si="255"/>
        <v/>
      </c>
      <c r="L91" s="104" t="str">
        <f t="shared" si="68"/>
        <v/>
      </c>
      <c r="M91" s="202"/>
      <c r="N91" s="303"/>
      <c r="O91" s="303"/>
      <c r="P91" s="304"/>
      <c r="Q91" s="295"/>
      <c r="R91" s="295"/>
      <c r="V91" s="7"/>
      <c r="W91" s="314"/>
      <c r="X91" s="314"/>
      <c r="Y91" s="273"/>
      <c r="Z91" s="273"/>
      <c r="AA91" s="273"/>
      <c r="AB91" s="273"/>
      <c r="AC91" s="273"/>
      <c r="AD91" s="273"/>
      <c r="AE91" s="99">
        <f t="shared" ca="1" si="222"/>
        <v>0</v>
      </c>
      <c r="AF91" s="93">
        <f t="shared" si="236"/>
        <v>0</v>
      </c>
      <c r="AG91" s="93" t="str">
        <f t="shared" si="223"/>
        <v>00000</v>
      </c>
      <c r="AH91" s="11" t="str">
        <f t="shared" si="237"/>
        <v>0秒0</v>
      </c>
      <c r="AI91" s="12">
        <f t="shared" si="238"/>
        <v>0</v>
      </c>
      <c r="AJ91" s="12" t="str">
        <f t="shared" si="239"/>
        <v>0</v>
      </c>
      <c r="AK91" s="12" t="str">
        <f t="shared" si="240"/>
        <v>0</v>
      </c>
      <c r="AL91" s="12" t="str">
        <f t="shared" si="241"/>
        <v>0m</v>
      </c>
      <c r="AM91" s="12" t="str">
        <f t="shared" si="242"/>
        <v>点</v>
      </c>
      <c r="AN91" s="108">
        <f t="shared" si="243"/>
        <v>0</v>
      </c>
      <c r="AO91" s="99" t="str">
        <f>IF(J91="","",VLOOKUP(H91,登録データ!$Y$4:$Z$28,2,FALSE))</f>
        <v/>
      </c>
      <c r="AP91" s="99" t="str">
        <f>IF(J91="","",VLOOKUP(H91,登録データ!$Y$4:$AA$28,3,FALSE))</f>
        <v/>
      </c>
      <c r="AQ91" s="99" t="str">
        <f t="shared" si="224"/>
        <v/>
      </c>
      <c r="AR91" s="99" t="str">
        <f>IF(H91="","",VLOOKUP(H91,登録データ!$Y$4:$AB$28,4,FALSE))</f>
        <v/>
      </c>
      <c r="AS91" s="99">
        <f>IF(AR91="",0,COUNTIF($AR$17:AR91,AR91))</f>
        <v>0</v>
      </c>
      <c r="AT91" s="99" t="str">
        <f t="shared" si="244"/>
        <v/>
      </c>
      <c r="AU91" s="99">
        <f>IF(AQ91="B",COUNTIF($AT$17:AT91,AT91),0)</f>
        <v>0</v>
      </c>
      <c r="AV91" s="99">
        <f t="shared" si="245"/>
        <v>0</v>
      </c>
      <c r="AW91" s="99">
        <f t="shared" si="225"/>
        <v>0</v>
      </c>
      <c r="AX91" s="99">
        <f t="shared" si="226"/>
        <v>0</v>
      </c>
      <c r="AY91" s="320"/>
      <c r="AZ91" s="314"/>
      <c r="BA91" s="320"/>
      <c r="BB91" s="320"/>
      <c r="BC91" s="320"/>
      <c r="BD91" s="320"/>
    </row>
    <row r="92" spans="2:56" ht="19.5" thickTop="1">
      <c r="B92" s="246">
        <v>26</v>
      </c>
      <c r="C92" s="249"/>
      <c r="D92" s="251" t="str">
        <f>IF(C92="","",VLOOKUP(C92,登録データ!$H$3:$N$1500,2,FALSE))</f>
        <v/>
      </c>
      <c r="E92" s="270" t="str">
        <f>IF(C92="","",VLOOKUP(C92,登録データ!$H$3:$N$1500,3,FALSE))</f>
        <v/>
      </c>
      <c r="F92" s="92" t="str">
        <f>IF(C92="","",VLOOKUP(C92,登録データ!$H$3:$N$1500,7,FALSE))</f>
        <v/>
      </c>
      <c r="G92" s="92" t="s">
        <v>33</v>
      </c>
      <c r="H92" s="216"/>
      <c r="I92" s="92" t="s">
        <v>34</v>
      </c>
      <c r="J92" s="197"/>
      <c r="K92" s="102" t="str">
        <f t="shared" si="255"/>
        <v/>
      </c>
      <c r="L92" s="27" t="str">
        <f t="shared" si="68"/>
        <v/>
      </c>
      <c r="M92" s="200"/>
      <c r="N92" s="298"/>
      <c r="O92" s="298"/>
      <c r="P92" s="299"/>
      <c r="Q92" s="293"/>
      <c r="R92" s="293"/>
      <c r="V92" s="7"/>
      <c r="W92" s="312">
        <f>IF(C92="",0,IF(VLOOKUP(C92,登録データ!$H$3:$P$3000,9,FALSE)=1,0,1))</f>
        <v>0</v>
      </c>
      <c r="X92" s="312">
        <f>COUNTIF($C$17:C92,C92)</f>
        <v>0</v>
      </c>
      <c r="Y92" s="325">
        <f t="shared" ref="Y92" si="265">IF(C92="",1,0)</f>
        <v>1</v>
      </c>
      <c r="Z92" s="325">
        <f t="shared" ref="Z92" si="266">IF(D92="",1,0)</f>
        <v>1</v>
      </c>
      <c r="AA92" s="325">
        <f t="shared" ref="AA92" si="267">IF(E92="",1,0)</f>
        <v>1</v>
      </c>
      <c r="AB92" s="325">
        <f t="shared" ref="AB92" si="268">IF(F92="",1,0)</f>
        <v>1</v>
      </c>
      <c r="AC92" s="325">
        <f t="shared" ref="AC92" si="269">IF(F93="",1,0)</f>
        <v>1</v>
      </c>
      <c r="AD92" s="325">
        <f t="shared" ref="AD92" si="270">IF(ISNA(OR(Y92:AC92)),1,SUM(Y92:AC92))</f>
        <v>5</v>
      </c>
      <c r="AE92" s="99">
        <f t="shared" ca="1" si="222"/>
        <v>0</v>
      </c>
      <c r="AF92" s="93">
        <f t="shared" si="236"/>
        <v>0</v>
      </c>
      <c r="AG92" s="93" t="str">
        <f t="shared" si="223"/>
        <v>00000</v>
      </c>
      <c r="AH92" s="11" t="str">
        <f t="shared" si="237"/>
        <v>0秒0</v>
      </c>
      <c r="AI92" s="12">
        <f t="shared" si="238"/>
        <v>0</v>
      </c>
      <c r="AJ92" s="12" t="str">
        <f t="shared" si="239"/>
        <v>0</v>
      </c>
      <c r="AK92" s="12" t="str">
        <f t="shared" si="240"/>
        <v>0</v>
      </c>
      <c r="AL92" s="12" t="str">
        <f t="shared" si="241"/>
        <v>0m</v>
      </c>
      <c r="AM92" s="12" t="str">
        <f t="shared" si="242"/>
        <v>点</v>
      </c>
      <c r="AN92" s="108">
        <f t="shared" si="243"/>
        <v>0</v>
      </c>
      <c r="AO92" s="99" t="str">
        <f>IF(J92="","",VLOOKUP(H92,登録データ!$Y$4:$Z$28,2,FALSE))</f>
        <v/>
      </c>
      <c r="AP92" s="99" t="str">
        <f>IF(J92="","",VLOOKUP(H92,登録データ!$Y$4:$AA$28,3,FALSE))</f>
        <v/>
      </c>
      <c r="AQ92" s="99" t="str">
        <f t="shared" si="224"/>
        <v/>
      </c>
      <c r="AR92" s="99" t="str">
        <f>IF(H92="","",VLOOKUP(H92,登録データ!$Y$4:$AB$28,4,FALSE))</f>
        <v/>
      </c>
      <c r="AS92" s="99">
        <f>IF(AR92="",0,COUNTIF($AR$17:AR92,AR92))</f>
        <v>0</v>
      </c>
      <c r="AT92" s="99" t="str">
        <f t="shared" si="244"/>
        <v/>
      </c>
      <c r="AU92" s="99">
        <f>IF(AQ92="B",COUNTIF($AT$17:AT92,AT92),0)</f>
        <v>0</v>
      </c>
      <c r="AV92" s="99">
        <f t="shared" si="245"/>
        <v>0</v>
      </c>
      <c r="AW92" s="99">
        <f t="shared" si="225"/>
        <v>0</v>
      </c>
      <c r="AX92" s="99">
        <f t="shared" si="226"/>
        <v>0</v>
      </c>
      <c r="AY92" s="312">
        <f>IF(Q92="",0,COUNTA($Q$17:Q92))</f>
        <v>0</v>
      </c>
      <c r="AZ92" s="312">
        <f>IF(R92="",0,COUNTA($R$17:R92))</f>
        <v>0</v>
      </c>
      <c r="BA92" s="318">
        <f>IF(OR($AR92="20200",$AR93="20200",$AR94="20200"),COUNTIF($AR$17:$AR94,"20200"),0)</f>
        <v>0</v>
      </c>
      <c r="BB92" s="318">
        <f t="shared" ref="BB92" si="271">IF($BA92=0,0,INDEX($H92:$H94,MATCH("20200",$AR92:$AR94,0),1))</f>
        <v>0</v>
      </c>
      <c r="BC92" s="318">
        <f t="shared" ref="BC92" si="272">IF($BA92=0,0,INDEX($J92:$J94,MATCH("20200",$AR92:$AR94,0),1))</f>
        <v>0</v>
      </c>
      <c r="BD92" s="318">
        <f t="shared" ref="BD92" si="273">IF($BA92=0,0,INDEX($L92:$L94,MATCH("20200",$AR92:$AR94,0),1))</f>
        <v>0</v>
      </c>
    </row>
    <row r="93" spans="2:56" ht="18.75">
      <c r="B93" s="247"/>
      <c r="C93" s="250"/>
      <c r="D93" s="252"/>
      <c r="E93" s="271"/>
      <c r="F93" s="93" t="str">
        <f>IF(C92="","",VLOOKUP(C92,登録データ!$H$3:$N$1500,4,FALSE))</f>
        <v/>
      </c>
      <c r="G93" s="93" t="s">
        <v>36</v>
      </c>
      <c r="H93" s="217"/>
      <c r="I93" s="93" t="s">
        <v>61</v>
      </c>
      <c r="J93" s="198"/>
      <c r="K93" s="102" t="str">
        <f t="shared" si="255"/>
        <v/>
      </c>
      <c r="L93" s="99" t="str">
        <f t="shared" si="68"/>
        <v/>
      </c>
      <c r="M93" s="206"/>
      <c r="N93" s="300"/>
      <c r="O93" s="301"/>
      <c r="P93" s="302"/>
      <c r="Q93" s="294"/>
      <c r="R93" s="294"/>
      <c r="V93" s="7"/>
      <c r="W93" s="313"/>
      <c r="X93" s="313"/>
      <c r="Y93" s="326"/>
      <c r="Z93" s="326"/>
      <c r="AA93" s="326"/>
      <c r="AB93" s="326"/>
      <c r="AC93" s="326"/>
      <c r="AD93" s="326"/>
      <c r="AE93" s="99">
        <f t="shared" ca="1" si="222"/>
        <v>0</v>
      </c>
      <c r="AF93" s="93">
        <f t="shared" si="236"/>
        <v>0</v>
      </c>
      <c r="AG93" s="93" t="str">
        <f t="shared" si="223"/>
        <v>00000</v>
      </c>
      <c r="AH93" s="11" t="str">
        <f t="shared" si="237"/>
        <v>0秒0</v>
      </c>
      <c r="AI93" s="12">
        <f t="shared" si="238"/>
        <v>0</v>
      </c>
      <c r="AJ93" s="12" t="str">
        <f t="shared" si="239"/>
        <v>0</v>
      </c>
      <c r="AK93" s="12" t="str">
        <f t="shared" si="240"/>
        <v>0</v>
      </c>
      <c r="AL93" s="12" t="str">
        <f t="shared" si="241"/>
        <v>0m</v>
      </c>
      <c r="AM93" s="12" t="str">
        <f t="shared" si="242"/>
        <v>点</v>
      </c>
      <c r="AN93" s="108">
        <f t="shared" si="243"/>
        <v>0</v>
      </c>
      <c r="AO93" s="99" t="str">
        <f>IF(J93="","",VLOOKUP(H93,登録データ!$Y$4:$Z$28,2,FALSE))</f>
        <v/>
      </c>
      <c r="AP93" s="99" t="str">
        <f>IF(J93="","",VLOOKUP(H93,登録データ!$Y$4:$AA$28,3,FALSE))</f>
        <v/>
      </c>
      <c r="AQ93" s="99" t="str">
        <f t="shared" si="224"/>
        <v/>
      </c>
      <c r="AR93" s="99" t="str">
        <f>IF(H93="","",VLOOKUP(H93,登録データ!$Y$4:$AB$28,4,FALSE))</f>
        <v/>
      </c>
      <c r="AS93" s="99">
        <f>IF(AR93="",0,COUNTIF($AR$17:AR93,AR93))</f>
        <v>0</v>
      </c>
      <c r="AT93" s="99" t="str">
        <f t="shared" si="244"/>
        <v/>
      </c>
      <c r="AU93" s="99">
        <f>IF(AQ93="B",COUNTIF($AT$17:AT93,AT93),0)</f>
        <v>0</v>
      </c>
      <c r="AV93" s="99">
        <f t="shared" si="245"/>
        <v>0</v>
      </c>
      <c r="AW93" s="99">
        <f t="shared" si="225"/>
        <v>0</v>
      </c>
      <c r="AX93" s="99">
        <f t="shared" si="226"/>
        <v>0</v>
      </c>
      <c r="AY93" s="319"/>
      <c r="AZ93" s="313"/>
      <c r="BA93" s="319"/>
      <c r="BB93" s="319"/>
      <c r="BC93" s="319"/>
      <c r="BD93" s="319"/>
    </row>
    <row r="94" spans="2:56" ht="19.5" thickBot="1">
      <c r="B94" s="248"/>
      <c r="C94" s="283"/>
      <c r="D94" s="283"/>
      <c r="E94" s="283"/>
      <c r="F94" s="283"/>
      <c r="G94" s="94" t="s">
        <v>37</v>
      </c>
      <c r="H94" s="196"/>
      <c r="I94" s="94" t="s">
        <v>39</v>
      </c>
      <c r="J94" s="199"/>
      <c r="K94" s="94" t="str">
        <f t="shared" si="255"/>
        <v/>
      </c>
      <c r="L94" s="104" t="str">
        <f t="shared" ref="L94:L157" si="274">IF(J94="","",AQ94)</f>
        <v/>
      </c>
      <c r="M94" s="202"/>
      <c r="N94" s="303"/>
      <c r="O94" s="303"/>
      <c r="P94" s="304"/>
      <c r="Q94" s="295"/>
      <c r="R94" s="295"/>
      <c r="V94" s="7"/>
      <c r="W94" s="314"/>
      <c r="X94" s="314"/>
      <c r="Y94" s="273"/>
      <c r="Z94" s="273"/>
      <c r="AA94" s="273"/>
      <c r="AB94" s="273"/>
      <c r="AC94" s="273"/>
      <c r="AD94" s="273"/>
      <c r="AE94" s="99">
        <f t="shared" ca="1" si="222"/>
        <v>0</v>
      </c>
      <c r="AF94" s="93">
        <f t="shared" si="236"/>
        <v>0</v>
      </c>
      <c r="AG94" s="93" t="str">
        <f t="shared" si="223"/>
        <v>00000</v>
      </c>
      <c r="AH94" s="11" t="str">
        <f t="shared" si="237"/>
        <v>0秒0</v>
      </c>
      <c r="AI94" s="12">
        <f t="shared" si="238"/>
        <v>0</v>
      </c>
      <c r="AJ94" s="12" t="str">
        <f t="shared" si="239"/>
        <v>0</v>
      </c>
      <c r="AK94" s="12" t="str">
        <f t="shared" si="240"/>
        <v>0</v>
      </c>
      <c r="AL94" s="12" t="str">
        <f t="shared" si="241"/>
        <v>0m</v>
      </c>
      <c r="AM94" s="12" t="str">
        <f t="shared" si="242"/>
        <v>点</v>
      </c>
      <c r="AN94" s="108">
        <f t="shared" si="243"/>
        <v>0</v>
      </c>
      <c r="AO94" s="99" t="str">
        <f>IF(J94="","",VLOOKUP(H94,登録データ!$Y$4:$Z$28,2,FALSE))</f>
        <v/>
      </c>
      <c r="AP94" s="99" t="str">
        <f>IF(J94="","",VLOOKUP(H94,登録データ!$Y$4:$AA$28,3,FALSE))</f>
        <v/>
      </c>
      <c r="AQ94" s="99" t="str">
        <f t="shared" si="224"/>
        <v/>
      </c>
      <c r="AR94" s="99" t="str">
        <f>IF(H94="","",VLOOKUP(H94,登録データ!$Y$4:$AB$28,4,FALSE))</f>
        <v/>
      </c>
      <c r="AS94" s="99">
        <f>IF(AR94="",0,COUNTIF($AR$17:AR94,AR94))</f>
        <v>0</v>
      </c>
      <c r="AT94" s="99" t="str">
        <f t="shared" si="244"/>
        <v/>
      </c>
      <c r="AU94" s="99">
        <f>IF(AQ94="B",COUNTIF($AT$17:AT94,AT94),0)</f>
        <v>0</v>
      </c>
      <c r="AV94" s="99">
        <f t="shared" si="245"/>
        <v>0</v>
      </c>
      <c r="AW94" s="99">
        <f t="shared" si="225"/>
        <v>0</v>
      </c>
      <c r="AX94" s="99">
        <f t="shared" si="226"/>
        <v>0</v>
      </c>
      <c r="AY94" s="320"/>
      <c r="AZ94" s="314"/>
      <c r="BA94" s="320"/>
      <c r="BB94" s="320"/>
      <c r="BC94" s="320"/>
      <c r="BD94" s="320"/>
    </row>
    <row r="95" spans="2:56" ht="19.5" thickTop="1">
      <c r="B95" s="246">
        <v>27</v>
      </c>
      <c r="C95" s="249"/>
      <c r="D95" s="251" t="str">
        <f>IF(C95="","",VLOOKUP(C95,登録データ!$H$3:$N$1500,2,FALSE))</f>
        <v/>
      </c>
      <c r="E95" s="270" t="str">
        <f>IF(C95="","",VLOOKUP(C95,登録データ!$H$3:$N$1500,3,FALSE))</f>
        <v/>
      </c>
      <c r="F95" s="92" t="str">
        <f>IF(C95="","",VLOOKUP(C95,登録データ!$H$3:$N$1500,7,FALSE))</f>
        <v/>
      </c>
      <c r="G95" s="92" t="s">
        <v>33</v>
      </c>
      <c r="H95" s="216"/>
      <c r="I95" s="92" t="s">
        <v>34</v>
      </c>
      <c r="J95" s="197"/>
      <c r="K95" s="102" t="str">
        <f t="shared" si="255"/>
        <v/>
      </c>
      <c r="L95" s="27" t="str">
        <f t="shared" si="274"/>
        <v/>
      </c>
      <c r="M95" s="200"/>
      <c r="N95" s="298"/>
      <c r="O95" s="298"/>
      <c r="P95" s="299"/>
      <c r="Q95" s="293"/>
      <c r="R95" s="293"/>
      <c r="V95" s="7"/>
      <c r="W95" s="312">
        <f>IF(C95="",0,IF(VLOOKUP(C95,登録データ!$H$3:$P$3000,9,FALSE)=1,0,1))</f>
        <v>0</v>
      </c>
      <c r="X95" s="312">
        <f>COUNTIF($C$17:C95,C95)</f>
        <v>0</v>
      </c>
      <c r="Y95" s="325">
        <f t="shared" ref="Y95" si="275">IF(C95="",1,0)</f>
        <v>1</v>
      </c>
      <c r="Z95" s="325">
        <f t="shared" ref="Z95" si="276">IF(D95="",1,0)</f>
        <v>1</v>
      </c>
      <c r="AA95" s="325">
        <f t="shared" ref="AA95" si="277">IF(E95="",1,0)</f>
        <v>1</v>
      </c>
      <c r="AB95" s="325">
        <f t="shared" ref="AB95" si="278">IF(F95="",1,0)</f>
        <v>1</v>
      </c>
      <c r="AC95" s="325">
        <f t="shared" ref="AC95" si="279">IF(F96="",1,0)</f>
        <v>1</v>
      </c>
      <c r="AD95" s="325">
        <f t="shared" ref="AD95" si="280">IF(ISNA(OR(Y95:AC95)),1,SUM(Y95:AC95))</f>
        <v>5</v>
      </c>
      <c r="AE95" s="99">
        <f t="shared" ca="1" si="222"/>
        <v>0</v>
      </c>
      <c r="AF95" s="93">
        <f t="shared" si="236"/>
        <v>0</v>
      </c>
      <c r="AG95" s="93" t="str">
        <f t="shared" si="223"/>
        <v>00000</v>
      </c>
      <c r="AH95" s="11" t="str">
        <f t="shared" si="237"/>
        <v>0秒0</v>
      </c>
      <c r="AI95" s="12">
        <f t="shared" si="238"/>
        <v>0</v>
      </c>
      <c r="AJ95" s="12" t="str">
        <f t="shared" si="239"/>
        <v>0</v>
      </c>
      <c r="AK95" s="12" t="str">
        <f t="shared" si="240"/>
        <v>0</v>
      </c>
      <c r="AL95" s="12" t="str">
        <f t="shared" si="241"/>
        <v>0m</v>
      </c>
      <c r="AM95" s="12" t="str">
        <f t="shared" si="242"/>
        <v>点</v>
      </c>
      <c r="AN95" s="108">
        <f t="shared" si="243"/>
        <v>0</v>
      </c>
      <c r="AO95" s="99" t="str">
        <f>IF(J95="","",VLOOKUP(H95,登録データ!$Y$4:$Z$28,2,FALSE))</f>
        <v/>
      </c>
      <c r="AP95" s="99" t="str">
        <f>IF(J95="","",VLOOKUP(H95,登録データ!$Y$4:$AA$28,3,FALSE))</f>
        <v/>
      </c>
      <c r="AQ95" s="99" t="str">
        <f t="shared" si="224"/>
        <v/>
      </c>
      <c r="AR95" s="99" t="str">
        <f>IF(H95="","",VLOOKUP(H95,登録データ!$Y$4:$AB$28,4,FALSE))</f>
        <v/>
      </c>
      <c r="AS95" s="99">
        <f>IF(AR95="",0,COUNTIF($AR$17:AR95,AR95))</f>
        <v>0</v>
      </c>
      <c r="AT95" s="99" t="str">
        <f t="shared" si="244"/>
        <v/>
      </c>
      <c r="AU95" s="99">
        <f>IF(AQ95="B",COUNTIF($AT$17:AT95,AT95),0)</f>
        <v>0</v>
      </c>
      <c r="AV95" s="99">
        <f t="shared" si="245"/>
        <v>0</v>
      </c>
      <c r="AW95" s="99">
        <f t="shared" si="225"/>
        <v>0</v>
      </c>
      <c r="AX95" s="99">
        <f t="shared" si="226"/>
        <v>0</v>
      </c>
      <c r="AY95" s="312">
        <f>IF(Q95="",0,COUNTA($Q$17:Q95))</f>
        <v>0</v>
      </c>
      <c r="AZ95" s="312">
        <f>IF(R95="",0,COUNTA($R$17:R95))</f>
        <v>0</v>
      </c>
      <c r="BA95" s="318">
        <f>IF(OR($AR95="20200",$AR96="20200",$AR97="20200"),COUNTIF($AR$17:$AR97,"20200"),0)</f>
        <v>0</v>
      </c>
      <c r="BB95" s="318">
        <f t="shared" ref="BB95" si="281">IF($BA95=0,0,INDEX($H95:$H97,MATCH("20200",$AR95:$AR97,0),1))</f>
        <v>0</v>
      </c>
      <c r="BC95" s="318">
        <f t="shared" ref="BC95" si="282">IF($BA95=0,0,INDEX($J95:$J97,MATCH("20200",$AR95:$AR97,0),1))</f>
        <v>0</v>
      </c>
      <c r="BD95" s="318">
        <f t="shared" ref="BD95" si="283">IF($BA95=0,0,INDEX($L95:$L97,MATCH("20200",$AR95:$AR97,0),1))</f>
        <v>0</v>
      </c>
    </row>
    <row r="96" spans="2:56" ht="18.75">
      <c r="B96" s="247"/>
      <c r="C96" s="250"/>
      <c r="D96" s="252"/>
      <c r="E96" s="271"/>
      <c r="F96" s="93" t="str">
        <f>IF(C95="","",VLOOKUP(C95,登録データ!$H$3:$N$1500,4,FALSE))</f>
        <v/>
      </c>
      <c r="G96" s="93" t="s">
        <v>36</v>
      </c>
      <c r="H96" s="217"/>
      <c r="I96" s="93" t="s">
        <v>61</v>
      </c>
      <c r="J96" s="198"/>
      <c r="K96" s="102" t="str">
        <f t="shared" si="255"/>
        <v/>
      </c>
      <c r="L96" s="99" t="str">
        <f t="shared" si="274"/>
        <v/>
      </c>
      <c r="M96" s="206"/>
      <c r="N96" s="300"/>
      <c r="O96" s="301"/>
      <c r="P96" s="302"/>
      <c r="Q96" s="294"/>
      <c r="R96" s="294"/>
      <c r="V96" s="7"/>
      <c r="W96" s="313"/>
      <c r="X96" s="313"/>
      <c r="Y96" s="326"/>
      <c r="Z96" s="326"/>
      <c r="AA96" s="326"/>
      <c r="AB96" s="326"/>
      <c r="AC96" s="326"/>
      <c r="AD96" s="326"/>
      <c r="AE96" s="99">
        <f t="shared" ca="1" si="222"/>
        <v>0</v>
      </c>
      <c r="AF96" s="93">
        <f t="shared" si="236"/>
        <v>0</v>
      </c>
      <c r="AG96" s="93" t="str">
        <f t="shared" si="223"/>
        <v>00000</v>
      </c>
      <c r="AH96" s="11" t="str">
        <f t="shared" si="237"/>
        <v>0秒0</v>
      </c>
      <c r="AI96" s="12">
        <f t="shared" si="238"/>
        <v>0</v>
      </c>
      <c r="AJ96" s="12" t="str">
        <f t="shared" si="239"/>
        <v>0</v>
      </c>
      <c r="AK96" s="12" t="str">
        <f t="shared" si="240"/>
        <v>0</v>
      </c>
      <c r="AL96" s="12" t="str">
        <f t="shared" si="241"/>
        <v>0m</v>
      </c>
      <c r="AM96" s="12" t="str">
        <f t="shared" si="242"/>
        <v>点</v>
      </c>
      <c r="AN96" s="108">
        <f t="shared" si="243"/>
        <v>0</v>
      </c>
      <c r="AO96" s="99" t="str">
        <f>IF(J96="","",VLOOKUP(H96,登録データ!$Y$4:$Z$28,2,FALSE))</f>
        <v/>
      </c>
      <c r="AP96" s="99" t="str">
        <f>IF(J96="","",VLOOKUP(H96,登録データ!$Y$4:$AA$28,3,FALSE))</f>
        <v/>
      </c>
      <c r="AQ96" s="99" t="str">
        <f t="shared" si="224"/>
        <v/>
      </c>
      <c r="AR96" s="99" t="str">
        <f>IF(H96="","",VLOOKUP(H96,登録データ!$Y$4:$AB$28,4,FALSE))</f>
        <v/>
      </c>
      <c r="AS96" s="99">
        <f>IF(AR96="",0,COUNTIF($AR$17:AR96,AR96))</f>
        <v>0</v>
      </c>
      <c r="AT96" s="99" t="str">
        <f t="shared" si="244"/>
        <v/>
      </c>
      <c r="AU96" s="99">
        <f>IF(AQ96="B",COUNTIF($AT$17:AT96,AT96),0)</f>
        <v>0</v>
      </c>
      <c r="AV96" s="99">
        <f t="shared" si="245"/>
        <v>0</v>
      </c>
      <c r="AW96" s="99">
        <f t="shared" si="225"/>
        <v>0</v>
      </c>
      <c r="AX96" s="99">
        <f t="shared" si="226"/>
        <v>0</v>
      </c>
      <c r="AY96" s="319"/>
      <c r="AZ96" s="313"/>
      <c r="BA96" s="319"/>
      <c r="BB96" s="319"/>
      <c r="BC96" s="319"/>
      <c r="BD96" s="319"/>
    </row>
    <row r="97" spans="2:56" ht="19.5" thickBot="1">
      <c r="B97" s="248"/>
      <c r="C97" s="283"/>
      <c r="D97" s="283"/>
      <c r="E97" s="283"/>
      <c r="F97" s="283"/>
      <c r="G97" s="94" t="s">
        <v>37</v>
      </c>
      <c r="H97" s="196"/>
      <c r="I97" s="94" t="s">
        <v>39</v>
      </c>
      <c r="J97" s="199"/>
      <c r="K97" s="94" t="str">
        <f t="shared" si="255"/>
        <v/>
      </c>
      <c r="L97" s="104" t="str">
        <f t="shared" si="274"/>
        <v/>
      </c>
      <c r="M97" s="202"/>
      <c r="N97" s="303"/>
      <c r="O97" s="303"/>
      <c r="P97" s="304"/>
      <c r="Q97" s="295"/>
      <c r="R97" s="295"/>
      <c r="V97" s="7"/>
      <c r="W97" s="314"/>
      <c r="X97" s="314"/>
      <c r="Y97" s="273"/>
      <c r="Z97" s="273"/>
      <c r="AA97" s="273"/>
      <c r="AB97" s="273"/>
      <c r="AC97" s="273"/>
      <c r="AD97" s="273"/>
      <c r="AE97" s="99">
        <f t="shared" ca="1" si="222"/>
        <v>0</v>
      </c>
      <c r="AF97" s="93">
        <f t="shared" si="236"/>
        <v>0</v>
      </c>
      <c r="AG97" s="93" t="str">
        <f t="shared" si="223"/>
        <v>00000</v>
      </c>
      <c r="AH97" s="11" t="str">
        <f t="shared" si="237"/>
        <v>0秒0</v>
      </c>
      <c r="AI97" s="12">
        <f t="shared" si="238"/>
        <v>0</v>
      </c>
      <c r="AJ97" s="12" t="str">
        <f t="shared" si="239"/>
        <v>0</v>
      </c>
      <c r="AK97" s="12" t="str">
        <f t="shared" si="240"/>
        <v>0</v>
      </c>
      <c r="AL97" s="12" t="str">
        <f t="shared" si="241"/>
        <v>0m</v>
      </c>
      <c r="AM97" s="12" t="str">
        <f t="shared" si="242"/>
        <v>点</v>
      </c>
      <c r="AN97" s="108">
        <f t="shared" si="243"/>
        <v>0</v>
      </c>
      <c r="AO97" s="99" t="str">
        <f>IF(J97="","",VLOOKUP(H97,登録データ!$Y$4:$Z$28,2,FALSE))</f>
        <v/>
      </c>
      <c r="AP97" s="99" t="str">
        <f>IF(J97="","",VLOOKUP(H97,登録データ!$Y$4:$AA$28,3,FALSE))</f>
        <v/>
      </c>
      <c r="AQ97" s="99" t="str">
        <f t="shared" si="224"/>
        <v/>
      </c>
      <c r="AR97" s="99" t="str">
        <f>IF(H97="","",VLOOKUP(H97,登録データ!$Y$4:$AB$28,4,FALSE))</f>
        <v/>
      </c>
      <c r="AS97" s="99">
        <f>IF(AR97="",0,COUNTIF($AR$17:AR97,AR97))</f>
        <v>0</v>
      </c>
      <c r="AT97" s="99" t="str">
        <f t="shared" si="244"/>
        <v/>
      </c>
      <c r="AU97" s="99">
        <f>IF(AQ97="B",COUNTIF($AT$17:AT97,AT97),0)</f>
        <v>0</v>
      </c>
      <c r="AV97" s="99">
        <f t="shared" si="245"/>
        <v>0</v>
      </c>
      <c r="AW97" s="99">
        <f t="shared" si="225"/>
        <v>0</v>
      </c>
      <c r="AX97" s="99">
        <f t="shared" si="226"/>
        <v>0</v>
      </c>
      <c r="AY97" s="320"/>
      <c r="AZ97" s="314"/>
      <c r="BA97" s="320"/>
      <c r="BB97" s="320"/>
      <c r="BC97" s="320"/>
      <c r="BD97" s="320"/>
    </row>
    <row r="98" spans="2:56" ht="19.5" thickTop="1">
      <c r="B98" s="246">
        <v>28</v>
      </c>
      <c r="C98" s="249"/>
      <c r="D98" s="251" t="str">
        <f>IF(C98="","",VLOOKUP(C98,登録データ!$H$3:$N$1500,2,FALSE))</f>
        <v/>
      </c>
      <c r="E98" s="270" t="str">
        <f>IF(C98="","",VLOOKUP(C98,登録データ!$H$3:$N$1500,3,FALSE))</f>
        <v/>
      </c>
      <c r="F98" s="92" t="str">
        <f>IF(C98="","",VLOOKUP(C98,登録データ!$H$3:$N$1500,7,FALSE))</f>
        <v/>
      </c>
      <c r="G98" s="92" t="s">
        <v>33</v>
      </c>
      <c r="H98" s="216"/>
      <c r="I98" s="92" t="s">
        <v>34</v>
      </c>
      <c r="J98" s="197"/>
      <c r="K98" s="102" t="str">
        <f t="shared" si="255"/>
        <v/>
      </c>
      <c r="L98" s="27" t="str">
        <f t="shared" si="274"/>
        <v/>
      </c>
      <c r="M98" s="200"/>
      <c r="N98" s="298"/>
      <c r="O98" s="298"/>
      <c r="P98" s="299"/>
      <c r="Q98" s="293"/>
      <c r="R98" s="293"/>
      <c r="V98" s="7"/>
      <c r="W98" s="312">
        <f>IF(C98="",0,IF(VLOOKUP(C98,登録データ!$H$3:$P$3000,9,FALSE)=1,0,1))</f>
        <v>0</v>
      </c>
      <c r="X98" s="312">
        <f>COUNTIF($C$17:C98,C98)</f>
        <v>0</v>
      </c>
      <c r="Y98" s="325">
        <f t="shared" ref="Y98" si="284">IF(C98="",1,0)</f>
        <v>1</v>
      </c>
      <c r="Z98" s="325">
        <f t="shared" ref="Z98" si="285">IF(D98="",1,0)</f>
        <v>1</v>
      </c>
      <c r="AA98" s="325">
        <f t="shared" ref="AA98" si="286">IF(E98="",1,0)</f>
        <v>1</v>
      </c>
      <c r="AB98" s="325">
        <f t="shared" ref="AB98" si="287">IF(F98="",1,0)</f>
        <v>1</v>
      </c>
      <c r="AC98" s="325">
        <f t="shared" ref="AC98" si="288">IF(F99="",1,0)</f>
        <v>1</v>
      </c>
      <c r="AD98" s="325">
        <f t="shared" ref="AD98" si="289">IF(ISNA(OR(Y98:AC98)),1,SUM(Y98:AC98))</f>
        <v>5</v>
      </c>
      <c r="AE98" s="99">
        <f t="shared" ca="1" si="222"/>
        <v>0</v>
      </c>
      <c r="AF98" s="93">
        <f t="shared" si="236"/>
        <v>0</v>
      </c>
      <c r="AG98" s="93" t="str">
        <f t="shared" si="223"/>
        <v>00000</v>
      </c>
      <c r="AH98" s="11" t="str">
        <f t="shared" si="237"/>
        <v>0秒0</v>
      </c>
      <c r="AI98" s="12">
        <f t="shared" si="238"/>
        <v>0</v>
      </c>
      <c r="AJ98" s="12" t="str">
        <f t="shared" si="239"/>
        <v>0</v>
      </c>
      <c r="AK98" s="12" t="str">
        <f t="shared" si="240"/>
        <v>0</v>
      </c>
      <c r="AL98" s="12" t="str">
        <f t="shared" si="241"/>
        <v>0m</v>
      </c>
      <c r="AM98" s="12" t="str">
        <f t="shared" si="242"/>
        <v>点</v>
      </c>
      <c r="AN98" s="108">
        <f t="shared" si="243"/>
        <v>0</v>
      </c>
      <c r="AO98" s="99" t="str">
        <f>IF(J98="","",VLOOKUP(H98,登録データ!$Y$4:$Z$28,2,FALSE))</f>
        <v/>
      </c>
      <c r="AP98" s="99" t="str">
        <f>IF(J98="","",VLOOKUP(H98,登録データ!$Y$4:$AA$28,3,FALSE))</f>
        <v/>
      </c>
      <c r="AQ98" s="99" t="str">
        <f t="shared" si="224"/>
        <v/>
      </c>
      <c r="AR98" s="99" t="str">
        <f>IF(H98="","",VLOOKUP(H98,登録データ!$Y$4:$AB$28,4,FALSE))</f>
        <v/>
      </c>
      <c r="AS98" s="99">
        <f>IF(AR98="",0,COUNTIF($AR$17:AR98,AR98))</f>
        <v>0</v>
      </c>
      <c r="AT98" s="99" t="str">
        <f t="shared" si="244"/>
        <v/>
      </c>
      <c r="AU98" s="99">
        <f>IF(AQ98="B",COUNTIF($AT$17:AT98,AT98),0)</f>
        <v>0</v>
      </c>
      <c r="AV98" s="99">
        <f t="shared" si="245"/>
        <v>0</v>
      </c>
      <c r="AW98" s="99">
        <f t="shared" si="225"/>
        <v>0</v>
      </c>
      <c r="AX98" s="99">
        <f t="shared" si="226"/>
        <v>0</v>
      </c>
      <c r="AY98" s="312">
        <f>IF(Q98="",0,COUNTA($Q$17:Q98))</f>
        <v>0</v>
      </c>
      <c r="AZ98" s="312">
        <f>IF(R98="",0,COUNTA($R$17:R98))</f>
        <v>0</v>
      </c>
      <c r="BA98" s="318">
        <f>IF(OR($AR98="20200",$AR99="20200",$AR100="20200"),COUNTIF($AR$17:$AR100,"20200"),0)</f>
        <v>0</v>
      </c>
      <c r="BB98" s="318">
        <f t="shared" ref="BB98" si="290">IF($BA98=0,0,INDEX($H98:$H100,MATCH("20200",$AR98:$AR100,0),1))</f>
        <v>0</v>
      </c>
      <c r="BC98" s="318">
        <f t="shared" ref="BC98" si="291">IF($BA98=0,0,INDEX($J98:$J100,MATCH("20200",$AR98:$AR100,0),1))</f>
        <v>0</v>
      </c>
      <c r="BD98" s="318">
        <f t="shared" ref="BD98" si="292">IF($BA98=0,0,INDEX($L98:$L100,MATCH("20200",$AR98:$AR100,0),1))</f>
        <v>0</v>
      </c>
    </row>
    <row r="99" spans="2:56" ht="18.75">
      <c r="B99" s="247"/>
      <c r="C99" s="250"/>
      <c r="D99" s="252"/>
      <c r="E99" s="271"/>
      <c r="F99" s="93" t="str">
        <f>IF(C98="","",VLOOKUP(C98,登録データ!$H$3:$N$1500,4,FALSE))</f>
        <v/>
      </c>
      <c r="G99" s="93" t="s">
        <v>36</v>
      </c>
      <c r="H99" s="217"/>
      <c r="I99" s="93" t="s">
        <v>61</v>
      </c>
      <c r="J99" s="198"/>
      <c r="K99" s="102" t="str">
        <f t="shared" si="255"/>
        <v/>
      </c>
      <c r="L99" s="99" t="str">
        <f t="shared" si="274"/>
        <v/>
      </c>
      <c r="M99" s="206"/>
      <c r="N99" s="300"/>
      <c r="O99" s="301"/>
      <c r="P99" s="302"/>
      <c r="Q99" s="294"/>
      <c r="R99" s="294"/>
      <c r="V99" s="7"/>
      <c r="W99" s="313"/>
      <c r="X99" s="313"/>
      <c r="Y99" s="326"/>
      <c r="Z99" s="326"/>
      <c r="AA99" s="326"/>
      <c r="AB99" s="326"/>
      <c r="AC99" s="326"/>
      <c r="AD99" s="326"/>
      <c r="AE99" s="99">
        <f t="shared" ca="1" si="222"/>
        <v>0</v>
      </c>
      <c r="AF99" s="93">
        <f t="shared" si="236"/>
        <v>0</v>
      </c>
      <c r="AG99" s="93" t="str">
        <f t="shared" si="223"/>
        <v>00000</v>
      </c>
      <c r="AH99" s="11" t="str">
        <f t="shared" si="237"/>
        <v>0秒0</v>
      </c>
      <c r="AI99" s="12">
        <f t="shared" si="238"/>
        <v>0</v>
      </c>
      <c r="AJ99" s="12" t="str">
        <f t="shared" si="239"/>
        <v>0</v>
      </c>
      <c r="AK99" s="12" t="str">
        <f t="shared" si="240"/>
        <v>0</v>
      </c>
      <c r="AL99" s="12" t="str">
        <f t="shared" si="241"/>
        <v>0m</v>
      </c>
      <c r="AM99" s="12" t="str">
        <f t="shared" si="242"/>
        <v>点</v>
      </c>
      <c r="AN99" s="108">
        <f t="shared" si="243"/>
        <v>0</v>
      </c>
      <c r="AO99" s="99" t="str">
        <f>IF(J99="","",VLOOKUP(H99,登録データ!$Y$4:$Z$28,2,FALSE))</f>
        <v/>
      </c>
      <c r="AP99" s="99" t="str">
        <f>IF(J99="","",VLOOKUP(H99,登録データ!$Y$4:$AA$28,3,FALSE))</f>
        <v/>
      </c>
      <c r="AQ99" s="99" t="str">
        <f t="shared" si="224"/>
        <v/>
      </c>
      <c r="AR99" s="99" t="str">
        <f>IF(H99="","",VLOOKUP(H99,登録データ!$Y$4:$AB$28,4,FALSE))</f>
        <v/>
      </c>
      <c r="AS99" s="99">
        <f>IF(AR99="",0,COUNTIF($AR$17:AR99,AR99))</f>
        <v>0</v>
      </c>
      <c r="AT99" s="99" t="str">
        <f t="shared" si="244"/>
        <v/>
      </c>
      <c r="AU99" s="99">
        <f>IF(AQ99="B",COUNTIF($AT$17:AT99,AT99),0)</f>
        <v>0</v>
      </c>
      <c r="AV99" s="99">
        <f t="shared" si="245"/>
        <v>0</v>
      </c>
      <c r="AW99" s="99">
        <f t="shared" si="225"/>
        <v>0</v>
      </c>
      <c r="AX99" s="99">
        <f t="shared" si="226"/>
        <v>0</v>
      </c>
      <c r="AY99" s="319"/>
      <c r="AZ99" s="313"/>
      <c r="BA99" s="319"/>
      <c r="BB99" s="319"/>
      <c r="BC99" s="319"/>
      <c r="BD99" s="319"/>
    </row>
    <row r="100" spans="2:56" ht="19.5" thickBot="1">
      <c r="B100" s="248"/>
      <c r="C100" s="283"/>
      <c r="D100" s="283"/>
      <c r="E100" s="283"/>
      <c r="F100" s="283"/>
      <c r="G100" s="94" t="s">
        <v>37</v>
      </c>
      <c r="H100" s="196"/>
      <c r="I100" s="94" t="s">
        <v>39</v>
      </c>
      <c r="J100" s="199"/>
      <c r="K100" s="94" t="str">
        <f t="shared" si="255"/>
        <v/>
      </c>
      <c r="L100" s="104" t="str">
        <f t="shared" si="274"/>
        <v/>
      </c>
      <c r="M100" s="202"/>
      <c r="N100" s="303"/>
      <c r="O100" s="303"/>
      <c r="P100" s="304"/>
      <c r="Q100" s="295"/>
      <c r="R100" s="295"/>
      <c r="V100" s="7"/>
      <c r="W100" s="314"/>
      <c r="X100" s="314"/>
      <c r="Y100" s="273"/>
      <c r="Z100" s="273"/>
      <c r="AA100" s="273"/>
      <c r="AB100" s="273"/>
      <c r="AC100" s="273"/>
      <c r="AD100" s="273"/>
      <c r="AE100" s="99">
        <f t="shared" ca="1" si="222"/>
        <v>0</v>
      </c>
      <c r="AF100" s="93">
        <f t="shared" si="236"/>
        <v>0</v>
      </c>
      <c r="AG100" s="93" t="str">
        <f t="shared" si="223"/>
        <v>00000</v>
      </c>
      <c r="AH100" s="11" t="str">
        <f t="shared" si="237"/>
        <v>0秒0</v>
      </c>
      <c r="AI100" s="12">
        <f t="shared" si="238"/>
        <v>0</v>
      </c>
      <c r="AJ100" s="12" t="str">
        <f t="shared" si="239"/>
        <v>0</v>
      </c>
      <c r="AK100" s="12" t="str">
        <f t="shared" si="240"/>
        <v>0</v>
      </c>
      <c r="AL100" s="12" t="str">
        <f t="shared" si="241"/>
        <v>0m</v>
      </c>
      <c r="AM100" s="12" t="str">
        <f t="shared" si="242"/>
        <v>点</v>
      </c>
      <c r="AN100" s="108">
        <f t="shared" si="243"/>
        <v>0</v>
      </c>
      <c r="AO100" s="99" t="str">
        <f>IF(J100="","",VLOOKUP(H100,登録データ!$Y$4:$Z$28,2,FALSE))</f>
        <v/>
      </c>
      <c r="AP100" s="99" t="str">
        <f>IF(J100="","",VLOOKUP(H100,登録データ!$Y$4:$AA$28,3,FALSE))</f>
        <v/>
      </c>
      <c r="AQ100" s="99" t="str">
        <f t="shared" si="224"/>
        <v/>
      </c>
      <c r="AR100" s="99" t="str">
        <f>IF(H100="","",VLOOKUP(H100,登録データ!$Y$4:$AB$28,4,FALSE))</f>
        <v/>
      </c>
      <c r="AS100" s="99">
        <f>IF(AR100="",0,COUNTIF($AR$17:AR100,AR100))</f>
        <v>0</v>
      </c>
      <c r="AT100" s="99" t="str">
        <f t="shared" si="244"/>
        <v/>
      </c>
      <c r="AU100" s="99">
        <f>IF(AQ100="B",COUNTIF($AT$17:AT100,AT100),0)</f>
        <v>0</v>
      </c>
      <c r="AV100" s="99">
        <f t="shared" si="245"/>
        <v>0</v>
      </c>
      <c r="AW100" s="99">
        <f t="shared" si="225"/>
        <v>0</v>
      </c>
      <c r="AX100" s="99">
        <f t="shared" si="226"/>
        <v>0</v>
      </c>
      <c r="AY100" s="320"/>
      <c r="AZ100" s="314"/>
      <c r="BA100" s="320"/>
      <c r="BB100" s="320"/>
      <c r="BC100" s="320"/>
      <c r="BD100" s="320"/>
    </row>
    <row r="101" spans="2:56" ht="19.5" thickTop="1">
      <c r="B101" s="246">
        <v>29</v>
      </c>
      <c r="C101" s="249"/>
      <c r="D101" s="251" t="str">
        <f>IF(C101="","",VLOOKUP(C101,登録データ!$H$3:$N$1500,2,FALSE))</f>
        <v/>
      </c>
      <c r="E101" s="270" t="str">
        <f>IF(C101="","",VLOOKUP(C101,登録データ!$H$3:$N$1500,3,FALSE))</f>
        <v/>
      </c>
      <c r="F101" s="92" t="str">
        <f>IF(C101="","",VLOOKUP(C101,登録データ!$H$3:$N$1500,7,FALSE))</f>
        <v/>
      </c>
      <c r="G101" s="92" t="s">
        <v>33</v>
      </c>
      <c r="H101" s="216"/>
      <c r="I101" s="92" t="s">
        <v>34</v>
      </c>
      <c r="J101" s="197"/>
      <c r="K101" s="102" t="str">
        <f t="shared" si="255"/>
        <v/>
      </c>
      <c r="L101" s="27" t="str">
        <f t="shared" si="274"/>
        <v/>
      </c>
      <c r="M101" s="200"/>
      <c r="N101" s="298"/>
      <c r="O101" s="298"/>
      <c r="P101" s="299"/>
      <c r="Q101" s="293"/>
      <c r="R101" s="293"/>
      <c r="V101" s="7"/>
      <c r="W101" s="312">
        <f>IF(C101="",0,IF(VLOOKUP(C101,登録データ!$H$3:$P$3000,9,FALSE)=1,0,1))</f>
        <v>0</v>
      </c>
      <c r="X101" s="312">
        <f>COUNTIF($C$17:C101,C101)</f>
        <v>0</v>
      </c>
      <c r="Y101" s="325">
        <f t="shared" ref="Y101" si="293">IF(C101="",1,0)</f>
        <v>1</v>
      </c>
      <c r="Z101" s="325">
        <f t="shared" ref="Z101" si="294">IF(D101="",1,0)</f>
        <v>1</v>
      </c>
      <c r="AA101" s="325">
        <f t="shared" ref="AA101" si="295">IF(E101="",1,0)</f>
        <v>1</v>
      </c>
      <c r="AB101" s="325">
        <f t="shared" ref="AB101" si="296">IF(F101="",1,0)</f>
        <v>1</v>
      </c>
      <c r="AC101" s="325">
        <f t="shared" ref="AC101" si="297">IF(F102="",1,0)</f>
        <v>1</v>
      </c>
      <c r="AD101" s="325">
        <f t="shared" ref="AD101" si="298">IF(ISNA(OR(Y101:AC101)),1,SUM(Y101:AC101))</f>
        <v>5</v>
      </c>
      <c r="AE101" s="99">
        <f t="shared" ca="1" si="222"/>
        <v>0</v>
      </c>
      <c r="AF101" s="93">
        <f t="shared" si="236"/>
        <v>0</v>
      </c>
      <c r="AG101" s="93" t="str">
        <f t="shared" si="223"/>
        <v>00000</v>
      </c>
      <c r="AH101" s="11" t="str">
        <f t="shared" si="237"/>
        <v>0秒0</v>
      </c>
      <c r="AI101" s="12">
        <f t="shared" si="238"/>
        <v>0</v>
      </c>
      <c r="AJ101" s="12" t="str">
        <f t="shared" si="239"/>
        <v>0</v>
      </c>
      <c r="AK101" s="12" t="str">
        <f t="shared" si="240"/>
        <v>0</v>
      </c>
      <c r="AL101" s="12" t="str">
        <f t="shared" si="241"/>
        <v>0m</v>
      </c>
      <c r="AM101" s="12" t="str">
        <f t="shared" si="242"/>
        <v>点</v>
      </c>
      <c r="AN101" s="108">
        <f t="shared" si="243"/>
        <v>0</v>
      </c>
      <c r="AO101" s="99" t="str">
        <f>IF(J101="","",VLOOKUP(H101,登録データ!$Y$4:$Z$28,2,FALSE))</f>
        <v/>
      </c>
      <c r="AP101" s="99" t="str">
        <f>IF(J101="","",VLOOKUP(H101,登録データ!$Y$4:$AA$28,3,FALSE))</f>
        <v/>
      </c>
      <c r="AQ101" s="99" t="str">
        <f t="shared" si="224"/>
        <v/>
      </c>
      <c r="AR101" s="99" t="str">
        <f>IF(H101="","",VLOOKUP(H101,登録データ!$Y$4:$AB$28,4,FALSE))</f>
        <v/>
      </c>
      <c r="AS101" s="99">
        <f>IF(AR101="",0,COUNTIF($AR$17:AR101,AR101))</f>
        <v>0</v>
      </c>
      <c r="AT101" s="99" t="str">
        <f t="shared" si="244"/>
        <v/>
      </c>
      <c r="AU101" s="99">
        <f>IF(AQ101="B",COUNTIF($AT$17:AT101,AT101),0)</f>
        <v>0</v>
      </c>
      <c r="AV101" s="99">
        <f t="shared" si="245"/>
        <v>0</v>
      </c>
      <c r="AW101" s="99">
        <f t="shared" si="225"/>
        <v>0</v>
      </c>
      <c r="AX101" s="99">
        <f t="shared" si="226"/>
        <v>0</v>
      </c>
      <c r="AY101" s="312">
        <f>IF(Q101="",0,COUNTA($Q$17:Q101))</f>
        <v>0</v>
      </c>
      <c r="AZ101" s="312">
        <f>IF(R101="",0,COUNTA($R$17:R101))</f>
        <v>0</v>
      </c>
      <c r="BA101" s="318">
        <f>IF(OR($AR101="20200",$AR102="20200",$AR103="20200"),COUNTIF($AR$17:$AR103,"20200"),0)</f>
        <v>0</v>
      </c>
      <c r="BB101" s="318">
        <f t="shared" ref="BB101" si="299">IF($BA101=0,0,INDEX($H101:$H103,MATCH("20200",$AR101:$AR103,0),1))</f>
        <v>0</v>
      </c>
      <c r="BC101" s="318">
        <f t="shared" ref="BC101" si="300">IF($BA101=0,0,INDEX($J101:$J103,MATCH("20200",$AR101:$AR103,0),1))</f>
        <v>0</v>
      </c>
      <c r="BD101" s="318">
        <f t="shared" ref="BD101" si="301">IF($BA101=0,0,INDEX($L101:$L103,MATCH("20200",$AR101:$AR103,0),1))</f>
        <v>0</v>
      </c>
    </row>
    <row r="102" spans="2:56" ht="18.75">
      <c r="B102" s="247"/>
      <c r="C102" s="250"/>
      <c r="D102" s="252"/>
      <c r="E102" s="271"/>
      <c r="F102" s="93" t="str">
        <f>IF(C101="","",VLOOKUP(C101,登録データ!$H$3:$N$1500,4,FALSE))</f>
        <v/>
      </c>
      <c r="G102" s="93" t="s">
        <v>36</v>
      </c>
      <c r="H102" s="217"/>
      <c r="I102" s="93" t="s">
        <v>61</v>
      </c>
      <c r="J102" s="198"/>
      <c r="K102" s="102" t="str">
        <f t="shared" si="255"/>
        <v/>
      </c>
      <c r="L102" s="99" t="str">
        <f t="shared" si="274"/>
        <v/>
      </c>
      <c r="M102" s="206"/>
      <c r="N102" s="300"/>
      <c r="O102" s="301"/>
      <c r="P102" s="302"/>
      <c r="Q102" s="294"/>
      <c r="R102" s="294"/>
      <c r="V102" s="7"/>
      <c r="W102" s="313"/>
      <c r="X102" s="313"/>
      <c r="Y102" s="326"/>
      <c r="Z102" s="326"/>
      <c r="AA102" s="326"/>
      <c r="AB102" s="326"/>
      <c r="AC102" s="326"/>
      <c r="AD102" s="326"/>
      <c r="AE102" s="99">
        <f t="shared" ca="1" si="222"/>
        <v>0</v>
      </c>
      <c r="AF102" s="93">
        <f t="shared" si="236"/>
        <v>0</v>
      </c>
      <c r="AG102" s="93" t="str">
        <f t="shared" si="223"/>
        <v>00000</v>
      </c>
      <c r="AH102" s="11" t="str">
        <f t="shared" si="237"/>
        <v>0秒0</v>
      </c>
      <c r="AI102" s="12">
        <f t="shared" si="238"/>
        <v>0</v>
      </c>
      <c r="AJ102" s="12" t="str">
        <f t="shared" si="239"/>
        <v>0</v>
      </c>
      <c r="AK102" s="12" t="str">
        <f t="shared" si="240"/>
        <v>0</v>
      </c>
      <c r="AL102" s="12" t="str">
        <f t="shared" si="241"/>
        <v>0m</v>
      </c>
      <c r="AM102" s="12" t="str">
        <f t="shared" si="242"/>
        <v>点</v>
      </c>
      <c r="AN102" s="108">
        <f t="shared" si="243"/>
        <v>0</v>
      </c>
      <c r="AO102" s="99" t="str">
        <f>IF(J102="","",VLOOKUP(H102,登録データ!$Y$4:$Z$28,2,FALSE))</f>
        <v/>
      </c>
      <c r="AP102" s="99" t="str">
        <f>IF(J102="","",VLOOKUP(H102,登録データ!$Y$4:$AA$28,3,FALSE))</f>
        <v/>
      </c>
      <c r="AQ102" s="99" t="str">
        <f t="shared" si="224"/>
        <v/>
      </c>
      <c r="AR102" s="99" t="str">
        <f>IF(H102="","",VLOOKUP(H102,登録データ!$Y$4:$AB$28,4,FALSE))</f>
        <v/>
      </c>
      <c r="AS102" s="99">
        <f>IF(AR102="",0,COUNTIF($AR$17:AR102,AR102))</f>
        <v>0</v>
      </c>
      <c r="AT102" s="99" t="str">
        <f t="shared" si="244"/>
        <v/>
      </c>
      <c r="AU102" s="99">
        <f>IF(AQ102="B",COUNTIF($AT$17:AT102,AT102),0)</f>
        <v>0</v>
      </c>
      <c r="AV102" s="99">
        <f t="shared" si="245"/>
        <v>0</v>
      </c>
      <c r="AW102" s="99">
        <f t="shared" si="225"/>
        <v>0</v>
      </c>
      <c r="AX102" s="99">
        <f t="shared" si="226"/>
        <v>0</v>
      </c>
      <c r="AY102" s="319"/>
      <c r="AZ102" s="313"/>
      <c r="BA102" s="319"/>
      <c r="BB102" s="319"/>
      <c r="BC102" s="319"/>
      <c r="BD102" s="319"/>
    </row>
    <row r="103" spans="2:56" ht="19.5" thickBot="1">
      <c r="B103" s="248"/>
      <c r="C103" s="283"/>
      <c r="D103" s="283"/>
      <c r="E103" s="283"/>
      <c r="F103" s="283"/>
      <c r="G103" s="94" t="s">
        <v>37</v>
      </c>
      <c r="H103" s="196"/>
      <c r="I103" s="94" t="s">
        <v>39</v>
      </c>
      <c r="J103" s="199"/>
      <c r="K103" s="94" t="str">
        <f t="shared" si="255"/>
        <v/>
      </c>
      <c r="L103" s="104" t="str">
        <f t="shared" si="274"/>
        <v/>
      </c>
      <c r="M103" s="202"/>
      <c r="N103" s="303"/>
      <c r="O103" s="303"/>
      <c r="P103" s="304"/>
      <c r="Q103" s="295"/>
      <c r="R103" s="295"/>
      <c r="V103" s="7"/>
      <c r="W103" s="314"/>
      <c r="X103" s="314"/>
      <c r="Y103" s="273"/>
      <c r="Z103" s="273"/>
      <c r="AA103" s="273"/>
      <c r="AB103" s="273"/>
      <c r="AC103" s="273"/>
      <c r="AD103" s="273"/>
      <c r="AE103" s="99">
        <f t="shared" ca="1" si="222"/>
        <v>0</v>
      </c>
      <c r="AF103" s="93">
        <f t="shared" si="236"/>
        <v>0</v>
      </c>
      <c r="AG103" s="93" t="str">
        <f t="shared" si="223"/>
        <v>00000</v>
      </c>
      <c r="AH103" s="11" t="str">
        <f t="shared" si="237"/>
        <v>0秒0</v>
      </c>
      <c r="AI103" s="12">
        <f t="shared" si="238"/>
        <v>0</v>
      </c>
      <c r="AJ103" s="12" t="str">
        <f t="shared" si="239"/>
        <v>0</v>
      </c>
      <c r="AK103" s="12" t="str">
        <f t="shared" si="240"/>
        <v>0</v>
      </c>
      <c r="AL103" s="12" t="str">
        <f t="shared" si="241"/>
        <v>0m</v>
      </c>
      <c r="AM103" s="12" t="str">
        <f t="shared" si="242"/>
        <v>点</v>
      </c>
      <c r="AN103" s="108">
        <f t="shared" si="243"/>
        <v>0</v>
      </c>
      <c r="AO103" s="99" t="str">
        <f>IF(J103="","",VLOOKUP(H103,登録データ!$Y$4:$Z$28,2,FALSE))</f>
        <v/>
      </c>
      <c r="AP103" s="99" t="str">
        <f>IF(J103="","",VLOOKUP(H103,登録データ!$Y$4:$AA$28,3,FALSE))</f>
        <v/>
      </c>
      <c r="AQ103" s="99" t="str">
        <f t="shared" si="224"/>
        <v/>
      </c>
      <c r="AR103" s="99" t="str">
        <f>IF(H103="","",VLOOKUP(H103,登録データ!$Y$4:$AB$28,4,FALSE))</f>
        <v/>
      </c>
      <c r="AS103" s="99">
        <f>IF(AR103="",0,COUNTIF($AR$17:AR103,AR103))</f>
        <v>0</v>
      </c>
      <c r="AT103" s="99" t="str">
        <f t="shared" si="244"/>
        <v/>
      </c>
      <c r="AU103" s="99">
        <f>IF(AQ103="B",COUNTIF($AT$17:AT103,AT103),0)</f>
        <v>0</v>
      </c>
      <c r="AV103" s="99">
        <f t="shared" si="245"/>
        <v>0</v>
      </c>
      <c r="AW103" s="99">
        <f t="shared" si="225"/>
        <v>0</v>
      </c>
      <c r="AX103" s="99">
        <f t="shared" si="226"/>
        <v>0</v>
      </c>
      <c r="AY103" s="320"/>
      <c r="AZ103" s="314"/>
      <c r="BA103" s="320"/>
      <c r="BB103" s="320"/>
      <c r="BC103" s="320"/>
      <c r="BD103" s="320"/>
    </row>
    <row r="104" spans="2:56" ht="19.5" thickTop="1">
      <c r="B104" s="246">
        <v>30</v>
      </c>
      <c r="C104" s="249"/>
      <c r="D104" s="251" t="str">
        <f>IF(C104="","",VLOOKUP(C104,登録データ!$H$3:$N$1500,2,FALSE))</f>
        <v/>
      </c>
      <c r="E104" s="270" t="str">
        <f>IF(C104="","",VLOOKUP(C104,登録データ!$H$3:$N$1500,3,FALSE))</f>
        <v/>
      </c>
      <c r="F104" s="92" t="str">
        <f>IF(C104="","",VLOOKUP(C104,登録データ!$H$3:$N$1500,7,FALSE))</f>
        <v/>
      </c>
      <c r="G104" s="92" t="s">
        <v>33</v>
      </c>
      <c r="H104" s="216"/>
      <c r="I104" s="92" t="s">
        <v>34</v>
      </c>
      <c r="J104" s="197"/>
      <c r="K104" s="102" t="str">
        <f t="shared" si="255"/>
        <v/>
      </c>
      <c r="L104" s="27" t="str">
        <f t="shared" si="274"/>
        <v/>
      </c>
      <c r="M104" s="200"/>
      <c r="N104" s="298"/>
      <c r="O104" s="298"/>
      <c r="P104" s="299"/>
      <c r="Q104" s="293"/>
      <c r="R104" s="293"/>
      <c r="V104" s="7"/>
      <c r="W104" s="312">
        <f>IF(C104="",0,IF(VLOOKUP(C104,登録データ!$H$3:$P$3000,9,FALSE)=1,0,1))</f>
        <v>0</v>
      </c>
      <c r="X104" s="312">
        <f>COUNTIF($C$17:C104,C104)</f>
        <v>0</v>
      </c>
      <c r="Y104" s="325">
        <f t="shared" ref="Y104" si="302">IF(C104="",1,0)</f>
        <v>1</v>
      </c>
      <c r="Z104" s="325">
        <f t="shared" ref="Z104" si="303">IF(D104="",1,0)</f>
        <v>1</v>
      </c>
      <c r="AA104" s="325">
        <f t="shared" ref="AA104" si="304">IF(E104="",1,0)</f>
        <v>1</v>
      </c>
      <c r="AB104" s="325">
        <f t="shared" ref="AB104" si="305">IF(F104="",1,0)</f>
        <v>1</v>
      </c>
      <c r="AC104" s="325">
        <f t="shared" ref="AC104" si="306">IF(F105="",1,0)</f>
        <v>1</v>
      </c>
      <c r="AD104" s="325">
        <f t="shared" ref="AD104" si="307">IF(ISNA(OR(Y104:AC104)),1,SUM(Y104:AC104))</f>
        <v>5</v>
      </c>
      <c r="AE104" s="99">
        <f t="shared" ca="1" si="222"/>
        <v>0</v>
      </c>
      <c r="AF104" s="93">
        <f t="shared" si="236"/>
        <v>0</v>
      </c>
      <c r="AG104" s="93" t="str">
        <f t="shared" si="223"/>
        <v>00000</v>
      </c>
      <c r="AH104" s="11" t="str">
        <f t="shared" si="237"/>
        <v>0秒0</v>
      </c>
      <c r="AI104" s="12">
        <f t="shared" si="238"/>
        <v>0</v>
      </c>
      <c r="AJ104" s="12" t="str">
        <f t="shared" si="239"/>
        <v>0</v>
      </c>
      <c r="AK104" s="12" t="str">
        <f t="shared" si="240"/>
        <v>0</v>
      </c>
      <c r="AL104" s="12" t="str">
        <f t="shared" si="241"/>
        <v>0m</v>
      </c>
      <c r="AM104" s="12" t="str">
        <f t="shared" si="242"/>
        <v>点</v>
      </c>
      <c r="AN104" s="108">
        <f t="shared" si="243"/>
        <v>0</v>
      </c>
      <c r="AO104" s="99" t="str">
        <f>IF(J104="","",VLOOKUP(H104,登録データ!$Y$4:$Z$28,2,FALSE))</f>
        <v/>
      </c>
      <c r="AP104" s="99" t="str">
        <f>IF(J104="","",VLOOKUP(H104,登録データ!$Y$4:$AA$28,3,FALSE))</f>
        <v/>
      </c>
      <c r="AQ104" s="99" t="str">
        <f t="shared" si="224"/>
        <v/>
      </c>
      <c r="AR104" s="99" t="str">
        <f>IF(H104="","",VLOOKUP(H104,登録データ!$Y$4:$AB$28,4,FALSE))</f>
        <v/>
      </c>
      <c r="AS104" s="99">
        <f>IF(AR104="",0,COUNTIF($AR$17:AR104,AR104))</f>
        <v>0</v>
      </c>
      <c r="AT104" s="99" t="str">
        <f t="shared" si="244"/>
        <v/>
      </c>
      <c r="AU104" s="99">
        <f>IF(AQ104="B",COUNTIF($AT$17:AT104,AT104),0)</f>
        <v>0</v>
      </c>
      <c r="AV104" s="99">
        <f t="shared" si="245"/>
        <v>0</v>
      </c>
      <c r="AW104" s="99">
        <f t="shared" si="225"/>
        <v>0</v>
      </c>
      <c r="AX104" s="99">
        <f t="shared" si="226"/>
        <v>0</v>
      </c>
      <c r="AY104" s="312">
        <f>IF(Q104="",0,COUNTA($Q$17:Q104))</f>
        <v>0</v>
      </c>
      <c r="AZ104" s="312">
        <f>IF(R104="",0,COUNTA($R$17:R104))</f>
        <v>0</v>
      </c>
      <c r="BA104" s="318">
        <f>IF(OR($AR104="20200",$AR105="20200",$AR106="20200"),COUNTIF($AR$17:$AR106,"20200"),0)</f>
        <v>0</v>
      </c>
      <c r="BB104" s="318">
        <f t="shared" ref="BB104" si="308">IF($BA104=0,0,INDEX($H104:$H106,MATCH("20200",$AR104:$AR106,0),1))</f>
        <v>0</v>
      </c>
      <c r="BC104" s="318">
        <f t="shared" ref="BC104" si="309">IF($BA104=0,0,INDEX($J104:$J106,MATCH("20200",$AR104:$AR106,0),1))</f>
        <v>0</v>
      </c>
      <c r="BD104" s="318">
        <f t="shared" ref="BD104" si="310">IF($BA104=0,0,INDEX($L104:$L106,MATCH("20200",$AR104:$AR106,0),1))</f>
        <v>0</v>
      </c>
    </row>
    <row r="105" spans="2:56" ht="18.75">
      <c r="B105" s="247"/>
      <c r="C105" s="250"/>
      <c r="D105" s="252"/>
      <c r="E105" s="271"/>
      <c r="F105" s="93" t="str">
        <f>IF(C104="","",VLOOKUP(C104,登録データ!$H$3:$N$1500,4,FALSE))</f>
        <v/>
      </c>
      <c r="G105" s="93" t="s">
        <v>36</v>
      </c>
      <c r="H105" s="217"/>
      <c r="I105" s="93" t="s">
        <v>61</v>
      </c>
      <c r="J105" s="198"/>
      <c r="K105" s="102" t="str">
        <f t="shared" si="255"/>
        <v/>
      </c>
      <c r="L105" s="99" t="str">
        <f t="shared" si="274"/>
        <v/>
      </c>
      <c r="M105" s="206"/>
      <c r="N105" s="300"/>
      <c r="O105" s="301"/>
      <c r="P105" s="302"/>
      <c r="Q105" s="294"/>
      <c r="R105" s="294"/>
      <c r="V105" s="7"/>
      <c r="W105" s="313"/>
      <c r="X105" s="313"/>
      <c r="Y105" s="326"/>
      <c r="Z105" s="326"/>
      <c r="AA105" s="326"/>
      <c r="AB105" s="326"/>
      <c r="AC105" s="326"/>
      <c r="AD105" s="326"/>
      <c r="AE105" s="99">
        <f t="shared" ca="1" si="222"/>
        <v>0</v>
      </c>
      <c r="AF105" s="93">
        <f t="shared" si="236"/>
        <v>0</v>
      </c>
      <c r="AG105" s="93" t="str">
        <f t="shared" si="223"/>
        <v>00000</v>
      </c>
      <c r="AH105" s="11" t="str">
        <f t="shared" si="237"/>
        <v>0秒0</v>
      </c>
      <c r="AI105" s="12">
        <f t="shared" si="238"/>
        <v>0</v>
      </c>
      <c r="AJ105" s="12" t="str">
        <f t="shared" si="239"/>
        <v>0</v>
      </c>
      <c r="AK105" s="12" t="str">
        <f t="shared" si="240"/>
        <v>0</v>
      </c>
      <c r="AL105" s="12" t="str">
        <f t="shared" si="241"/>
        <v>0m</v>
      </c>
      <c r="AM105" s="12" t="str">
        <f t="shared" si="242"/>
        <v>点</v>
      </c>
      <c r="AN105" s="108">
        <f t="shared" si="243"/>
        <v>0</v>
      </c>
      <c r="AO105" s="99" t="str">
        <f>IF(J105="","",VLOOKUP(H105,登録データ!$Y$4:$Z$28,2,FALSE))</f>
        <v/>
      </c>
      <c r="AP105" s="99" t="str">
        <f>IF(J105="","",VLOOKUP(H105,登録データ!$Y$4:$AA$28,3,FALSE))</f>
        <v/>
      </c>
      <c r="AQ105" s="99" t="str">
        <f t="shared" si="224"/>
        <v/>
      </c>
      <c r="AR105" s="99" t="str">
        <f>IF(H105="","",VLOOKUP(H105,登録データ!$Y$4:$AB$28,4,FALSE))</f>
        <v/>
      </c>
      <c r="AS105" s="99">
        <f>IF(AR105="",0,COUNTIF($AR$17:AR105,AR105))</f>
        <v>0</v>
      </c>
      <c r="AT105" s="99" t="str">
        <f t="shared" si="244"/>
        <v/>
      </c>
      <c r="AU105" s="99">
        <f>IF(AQ105="B",COUNTIF($AT$17:AT105,AT105),0)</f>
        <v>0</v>
      </c>
      <c r="AV105" s="99">
        <f t="shared" si="245"/>
        <v>0</v>
      </c>
      <c r="AW105" s="99">
        <f t="shared" si="225"/>
        <v>0</v>
      </c>
      <c r="AX105" s="99">
        <f t="shared" si="226"/>
        <v>0</v>
      </c>
      <c r="AY105" s="319"/>
      <c r="AZ105" s="313"/>
      <c r="BA105" s="319"/>
      <c r="BB105" s="319"/>
      <c r="BC105" s="319"/>
      <c r="BD105" s="319"/>
    </row>
    <row r="106" spans="2:56" ht="19.5" thickBot="1">
      <c r="B106" s="248"/>
      <c r="C106" s="283"/>
      <c r="D106" s="283"/>
      <c r="E106" s="283"/>
      <c r="F106" s="283"/>
      <c r="G106" s="94" t="s">
        <v>37</v>
      </c>
      <c r="H106" s="196"/>
      <c r="I106" s="94" t="s">
        <v>39</v>
      </c>
      <c r="J106" s="199"/>
      <c r="K106" s="94" t="str">
        <f t="shared" si="255"/>
        <v/>
      </c>
      <c r="L106" s="104" t="str">
        <f t="shared" si="274"/>
        <v/>
      </c>
      <c r="M106" s="202"/>
      <c r="N106" s="303"/>
      <c r="O106" s="303"/>
      <c r="P106" s="304"/>
      <c r="Q106" s="295"/>
      <c r="R106" s="295"/>
      <c r="V106" s="7"/>
      <c r="W106" s="314"/>
      <c r="X106" s="314"/>
      <c r="Y106" s="273"/>
      <c r="Z106" s="273"/>
      <c r="AA106" s="273"/>
      <c r="AB106" s="273"/>
      <c r="AC106" s="273"/>
      <c r="AD106" s="273"/>
      <c r="AE106" s="99">
        <f t="shared" ca="1" si="222"/>
        <v>0</v>
      </c>
      <c r="AF106" s="93">
        <f t="shared" si="236"/>
        <v>0</v>
      </c>
      <c r="AG106" s="93" t="str">
        <f t="shared" si="223"/>
        <v>00000</v>
      </c>
      <c r="AH106" s="11" t="str">
        <f t="shared" si="237"/>
        <v>0秒0</v>
      </c>
      <c r="AI106" s="12">
        <f t="shared" si="238"/>
        <v>0</v>
      </c>
      <c r="AJ106" s="12" t="str">
        <f t="shared" si="239"/>
        <v>0</v>
      </c>
      <c r="AK106" s="12" t="str">
        <f t="shared" si="240"/>
        <v>0</v>
      </c>
      <c r="AL106" s="12" t="str">
        <f t="shared" si="241"/>
        <v>0m</v>
      </c>
      <c r="AM106" s="12" t="str">
        <f t="shared" si="242"/>
        <v>点</v>
      </c>
      <c r="AN106" s="108">
        <f t="shared" si="243"/>
        <v>0</v>
      </c>
      <c r="AO106" s="99" t="str">
        <f>IF(J106="","",VLOOKUP(H106,登録データ!$Y$4:$Z$28,2,FALSE))</f>
        <v/>
      </c>
      <c r="AP106" s="99" t="str">
        <f>IF(J106="","",VLOOKUP(H106,登録データ!$Y$4:$AA$28,3,FALSE))</f>
        <v/>
      </c>
      <c r="AQ106" s="99" t="str">
        <f t="shared" si="224"/>
        <v/>
      </c>
      <c r="AR106" s="99" t="str">
        <f>IF(H106="","",VLOOKUP(H106,登録データ!$Y$4:$AB$28,4,FALSE))</f>
        <v/>
      </c>
      <c r="AS106" s="99">
        <f>IF(AR106="",0,COUNTIF($AR$17:AR106,AR106))</f>
        <v>0</v>
      </c>
      <c r="AT106" s="99" t="str">
        <f t="shared" si="244"/>
        <v/>
      </c>
      <c r="AU106" s="99">
        <f>IF(AQ106="B",COUNTIF($AT$17:AT106,AT106),0)</f>
        <v>0</v>
      </c>
      <c r="AV106" s="99">
        <f t="shared" si="245"/>
        <v>0</v>
      </c>
      <c r="AW106" s="99">
        <f t="shared" si="225"/>
        <v>0</v>
      </c>
      <c r="AX106" s="99">
        <f t="shared" si="226"/>
        <v>0</v>
      </c>
      <c r="AY106" s="320"/>
      <c r="AZ106" s="314"/>
      <c r="BA106" s="320"/>
      <c r="BB106" s="320"/>
      <c r="BC106" s="320"/>
      <c r="BD106" s="320"/>
    </row>
    <row r="107" spans="2:56" ht="19.5" thickTop="1">
      <c r="B107" s="246">
        <v>31</v>
      </c>
      <c r="C107" s="249"/>
      <c r="D107" s="251" t="str">
        <f>IF(C107="","",VLOOKUP(C107,登録データ!$H$3:$N$1500,2,FALSE))</f>
        <v/>
      </c>
      <c r="E107" s="270" t="str">
        <f>IF(C107="","",VLOOKUP(C107,登録データ!$H$3:$N$1500,3,FALSE))</f>
        <v/>
      </c>
      <c r="F107" s="92" t="str">
        <f>IF(C107="","",VLOOKUP(C107,登録データ!$H$3:$N$1500,7,FALSE))</f>
        <v/>
      </c>
      <c r="G107" s="92" t="s">
        <v>33</v>
      </c>
      <c r="H107" s="216"/>
      <c r="I107" s="92" t="s">
        <v>34</v>
      </c>
      <c r="J107" s="197"/>
      <c r="K107" s="102" t="str">
        <f t="shared" si="255"/>
        <v/>
      </c>
      <c r="L107" s="27" t="str">
        <f t="shared" si="274"/>
        <v/>
      </c>
      <c r="M107" s="200"/>
      <c r="N107" s="298"/>
      <c r="O107" s="298"/>
      <c r="P107" s="299"/>
      <c r="Q107" s="293"/>
      <c r="R107" s="293"/>
      <c r="V107" s="7"/>
      <c r="W107" s="312">
        <f>IF(C107="",0,IF(VLOOKUP(C107,登録データ!$H$3:$P$3000,9,FALSE)=1,0,1))</f>
        <v>0</v>
      </c>
      <c r="X107" s="312">
        <f>COUNTIF($C$17:C107,C107)</f>
        <v>0</v>
      </c>
      <c r="Y107" s="325">
        <f t="shared" ref="Y107" si="311">IF(C107="",1,0)</f>
        <v>1</v>
      </c>
      <c r="Z107" s="325">
        <f t="shared" ref="Z107" si="312">IF(D107="",1,0)</f>
        <v>1</v>
      </c>
      <c r="AA107" s="325">
        <f t="shared" ref="AA107" si="313">IF(E107="",1,0)</f>
        <v>1</v>
      </c>
      <c r="AB107" s="325">
        <f t="shared" ref="AB107" si="314">IF(F107="",1,0)</f>
        <v>1</v>
      </c>
      <c r="AC107" s="325">
        <f t="shared" ref="AC107" si="315">IF(F108="",1,0)</f>
        <v>1</v>
      </c>
      <c r="AD107" s="325">
        <f t="shared" ref="AD107" si="316">IF(ISNA(OR(Y107:AC107)),1,SUM(Y107:AC107))</f>
        <v>5</v>
      </c>
      <c r="AE107" s="99">
        <f t="shared" ca="1" si="222"/>
        <v>0</v>
      </c>
      <c r="AF107" s="93">
        <f t="shared" si="236"/>
        <v>0</v>
      </c>
      <c r="AG107" s="93" t="str">
        <f t="shared" si="223"/>
        <v>00000</v>
      </c>
      <c r="AH107" s="11" t="str">
        <f t="shared" si="237"/>
        <v>0秒0</v>
      </c>
      <c r="AI107" s="12">
        <f t="shared" si="238"/>
        <v>0</v>
      </c>
      <c r="AJ107" s="12" t="str">
        <f t="shared" si="239"/>
        <v>0</v>
      </c>
      <c r="AK107" s="12" t="str">
        <f t="shared" si="240"/>
        <v>0</v>
      </c>
      <c r="AL107" s="12" t="str">
        <f t="shared" si="241"/>
        <v>0m</v>
      </c>
      <c r="AM107" s="12" t="str">
        <f t="shared" si="242"/>
        <v>点</v>
      </c>
      <c r="AN107" s="108">
        <f t="shared" si="243"/>
        <v>0</v>
      </c>
      <c r="AO107" s="99" t="str">
        <f>IF(J107="","",VLOOKUP(H107,登録データ!$Y$4:$Z$28,2,FALSE))</f>
        <v/>
      </c>
      <c r="AP107" s="99" t="str">
        <f>IF(J107="","",VLOOKUP(H107,登録データ!$Y$4:$AA$28,3,FALSE))</f>
        <v/>
      </c>
      <c r="AQ107" s="99" t="str">
        <f t="shared" si="224"/>
        <v/>
      </c>
      <c r="AR107" s="99" t="str">
        <f>IF(H107="","",VLOOKUP(H107,登録データ!$Y$4:$AB$28,4,FALSE))</f>
        <v/>
      </c>
      <c r="AS107" s="99">
        <f>IF(AR107="",0,COUNTIF($AR$17:AR107,AR107))</f>
        <v>0</v>
      </c>
      <c r="AT107" s="99" t="str">
        <f t="shared" si="244"/>
        <v/>
      </c>
      <c r="AU107" s="99">
        <f>IF(AQ107="B",COUNTIF($AT$17:AT107,AT107),0)</f>
        <v>0</v>
      </c>
      <c r="AV107" s="99">
        <f t="shared" si="245"/>
        <v>0</v>
      </c>
      <c r="AW107" s="99">
        <f t="shared" si="225"/>
        <v>0</v>
      </c>
      <c r="AX107" s="99">
        <f t="shared" si="226"/>
        <v>0</v>
      </c>
      <c r="AY107" s="312">
        <f>IF(Q107="",0,COUNTA($Q$17:Q107))</f>
        <v>0</v>
      </c>
      <c r="AZ107" s="312">
        <f>IF(R107="",0,COUNTA($R$17:R107))</f>
        <v>0</v>
      </c>
      <c r="BA107" s="318">
        <f>IF(OR($AR107="20200",$AR108="20200",$AR109="20200"),COUNTIF($AR$17:$AR109,"20200"),0)</f>
        <v>0</v>
      </c>
      <c r="BB107" s="318">
        <f t="shared" ref="BB107" si="317">IF($BA107=0,0,INDEX($H107:$H109,MATCH("20200",$AR107:$AR109,0),1))</f>
        <v>0</v>
      </c>
      <c r="BC107" s="318">
        <f t="shared" ref="BC107" si="318">IF($BA107=0,0,INDEX($J107:$J109,MATCH("20200",$AR107:$AR109,0),1))</f>
        <v>0</v>
      </c>
      <c r="BD107" s="318">
        <f t="shared" ref="BD107" si="319">IF($BA107=0,0,INDEX($L107:$L109,MATCH("20200",$AR107:$AR109,0),1))</f>
        <v>0</v>
      </c>
    </row>
    <row r="108" spans="2:56" ht="18.75">
      <c r="B108" s="247"/>
      <c r="C108" s="250"/>
      <c r="D108" s="252"/>
      <c r="E108" s="271"/>
      <c r="F108" s="93" t="str">
        <f>IF(C107="","",VLOOKUP(C107,登録データ!$H$3:$N$1500,4,FALSE))</f>
        <v/>
      </c>
      <c r="G108" s="93" t="s">
        <v>36</v>
      </c>
      <c r="H108" s="217"/>
      <c r="I108" s="93" t="s">
        <v>61</v>
      </c>
      <c r="J108" s="198"/>
      <c r="K108" s="102" t="str">
        <f t="shared" si="255"/>
        <v/>
      </c>
      <c r="L108" s="99" t="str">
        <f t="shared" si="274"/>
        <v/>
      </c>
      <c r="M108" s="206"/>
      <c r="N108" s="300"/>
      <c r="O108" s="301"/>
      <c r="P108" s="302"/>
      <c r="Q108" s="294"/>
      <c r="R108" s="294"/>
      <c r="V108" s="7"/>
      <c r="W108" s="313"/>
      <c r="X108" s="313"/>
      <c r="Y108" s="326"/>
      <c r="Z108" s="326"/>
      <c r="AA108" s="326"/>
      <c r="AB108" s="326"/>
      <c r="AC108" s="326"/>
      <c r="AD108" s="326"/>
      <c r="AE108" s="99">
        <f t="shared" ca="1" si="222"/>
        <v>0</v>
      </c>
      <c r="AF108" s="93">
        <f t="shared" si="236"/>
        <v>0</v>
      </c>
      <c r="AG108" s="93" t="str">
        <f t="shared" si="223"/>
        <v>00000</v>
      </c>
      <c r="AH108" s="11" t="str">
        <f t="shared" si="237"/>
        <v>0秒0</v>
      </c>
      <c r="AI108" s="12">
        <f t="shared" si="238"/>
        <v>0</v>
      </c>
      <c r="AJ108" s="12" t="str">
        <f t="shared" si="239"/>
        <v>0</v>
      </c>
      <c r="AK108" s="12" t="str">
        <f t="shared" si="240"/>
        <v>0</v>
      </c>
      <c r="AL108" s="12" t="str">
        <f t="shared" si="241"/>
        <v>0m</v>
      </c>
      <c r="AM108" s="12" t="str">
        <f t="shared" si="242"/>
        <v>点</v>
      </c>
      <c r="AN108" s="108">
        <f t="shared" si="243"/>
        <v>0</v>
      </c>
      <c r="AO108" s="99" t="str">
        <f>IF(J108="","",VLOOKUP(H108,登録データ!$Y$4:$Z$28,2,FALSE))</f>
        <v/>
      </c>
      <c r="AP108" s="99" t="str">
        <f>IF(J108="","",VLOOKUP(H108,登録データ!$Y$4:$AA$28,3,FALSE))</f>
        <v/>
      </c>
      <c r="AQ108" s="99" t="str">
        <f t="shared" si="224"/>
        <v/>
      </c>
      <c r="AR108" s="99" t="str">
        <f>IF(H108="","",VLOOKUP(H108,登録データ!$Y$4:$AB$28,4,FALSE))</f>
        <v/>
      </c>
      <c r="AS108" s="99">
        <f>IF(AR108="",0,COUNTIF($AR$17:AR108,AR108))</f>
        <v>0</v>
      </c>
      <c r="AT108" s="99" t="str">
        <f t="shared" si="244"/>
        <v/>
      </c>
      <c r="AU108" s="99">
        <f>IF(AQ108="B",COUNTIF($AT$17:AT108,AT108),0)</f>
        <v>0</v>
      </c>
      <c r="AV108" s="99">
        <f t="shared" si="245"/>
        <v>0</v>
      </c>
      <c r="AW108" s="99">
        <f t="shared" si="225"/>
        <v>0</v>
      </c>
      <c r="AX108" s="99">
        <f t="shared" si="226"/>
        <v>0</v>
      </c>
      <c r="AY108" s="319"/>
      <c r="AZ108" s="313"/>
      <c r="BA108" s="319"/>
      <c r="BB108" s="319"/>
      <c r="BC108" s="319"/>
      <c r="BD108" s="319"/>
    </row>
    <row r="109" spans="2:56" ht="19.5" thickBot="1">
      <c r="B109" s="248"/>
      <c r="C109" s="283"/>
      <c r="D109" s="283"/>
      <c r="E109" s="283"/>
      <c r="F109" s="283"/>
      <c r="G109" s="94" t="s">
        <v>37</v>
      </c>
      <c r="H109" s="196"/>
      <c r="I109" s="94" t="s">
        <v>39</v>
      </c>
      <c r="J109" s="199"/>
      <c r="K109" s="94" t="str">
        <f t="shared" si="255"/>
        <v/>
      </c>
      <c r="L109" s="104" t="str">
        <f t="shared" si="274"/>
        <v/>
      </c>
      <c r="M109" s="202"/>
      <c r="N109" s="303"/>
      <c r="O109" s="303"/>
      <c r="P109" s="304"/>
      <c r="Q109" s="295"/>
      <c r="R109" s="295"/>
      <c r="V109" s="7"/>
      <c r="W109" s="314"/>
      <c r="X109" s="314"/>
      <c r="Y109" s="273"/>
      <c r="Z109" s="273"/>
      <c r="AA109" s="273"/>
      <c r="AB109" s="273"/>
      <c r="AC109" s="273"/>
      <c r="AD109" s="273"/>
      <c r="AE109" s="99">
        <f t="shared" ca="1" si="222"/>
        <v>0</v>
      </c>
      <c r="AF109" s="93">
        <f t="shared" si="236"/>
        <v>0</v>
      </c>
      <c r="AG109" s="93" t="str">
        <f t="shared" si="223"/>
        <v>00000</v>
      </c>
      <c r="AH109" s="11" t="str">
        <f t="shared" si="237"/>
        <v>0秒0</v>
      </c>
      <c r="AI109" s="12">
        <f t="shared" si="238"/>
        <v>0</v>
      </c>
      <c r="AJ109" s="12" t="str">
        <f t="shared" si="239"/>
        <v>0</v>
      </c>
      <c r="AK109" s="12" t="str">
        <f t="shared" si="240"/>
        <v>0</v>
      </c>
      <c r="AL109" s="12" t="str">
        <f t="shared" si="241"/>
        <v>0m</v>
      </c>
      <c r="AM109" s="12" t="str">
        <f t="shared" si="242"/>
        <v>点</v>
      </c>
      <c r="AN109" s="108">
        <f t="shared" si="243"/>
        <v>0</v>
      </c>
      <c r="AO109" s="99" t="str">
        <f>IF(J109="","",VLOOKUP(H109,登録データ!$Y$4:$Z$28,2,FALSE))</f>
        <v/>
      </c>
      <c r="AP109" s="99" t="str">
        <f>IF(J109="","",VLOOKUP(H109,登録データ!$Y$4:$AA$28,3,FALSE))</f>
        <v/>
      </c>
      <c r="AQ109" s="99" t="str">
        <f t="shared" si="224"/>
        <v/>
      </c>
      <c r="AR109" s="99" t="str">
        <f>IF(H109="","",VLOOKUP(H109,登録データ!$Y$4:$AB$28,4,FALSE))</f>
        <v/>
      </c>
      <c r="AS109" s="99">
        <f>IF(AR109="",0,COUNTIF($AR$17:AR109,AR109))</f>
        <v>0</v>
      </c>
      <c r="AT109" s="99" t="str">
        <f t="shared" si="244"/>
        <v/>
      </c>
      <c r="AU109" s="99">
        <f>IF(AQ109="B",COUNTIF($AT$17:AT109,AT109),0)</f>
        <v>0</v>
      </c>
      <c r="AV109" s="99">
        <f t="shared" si="245"/>
        <v>0</v>
      </c>
      <c r="AW109" s="99">
        <f t="shared" si="225"/>
        <v>0</v>
      </c>
      <c r="AX109" s="99">
        <f t="shared" si="226"/>
        <v>0</v>
      </c>
      <c r="AY109" s="320"/>
      <c r="AZ109" s="314"/>
      <c r="BA109" s="320"/>
      <c r="BB109" s="320"/>
      <c r="BC109" s="320"/>
      <c r="BD109" s="320"/>
    </row>
    <row r="110" spans="2:56" ht="19.5" thickTop="1">
      <c r="B110" s="246">
        <v>32</v>
      </c>
      <c r="C110" s="249"/>
      <c r="D110" s="251" t="str">
        <f>IF(C110="","",VLOOKUP(C110,登録データ!$H$3:$N$1500,2,FALSE))</f>
        <v/>
      </c>
      <c r="E110" s="270" t="str">
        <f>IF(C110="","",VLOOKUP(C110,登録データ!$H$3:$N$1500,3,FALSE))</f>
        <v/>
      </c>
      <c r="F110" s="92" t="str">
        <f>IF(C110="","",VLOOKUP(C110,登録データ!$H$3:$N$1500,7,FALSE))</f>
        <v/>
      </c>
      <c r="G110" s="92" t="s">
        <v>33</v>
      </c>
      <c r="H110" s="216"/>
      <c r="I110" s="92" t="s">
        <v>34</v>
      </c>
      <c r="J110" s="197"/>
      <c r="K110" s="102" t="str">
        <f t="shared" si="255"/>
        <v/>
      </c>
      <c r="L110" s="27" t="str">
        <f t="shared" si="274"/>
        <v/>
      </c>
      <c r="M110" s="200"/>
      <c r="N110" s="298"/>
      <c r="O110" s="298"/>
      <c r="P110" s="299"/>
      <c r="Q110" s="293"/>
      <c r="R110" s="293"/>
      <c r="V110" s="7"/>
      <c r="W110" s="312">
        <f>IF(C110="",0,IF(VLOOKUP(C110,登録データ!$H$3:$P$3000,9,FALSE)=1,0,1))</f>
        <v>0</v>
      </c>
      <c r="X110" s="312">
        <f>COUNTIF($C$17:C110,C110)</f>
        <v>0</v>
      </c>
      <c r="Y110" s="325">
        <f t="shared" ref="Y110" si="320">IF(C110="",1,0)</f>
        <v>1</v>
      </c>
      <c r="Z110" s="325">
        <f t="shared" ref="Z110" si="321">IF(D110="",1,0)</f>
        <v>1</v>
      </c>
      <c r="AA110" s="325">
        <f t="shared" ref="AA110" si="322">IF(E110="",1,0)</f>
        <v>1</v>
      </c>
      <c r="AB110" s="325">
        <f t="shared" ref="AB110" si="323">IF(F110="",1,0)</f>
        <v>1</v>
      </c>
      <c r="AC110" s="325">
        <f t="shared" ref="AC110" si="324">IF(F111="",1,0)</f>
        <v>1</v>
      </c>
      <c r="AD110" s="325">
        <f t="shared" ref="AD110" si="325">IF(ISNA(OR(Y110:AC110)),1,SUM(Y110:AC110))</f>
        <v>5</v>
      </c>
      <c r="AE110" s="99">
        <f t="shared" ca="1" si="222"/>
        <v>0</v>
      </c>
      <c r="AF110" s="93">
        <f t="shared" si="236"/>
        <v>0</v>
      </c>
      <c r="AG110" s="93" t="str">
        <f t="shared" si="223"/>
        <v>00000</v>
      </c>
      <c r="AH110" s="11" t="str">
        <f t="shared" si="237"/>
        <v>0秒0</v>
      </c>
      <c r="AI110" s="12">
        <f t="shared" si="238"/>
        <v>0</v>
      </c>
      <c r="AJ110" s="12" t="str">
        <f t="shared" si="239"/>
        <v>0</v>
      </c>
      <c r="AK110" s="12" t="str">
        <f t="shared" si="240"/>
        <v>0</v>
      </c>
      <c r="AL110" s="12" t="str">
        <f t="shared" si="241"/>
        <v>0m</v>
      </c>
      <c r="AM110" s="12" t="str">
        <f t="shared" si="242"/>
        <v>点</v>
      </c>
      <c r="AN110" s="108">
        <f t="shared" si="243"/>
        <v>0</v>
      </c>
      <c r="AO110" s="99" t="str">
        <f>IF(J110="","",VLOOKUP(H110,登録データ!$Y$4:$Z$28,2,FALSE))</f>
        <v/>
      </c>
      <c r="AP110" s="99" t="str">
        <f>IF(J110="","",VLOOKUP(H110,登録データ!$Y$4:$AA$28,3,FALSE))</f>
        <v/>
      </c>
      <c r="AQ110" s="99" t="str">
        <f t="shared" si="224"/>
        <v/>
      </c>
      <c r="AR110" s="99" t="str">
        <f>IF(H110="","",VLOOKUP(H110,登録データ!$Y$4:$AB$28,4,FALSE))</f>
        <v/>
      </c>
      <c r="AS110" s="99">
        <f>IF(AR110="",0,COUNTIF($AR$17:AR110,AR110))</f>
        <v>0</v>
      </c>
      <c r="AT110" s="99" t="str">
        <f t="shared" si="244"/>
        <v/>
      </c>
      <c r="AU110" s="99">
        <f>IF(AQ110="B",COUNTIF($AT$17:AT110,AT110),0)</f>
        <v>0</v>
      </c>
      <c r="AV110" s="99">
        <f t="shared" si="245"/>
        <v>0</v>
      </c>
      <c r="AW110" s="99">
        <f t="shared" si="225"/>
        <v>0</v>
      </c>
      <c r="AX110" s="99">
        <f t="shared" si="226"/>
        <v>0</v>
      </c>
      <c r="AY110" s="312">
        <f>IF(Q110="",0,COUNTA($Q$17:Q110))</f>
        <v>0</v>
      </c>
      <c r="AZ110" s="312">
        <f>IF(R110="",0,COUNTA($R$17:R110))</f>
        <v>0</v>
      </c>
      <c r="BA110" s="318">
        <f>IF(OR($AR110="20200",$AR111="20200",$AR112="20200"),COUNTIF($AR$17:$AR112,"20200"),0)</f>
        <v>0</v>
      </c>
      <c r="BB110" s="318">
        <f t="shared" ref="BB110" si="326">IF($BA110=0,0,INDEX($H110:$H112,MATCH("20200",$AR110:$AR112,0),1))</f>
        <v>0</v>
      </c>
      <c r="BC110" s="318">
        <f t="shared" ref="BC110" si="327">IF($BA110=0,0,INDEX($J110:$J112,MATCH("20200",$AR110:$AR112,0),1))</f>
        <v>0</v>
      </c>
      <c r="BD110" s="318">
        <f t="shared" ref="BD110" si="328">IF($BA110=0,0,INDEX($L110:$L112,MATCH("20200",$AR110:$AR112,0),1))</f>
        <v>0</v>
      </c>
    </row>
    <row r="111" spans="2:56" ht="18.75">
      <c r="B111" s="247"/>
      <c r="C111" s="250"/>
      <c r="D111" s="252"/>
      <c r="E111" s="271"/>
      <c r="F111" s="93" t="str">
        <f>IF(C110="","",VLOOKUP(C110,登録データ!$H$3:$N$1500,4,FALSE))</f>
        <v/>
      </c>
      <c r="G111" s="93" t="s">
        <v>36</v>
      </c>
      <c r="H111" s="217"/>
      <c r="I111" s="93" t="s">
        <v>61</v>
      </c>
      <c r="J111" s="198"/>
      <c r="K111" s="102" t="str">
        <f t="shared" si="255"/>
        <v/>
      </c>
      <c r="L111" s="99" t="str">
        <f t="shared" si="274"/>
        <v/>
      </c>
      <c r="M111" s="206"/>
      <c r="N111" s="300"/>
      <c r="O111" s="301"/>
      <c r="P111" s="302"/>
      <c r="Q111" s="294"/>
      <c r="R111" s="294"/>
      <c r="V111" s="7"/>
      <c r="W111" s="313"/>
      <c r="X111" s="313"/>
      <c r="Y111" s="326"/>
      <c r="Z111" s="326"/>
      <c r="AA111" s="326"/>
      <c r="AB111" s="326"/>
      <c r="AC111" s="326"/>
      <c r="AD111" s="326"/>
      <c r="AE111" s="99">
        <f t="shared" ca="1" si="222"/>
        <v>0</v>
      </c>
      <c r="AF111" s="93">
        <f t="shared" si="236"/>
        <v>0</v>
      </c>
      <c r="AG111" s="93" t="str">
        <f t="shared" si="223"/>
        <v>00000</v>
      </c>
      <c r="AH111" s="11" t="str">
        <f t="shared" si="237"/>
        <v>0秒0</v>
      </c>
      <c r="AI111" s="12">
        <f t="shared" si="238"/>
        <v>0</v>
      </c>
      <c r="AJ111" s="12" t="str">
        <f t="shared" si="239"/>
        <v>0</v>
      </c>
      <c r="AK111" s="12" t="str">
        <f t="shared" si="240"/>
        <v>0</v>
      </c>
      <c r="AL111" s="12" t="str">
        <f t="shared" si="241"/>
        <v>0m</v>
      </c>
      <c r="AM111" s="12" t="str">
        <f t="shared" si="242"/>
        <v>点</v>
      </c>
      <c r="AN111" s="108">
        <f t="shared" si="243"/>
        <v>0</v>
      </c>
      <c r="AO111" s="99" t="str">
        <f>IF(J111="","",VLOOKUP(H111,登録データ!$Y$4:$Z$28,2,FALSE))</f>
        <v/>
      </c>
      <c r="AP111" s="99" t="str">
        <f>IF(J111="","",VLOOKUP(H111,登録データ!$Y$4:$AA$28,3,FALSE))</f>
        <v/>
      </c>
      <c r="AQ111" s="99" t="str">
        <f t="shared" si="224"/>
        <v/>
      </c>
      <c r="AR111" s="99" t="str">
        <f>IF(H111="","",VLOOKUP(H111,登録データ!$Y$4:$AB$28,4,FALSE))</f>
        <v/>
      </c>
      <c r="AS111" s="99">
        <f>IF(AR111="",0,COUNTIF($AR$17:AR111,AR111))</f>
        <v>0</v>
      </c>
      <c r="AT111" s="99" t="str">
        <f t="shared" si="244"/>
        <v/>
      </c>
      <c r="AU111" s="99">
        <f>IF(AQ111="B",COUNTIF($AT$17:AT111,AT111),0)</f>
        <v>0</v>
      </c>
      <c r="AV111" s="99">
        <f t="shared" si="245"/>
        <v>0</v>
      </c>
      <c r="AW111" s="99">
        <f t="shared" si="225"/>
        <v>0</v>
      </c>
      <c r="AX111" s="99">
        <f t="shared" si="226"/>
        <v>0</v>
      </c>
      <c r="AY111" s="319"/>
      <c r="AZ111" s="313"/>
      <c r="BA111" s="319"/>
      <c r="BB111" s="319"/>
      <c r="BC111" s="319"/>
      <c r="BD111" s="319"/>
    </row>
    <row r="112" spans="2:56" ht="19.5" thickBot="1">
      <c r="B112" s="248"/>
      <c r="C112" s="283"/>
      <c r="D112" s="283"/>
      <c r="E112" s="283"/>
      <c r="F112" s="283"/>
      <c r="G112" s="94" t="s">
        <v>37</v>
      </c>
      <c r="H112" s="196"/>
      <c r="I112" s="94" t="s">
        <v>39</v>
      </c>
      <c r="J112" s="199"/>
      <c r="K112" s="94" t="str">
        <f t="shared" si="255"/>
        <v/>
      </c>
      <c r="L112" s="104" t="str">
        <f t="shared" si="274"/>
        <v/>
      </c>
      <c r="M112" s="202"/>
      <c r="N112" s="303"/>
      <c r="O112" s="303"/>
      <c r="P112" s="304"/>
      <c r="Q112" s="295"/>
      <c r="R112" s="295"/>
      <c r="V112" s="7"/>
      <c r="W112" s="314"/>
      <c r="X112" s="314"/>
      <c r="Y112" s="273"/>
      <c r="Z112" s="273"/>
      <c r="AA112" s="273"/>
      <c r="AB112" s="273"/>
      <c r="AC112" s="273"/>
      <c r="AD112" s="273"/>
      <c r="AE112" s="99">
        <f t="shared" ca="1" si="222"/>
        <v>0</v>
      </c>
      <c r="AF112" s="93">
        <f t="shared" si="236"/>
        <v>0</v>
      </c>
      <c r="AG112" s="93" t="str">
        <f t="shared" si="223"/>
        <v>00000</v>
      </c>
      <c r="AH112" s="11" t="str">
        <f t="shared" si="237"/>
        <v>0秒0</v>
      </c>
      <c r="AI112" s="12">
        <f t="shared" si="238"/>
        <v>0</v>
      </c>
      <c r="AJ112" s="12" t="str">
        <f t="shared" si="239"/>
        <v>0</v>
      </c>
      <c r="AK112" s="12" t="str">
        <f t="shared" si="240"/>
        <v>0</v>
      </c>
      <c r="AL112" s="12" t="str">
        <f t="shared" si="241"/>
        <v>0m</v>
      </c>
      <c r="AM112" s="12" t="str">
        <f t="shared" si="242"/>
        <v>点</v>
      </c>
      <c r="AN112" s="108">
        <f t="shared" si="243"/>
        <v>0</v>
      </c>
      <c r="AO112" s="99" t="str">
        <f>IF(J112="","",VLOOKUP(H112,登録データ!$Y$4:$Z$28,2,FALSE))</f>
        <v/>
      </c>
      <c r="AP112" s="99" t="str">
        <f>IF(J112="","",VLOOKUP(H112,登録データ!$Y$4:$AA$28,3,FALSE))</f>
        <v/>
      </c>
      <c r="AQ112" s="99" t="str">
        <f t="shared" si="224"/>
        <v/>
      </c>
      <c r="AR112" s="99" t="str">
        <f>IF(H112="","",VLOOKUP(H112,登録データ!$Y$4:$AB$28,4,FALSE))</f>
        <v/>
      </c>
      <c r="AS112" s="99">
        <f>IF(AR112="",0,COUNTIF($AR$17:AR112,AR112))</f>
        <v>0</v>
      </c>
      <c r="AT112" s="99" t="str">
        <f t="shared" si="244"/>
        <v/>
      </c>
      <c r="AU112" s="99">
        <f>IF(AQ112="B",COUNTIF($AT$17:AT112,AT112),0)</f>
        <v>0</v>
      </c>
      <c r="AV112" s="99">
        <f t="shared" si="245"/>
        <v>0</v>
      </c>
      <c r="AW112" s="99">
        <f t="shared" si="225"/>
        <v>0</v>
      </c>
      <c r="AX112" s="99">
        <f t="shared" si="226"/>
        <v>0</v>
      </c>
      <c r="AY112" s="320"/>
      <c r="AZ112" s="314"/>
      <c r="BA112" s="320"/>
      <c r="BB112" s="320"/>
      <c r="BC112" s="320"/>
      <c r="BD112" s="320"/>
    </row>
    <row r="113" spans="2:56" ht="19.5" thickTop="1">
      <c r="B113" s="246">
        <v>33</v>
      </c>
      <c r="C113" s="249"/>
      <c r="D113" s="251" t="str">
        <f>IF(C113="","",VLOOKUP(C113,登録データ!$H$3:$N$1500,2,FALSE))</f>
        <v/>
      </c>
      <c r="E113" s="270" t="str">
        <f>IF(C113="","",VLOOKUP(C113,登録データ!$H$3:$N$1500,3,FALSE))</f>
        <v/>
      </c>
      <c r="F113" s="92" t="str">
        <f>IF(C113="","",VLOOKUP(C113,登録データ!$H$3:$N$1500,7,FALSE))</f>
        <v/>
      </c>
      <c r="G113" s="92" t="s">
        <v>33</v>
      </c>
      <c r="H113" s="216"/>
      <c r="I113" s="92" t="s">
        <v>34</v>
      </c>
      <c r="J113" s="197"/>
      <c r="K113" s="102" t="str">
        <f t="shared" si="255"/>
        <v/>
      </c>
      <c r="L113" s="27" t="str">
        <f t="shared" si="274"/>
        <v/>
      </c>
      <c r="M113" s="200"/>
      <c r="N113" s="298"/>
      <c r="O113" s="298"/>
      <c r="P113" s="299"/>
      <c r="Q113" s="293"/>
      <c r="R113" s="293"/>
      <c r="V113" s="7"/>
      <c r="W113" s="312">
        <f>IF(C113="",0,IF(VLOOKUP(C113,登録データ!$H$3:$P$3000,9,FALSE)=1,0,1))</f>
        <v>0</v>
      </c>
      <c r="X113" s="312">
        <f>COUNTIF($C$17:C113,C113)</f>
        <v>0</v>
      </c>
      <c r="Y113" s="325">
        <f t="shared" ref="Y113" si="329">IF(C113="",1,0)</f>
        <v>1</v>
      </c>
      <c r="Z113" s="325">
        <f t="shared" ref="Z113" si="330">IF(D113="",1,0)</f>
        <v>1</v>
      </c>
      <c r="AA113" s="325">
        <f t="shared" ref="AA113" si="331">IF(E113="",1,0)</f>
        <v>1</v>
      </c>
      <c r="AB113" s="325">
        <f t="shared" ref="AB113" si="332">IF(F113="",1,0)</f>
        <v>1</v>
      </c>
      <c r="AC113" s="325">
        <f t="shared" ref="AC113" si="333">IF(F114="",1,0)</f>
        <v>1</v>
      </c>
      <c r="AD113" s="325">
        <f t="shared" ref="AD113" si="334">IF(ISNA(OR(Y113:AC113)),1,SUM(Y113:AC113))</f>
        <v>5</v>
      </c>
      <c r="AE113" s="99">
        <f t="shared" ca="1" si="222"/>
        <v>0</v>
      </c>
      <c r="AF113" s="93">
        <f t="shared" si="236"/>
        <v>0</v>
      </c>
      <c r="AG113" s="93" t="str">
        <f t="shared" si="223"/>
        <v>00000</v>
      </c>
      <c r="AH113" s="11" t="str">
        <f t="shared" si="237"/>
        <v>0秒0</v>
      </c>
      <c r="AI113" s="12">
        <f t="shared" si="238"/>
        <v>0</v>
      </c>
      <c r="AJ113" s="12" t="str">
        <f t="shared" si="239"/>
        <v>0</v>
      </c>
      <c r="AK113" s="12" t="str">
        <f t="shared" si="240"/>
        <v>0</v>
      </c>
      <c r="AL113" s="12" t="str">
        <f t="shared" si="241"/>
        <v>0m</v>
      </c>
      <c r="AM113" s="12" t="str">
        <f t="shared" si="242"/>
        <v>点</v>
      </c>
      <c r="AN113" s="108">
        <f t="shared" si="243"/>
        <v>0</v>
      </c>
      <c r="AO113" s="99" t="str">
        <f>IF(J113="","",VLOOKUP(H113,登録データ!$Y$4:$Z$28,2,FALSE))</f>
        <v/>
      </c>
      <c r="AP113" s="99" t="str">
        <f>IF(J113="","",VLOOKUP(H113,登録データ!$Y$4:$AA$28,3,FALSE))</f>
        <v/>
      </c>
      <c r="AQ113" s="99" t="str">
        <f t="shared" si="224"/>
        <v/>
      </c>
      <c r="AR113" s="99" t="str">
        <f>IF(H113="","",VLOOKUP(H113,登録データ!$Y$4:$AB$28,4,FALSE))</f>
        <v/>
      </c>
      <c r="AS113" s="99">
        <f>IF(AR113="",0,COUNTIF($AR$17:AR113,AR113))</f>
        <v>0</v>
      </c>
      <c r="AT113" s="99" t="str">
        <f t="shared" si="244"/>
        <v/>
      </c>
      <c r="AU113" s="99">
        <f>IF(AQ113="B",COUNTIF($AT$17:AT113,AT113),0)</f>
        <v>0</v>
      </c>
      <c r="AV113" s="99">
        <f t="shared" si="245"/>
        <v>0</v>
      </c>
      <c r="AW113" s="99">
        <f t="shared" si="225"/>
        <v>0</v>
      </c>
      <c r="AX113" s="99">
        <f t="shared" si="226"/>
        <v>0</v>
      </c>
      <c r="AY113" s="312">
        <f>IF(Q113="",0,COUNTA($Q$17:Q113))</f>
        <v>0</v>
      </c>
      <c r="AZ113" s="312">
        <f>IF(R113="",0,COUNTA($R$17:R113))</f>
        <v>0</v>
      </c>
      <c r="BA113" s="318">
        <f>IF(OR($AR113="20200",$AR114="20200",$AR115="20200"),COUNTIF($AR$17:$AR115,"20200"),0)</f>
        <v>0</v>
      </c>
      <c r="BB113" s="318">
        <f t="shared" ref="BB113" si="335">IF($BA113=0,0,INDEX($H113:$H115,MATCH("20200",$AR113:$AR115,0),1))</f>
        <v>0</v>
      </c>
      <c r="BC113" s="318">
        <f t="shared" ref="BC113" si="336">IF($BA113=0,0,INDEX($J113:$J115,MATCH("20200",$AR113:$AR115,0),1))</f>
        <v>0</v>
      </c>
      <c r="BD113" s="318">
        <f t="shared" ref="BD113" si="337">IF($BA113=0,0,INDEX($L113:$L115,MATCH("20200",$AR113:$AR115,0),1))</f>
        <v>0</v>
      </c>
    </row>
    <row r="114" spans="2:56" ht="18.75">
      <c r="B114" s="247"/>
      <c r="C114" s="250"/>
      <c r="D114" s="252"/>
      <c r="E114" s="271"/>
      <c r="F114" s="93" t="str">
        <f>IF(C113="","",VLOOKUP(C113,登録データ!$H$3:$N$1500,4,FALSE))</f>
        <v/>
      </c>
      <c r="G114" s="93" t="s">
        <v>36</v>
      </c>
      <c r="H114" s="217"/>
      <c r="I114" s="93" t="s">
        <v>61</v>
      </c>
      <c r="J114" s="198"/>
      <c r="K114" s="102" t="str">
        <f t="shared" si="255"/>
        <v/>
      </c>
      <c r="L114" s="99" t="str">
        <f t="shared" si="274"/>
        <v/>
      </c>
      <c r="M114" s="206"/>
      <c r="N114" s="300"/>
      <c r="O114" s="301"/>
      <c r="P114" s="302"/>
      <c r="Q114" s="294"/>
      <c r="R114" s="294"/>
      <c r="V114" s="7"/>
      <c r="W114" s="313"/>
      <c r="X114" s="313"/>
      <c r="Y114" s="326"/>
      <c r="Z114" s="326"/>
      <c r="AA114" s="326"/>
      <c r="AB114" s="326"/>
      <c r="AC114" s="326"/>
      <c r="AD114" s="326"/>
      <c r="AE114" s="99">
        <f t="shared" ca="1" si="222"/>
        <v>0</v>
      </c>
      <c r="AF114" s="93">
        <f t="shared" si="236"/>
        <v>0</v>
      </c>
      <c r="AG114" s="93" t="str">
        <f t="shared" si="223"/>
        <v>00000</v>
      </c>
      <c r="AH114" s="11" t="str">
        <f t="shared" si="237"/>
        <v>0秒0</v>
      </c>
      <c r="AI114" s="12">
        <f t="shared" si="238"/>
        <v>0</v>
      </c>
      <c r="AJ114" s="12" t="str">
        <f t="shared" si="239"/>
        <v>0</v>
      </c>
      <c r="AK114" s="12" t="str">
        <f t="shared" si="240"/>
        <v>0</v>
      </c>
      <c r="AL114" s="12" t="str">
        <f t="shared" si="241"/>
        <v>0m</v>
      </c>
      <c r="AM114" s="12" t="str">
        <f t="shared" si="242"/>
        <v>点</v>
      </c>
      <c r="AN114" s="108">
        <f t="shared" si="243"/>
        <v>0</v>
      </c>
      <c r="AO114" s="99" t="str">
        <f>IF(J114="","",VLOOKUP(H114,登録データ!$Y$4:$Z$28,2,FALSE))</f>
        <v/>
      </c>
      <c r="AP114" s="99" t="str">
        <f>IF(J114="","",VLOOKUP(H114,登録データ!$Y$4:$AA$28,3,FALSE))</f>
        <v/>
      </c>
      <c r="AQ114" s="99" t="str">
        <f t="shared" si="224"/>
        <v/>
      </c>
      <c r="AR114" s="99" t="str">
        <f>IF(H114="","",VLOOKUP(H114,登録データ!$Y$4:$AB$28,4,FALSE))</f>
        <v/>
      </c>
      <c r="AS114" s="99">
        <f>IF(AR114="",0,COUNTIF($AR$17:AR114,AR114))</f>
        <v>0</v>
      </c>
      <c r="AT114" s="99" t="str">
        <f t="shared" si="244"/>
        <v/>
      </c>
      <c r="AU114" s="99">
        <f>IF(AQ114="B",COUNTIF($AT$17:AT114,AT114),0)</f>
        <v>0</v>
      </c>
      <c r="AV114" s="99">
        <f t="shared" si="245"/>
        <v>0</v>
      </c>
      <c r="AW114" s="99">
        <f t="shared" si="225"/>
        <v>0</v>
      </c>
      <c r="AX114" s="99">
        <f t="shared" si="226"/>
        <v>0</v>
      </c>
      <c r="AY114" s="319"/>
      <c r="AZ114" s="313"/>
      <c r="BA114" s="319"/>
      <c r="BB114" s="319"/>
      <c r="BC114" s="319"/>
      <c r="BD114" s="319"/>
    </row>
    <row r="115" spans="2:56" ht="19.5" thickBot="1">
      <c r="B115" s="248"/>
      <c r="C115" s="283"/>
      <c r="D115" s="283"/>
      <c r="E115" s="283"/>
      <c r="F115" s="283"/>
      <c r="G115" s="94" t="s">
        <v>37</v>
      </c>
      <c r="H115" s="196"/>
      <c r="I115" s="94" t="s">
        <v>39</v>
      </c>
      <c r="J115" s="199"/>
      <c r="K115" s="94" t="str">
        <f t="shared" si="255"/>
        <v/>
      </c>
      <c r="L115" s="104" t="str">
        <f t="shared" si="274"/>
        <v/>
      </c>
      <c r="M115" s="202"/>
      <c r="N115" s="303"/>
      <c r="O115" s="303"/>
      <c r="P115" s="304"/>
      <c r="Q115" s="295"/>
      <c r="R115" s="295"/>
      <c r="V115" s="7"/>
      <c r="W115" s="314"/>
      <c r="X115" s="314"/>
      <c r="Y115" s="273"/>
      <c r="Z115" s="273"/>
      <c r="AA115" s="273"/>
      <c r="AB115" s="273"/>
      <c r="AC115" s="273"/>
      <c r="AD115" s="273"/>
      <c r="AE115" s="99">
        <f t="shared" ca="1" si="222"/>
        <v>0</v>
      </c>
      <c r="AF115" s="93">
        <f t="shared" si="236"/>
        <v>0</v>
      </c>
      <c r="AG115" s="93" t="str">
        <f t="shared" si="223"/>
        <v>00000</v>
      </c>
      <c r="AH115" s="11" t="str">
        <f t="shared" si="237"/>
        <v>0秒0</v>
      </c>
      <c r="AI115" s="12">
        <f t="shared" si="238"/>
        <v>0</v>
      </c>
      <c r="AJ115" s="12" t="str">
        <f t="shared" si="239"/>
        <v>0</v>
      </c>
      <c r="AK115" s="12" t="str">
        <f t="shared" si="240"/>
        <v>0</v>
      </c>
      <c r="AL115" s="12" t="str">
        <f t="shared" si="241"/>
        <v>0m</v>
      </c>
      <c r="AM115" s="12" t="str">
        <f t="shared" si="242"/>
        <v>点</v>
      </c>
      <c r="AN115" s="108">
        <f t="shared" si="243"/>
        <v>0</v>
      </c>
      <c r="AO115" s="99" t="str">
        <f>IF(J115="","",VLOOKUP(H115,登録データ!$Y$4:$Z$28,2,FALSE))</f>
        <v/>
      </c>
      <c r="AP115" s="99" t="str">
        <f>IF(J115="","",VLOOKUP(H115,登録データ!$Y$4:$AA$28,3,FALSE))</f>
        <v/>
      </c>
      <c r="AQ115" s="99" t="str">
        <f t="shared" si="224"/>
        <v/>
      </c>
      <c r="AR115" s="99" t="str">
        <f>IF(H115="","",VLOOKUP(H115,登録データ!$Y$4:$AB$28,4,FALSE))</f>
        <v/>
      </c>
      <c r="AS115" s="99">
        <f>IF(AR115="",0,COUNTIF($AR$17:AR115,AR115))</f>
        <v>0</v>
      </c>
      <c r="AT115" s="99" t="str">
        <f t="shared" si="244"/>
        <v/>
      </c>
      <c r="AU115" s="99">
        <f>IF(AQ115="B",COUNTIF($AT$17:AT115,AT115),0)</f>
        <v>0</v>
      </c>
      <c r="AV115" s="99">
        <f t="shared" si="245"/>
        <v>0</v>
      </c>
      <c r="AW115" s="99">
        <f t="shared" si="225"/>
        <v>0</v>
      </c>
      <c r="AX115" s="99">
        <f t="shared" si="226"/>
        <v>0</v>
      </c>
      <c r="AY115" s="320"/>
      <c r="AZ115" s="314"/>
      <c r="BA115" s="320"/>
      <c r="BB115" s="320"/>
      <c r="BC115" s="320"/>
      <c r="BD115" s="320"/>
    </row>
    <row r="116" spans="2:56" ht="19.5" thickTop="1">
      <c r="B116" s="246">
        <v>34</v>
      </c>
      <c r="C116" s="249"/>
      <c r="D116" s="251" t="str">
        <f>IF(C116="","",VLOOKUP(C116,登録データ!$H$3:$N$1500,2,FALSE))</f>
        <v/>
      </c>
      <c r="E116" s="270" t="str">
        <f>IF(C116="","",VLOOKUP(C116,登録データ!$H$3:$N$1500,3,FALSE))</f>
        <v/>
      </c>
      <c r="F116" s="92" t="str">
        <f>IF(C116="","",VLOOKUP(C116,登録データ!$H$3:$N$1500,7,FALSE))</f>
        <v/>
      </c>
      <c r="G116" s="92" t="s">
        <v>33</v>
      </c>
      <c r="H116" s="216"/>
      <c r="I116" s="92" t="s">
        <v>34</v>
      </c>
      <c r="J116" s="197"/>
      <c r="K116" s="102" t="str">
        <f t="shared" si="255"/>
        <v/>
      </c>
      <c r="L116" s="27" t="str">
        <f t="shared" si="274"/>
        <v/>
      </c>
      <c r="M116" s="200"/>
      <c r="N116" s="298"/>
      <c r="O116" s="298"/>
      <c r="P116" s="299"/>
      <c r="Q116" s="293"/>
      <c r="R116" s="293"/>
      <c r="V116" s="7"/>
      <c r="W116" s="312">
        <f>IF(C116="",0,IF(VLOOKUP(C116,登録データ!$H$3:$P$3000,9,FALSE)=1,0,1))</f>
        <v>0</v>
      </c>
      <c r="X116" s="312">
        <f>COUNTIF($C$17:C116,C116)</f>
        <v>0</v>
      </c>
      <c r="Y116" s="325">
        <f t="shared" ref="Y116" si="338">IF(C116="",1,0)</f>
        <v>1</v>
      </c>
      <c r="Z116" s="325">
        <f t="shared" ref="Z116" si="339">IF(D116="",1,0)</f>
        <v>1</v>
      </c>
      <c r="AA116" s="325">
        <f t="shared" ref="AA116" si="340">IF(E116="",1,0)</f>
        <v>1</v>
      </c>
      <c r="AB116" s="325">
        <f t="shared" ref="AB116" si="341">IF(F116="",1,0)</f>
        <v>1</v>
      </c>
      <c r="AC116" s="325">
        <f t="shared" ref="AC116" si="342">IF(F117="",1,0)</f>
        <v>1</v>
      </c>
      <c r="AD116" s="325">
        <f t="shared" ref="AD116" si="343">IF(ISNA(OR(Y116:AC116)),1,SUM(Y116:AC116))</f>
        <v>5</v>
      </c>
      <c r="AE116" s="99">
        <f t="shared" ca="1" si="222"/>
        <v>0</v>
      </c>
      <c r="AF116" s="93">
        <f t="shared" si="236"/>
        <v>0</v>
      </c>
      <c r="AG116" s="93" t="str">
        <f t="shared" si="223"/>
        <v>00000</v>
      </c>
      <c r="AH116" s="11" t="str">
        <f t="shared" si="237"/>
        <v>0秒0</v>
      </c>
      <c r="AI116" s="12">
        <f t="shared" si="238"/>
        <v>0</v>
      </c>
      <c r="AJ116" s="12" t="str">
        <f t="shared" si="239"/>
        <v>0</v>
      </c>
      <c r="AK116" s="12" t="str">
        <f t="shared" si="240"/>
        <v>0</v>
      </c>
      <c r="AL116" s="12" t="str">
        <f t="shared" si="241"/>
        <v>0m</v>
      </c>
      <c r="AM116" s="12" t="str">
        <f t="shared" si="242"/>
        <v>点</v>
      </c>
      <c r="AN116" s="108">
        <f t="shared" si="243"/>
        <v>0</v>
      </c>
      <c r="AO116" s="99" t="str">
        <f>IF(J116="","",VLOOKUP(H116,登録データ!$Y$4:$Z$28,2,FALSE))</f>
        <v/>
      </c>
      <c r="AP116" s="99" t="str">
        <f>IF(J116="","",VLOOKUP(H116,登録データ!$Y$4:$AA$28,3,FALSE))</f>
        <v/>
      </c>
      <c r="AQ116" s="99" t="str">
        <f t="shared" si="224"/>
        <v/>
      </c>
      <c r="AR116" s="99" t="str">
        <f>IF(H116="","",VLOOKUP(H116,登録データ!$Y$4:$AB$28,4,FALSE))</f>
        <v/>
      </c>
      <c r="AS116" s="99">
        <f>IF(AR116="",0,COUNTIF($AR$17:AR116,AR116))</f>
        <v>0</v>
      </c>
      <c r="AT116" s="99" t="str">
        <f t="shared" si="244"/>
        <v/>
      </c>
      <c r="AU116" s="99">
        <f>IF(AQ116="B",COUNTIF($AT$17:AT116,AT116),0)</f>
        <v>0</v>
      </c>
      <c r="AV116" s="99">
        <f t="shared" si="245"/>
        <v>0</v>
      </c>
      <c r="AW116" s="99">
        <f t="shared" si="225"/>
        <v>0</v>
      </c>
      <c r="AX116" s="99">
        <f t="shared" si="226"/>
        <v>0</v>
      </c>
      <c r="AY116" s="312">
        <f>IF(Q116="",0,COUNTA($Q$17:Q116))</f>
        <v>0</v>
      </c>
      <c r="AZ116" s="312">
        <f>IF(R116="",0,COUNTA($R$17:R116))</f>
        <v>0</v>
      </c>
      <c r="BA116" s="318">
        <f>IF(OR($AR116="20200",$AR117="20200",$AR118="20200"),COUNTIF($AR$17:$AR118,"20200"),0)</f>
        <v>0</v>
      </c>
      <c r="BB116" s="318">
        <f t="shared" ref="BB116" si="344">IF($BA116=0,0,INDEX($H116:$H118,MATCH("20200",$AR116:$AR118,0),1))</f>
        <v>0</v>
      </c>
      <c r="BC116" s="318">
        <f t="shared" ref="BC116" si="345">IF($BA116=0,0,INDEX($J116:$J118,MATCH("20200",$AR116:$AR118,0),1))</f>
        <v>0</v>
      </c>
      <c r="BD116" s="318">
        <f t="shared" ref="BD116" si="346">IF($BA116=0,0,INDEX($L116:$L118,MATCH("20200",$AR116:$AR118,0),1))</f>
        <v>0</v>
      </c>
    </row>
    <row r="117" spans="2:56" ht="18.75">
      <c r="B117" s="247"/>
      <c r="C117" s="250"/>
      <c r="D117" s="252"/>
      <c r="E117" s="271"/>
      <c r="F117" s="93" t="str">
        <f>IF(C116="","",VLOOKUP(C116,登録データ!$H$3:$N$1500,4,FALSE))</f>
        <v/>
      </c>
      <c r="G117" s="93" t="s">
        <v>36</v>
      </c>
      <c r="H117" s="217"/>
      <c r="I117" s="93" t="s">
        <v>61</v>
      </c>
      <c r="J117" s="198"/>
      <c r="K117" s="102" t="str">
        <f t="shared" si="255"/>
        <v/>
      </c>
      <c r="L117" s="99" t="str">
        <f t="shared" si="274"/>
        <v/>
      </c>
      <c r="M117" s="206"/>
      <c r="N117" s="300"/>
      <c r="O117" s="301"/>
      <c r="P117" s="302"/>
      <c r="Q117" s="294"/>
      <c r="R117" s="294"/>
      <c r="V117" s="7"/>
      <c r="W117" s="313"/>
      <c r="X117" s="313"/>
      <c r="Y117" s="326"/>
      <c r="Z117" s="326"/>
      <c r="AA117" s="326"/>
      <c r="AB117" s="326"/>
      <c r="AC117" s="326"/>
      <c r="AD117" s="326"/>
      <c r="AE117" s="99">
        <f t="shared" ca="1" si="222"/>
        <v>0</v>
      </c>
      <c r="AF117" s="93">
        <f t="shared" si="236"/>
        <v>0</v>
      </c>
      <c r="AG117" s="93" t="str">
        <f t="shared" si="223"/>
        <v>00000</v>
      </c>
      <c r="AH117" s="11" t="str">
        <f t="shared" si="237"/>
        <v>0秒0</v>
      </c>
      <c r="AI117" s="12">
        <f t="shared" si="238"/>
        <v>0</v>
      </c>
      <c r="AJ117" s="12" t="str">
        <f t="shared" si="239"/>
        <v>0</v>
      </c>
      <c r="AK117" s="12" t="str">
        <f t="shared" si="240"/>
        <v>0</v>
      </c>
      <c r="AL117" s="12" t="str">
        <f t="shared" si="241"/>
        <v>0m</v>
      </c>
      <c r="AM117" s="12" t="str">
        <f t="shared" si="242"/>
        <v>点</v>
      </c>
      <c r="AN117" s="108">
        <f t="shared" si="243"/>
        <v>0</v>
      </c>
      <c r="AO117" s="99" t="str">
        <f>IF(J117="","",VLOOKUP(H117,登録データ!$Y$4:$Z$28,2,FALSE))</f>
        <v/>
      </c>
      <c r="AP117" s="99" t="str">
        <f>IF(J117="","",VLOOKUP(H117,登録データ!$Y$4:$AA$28,3,FALSE))</f>
        <v/>
      </c>
      <c r="AQ117" s="99" t="str">
        <f t="shared" si="224"/>
        <v/>
      </c>
      <c r="AR117" s="99" t="str">
        <f>IF(H117="","",VLOOKUP(H117,登録データ!$Y$4:$AB$28,4,FALSE))</f>
        <v/>
      </c>
      <c r="AS117" s="99">
        <f>IF(AR117="",0,COUNTIF($AR$17:AR117,AR117))</f>
        <v>0</v>
      </c>
      <c r="AT117" s="99" t="str">
        <f t="shared" si="244"/>
        <v/>
      </c>
      <c r="AU117" s="99">
        <f>IF(AQ117="B",COUNTIF($AT$17:AT117,AT117),0)</f>
        <v>0</v>
      </c>
      <c r="AV117" s="99">
        <f t="shared" si="245"/>
        <v>0</v>
      </c>
      <c r="AW117" s="99">
        <f t="shared" si="225"/>
        <v>0</v>
      </c>
      <c r="AX117" s="99">
        <f t="shared" si="226"/>
        <v>0</v>
      </c>
      <c r="AY117" s="319"/>
      <c r="AZ117" s="313"/>
      <c r="BA117" s="319"/>
      <c r="BB117" s="319"/>
      <c r="BC117" s="319"/>
      <c r="BD117" s="319"/>
    </row>
    <row r="118" spans="2:56" ht="19.5" thickBot="1">
      <c r="B118" s="248"/>
      <c r="C118" s="283"/>
      <c r="D118" s="283"/>
      <c r="E118" s="283"/>
      <c r="F118" s="283"/>
      <c r="G118" s="94" t="s">
        <v>37</v>
      </c>
      <c r="H118" s="196"/>
      <c r="I118" s="94" t="s">
        <v>39</v>
      </c>
      <c r="J118" s="199"/>
      <c r="K118" s="94" t="str">
        <f t="shared" si="255"/>
        <v/>
      </c>
      <c r="L118" s="104" t="str">
        <f t="shared" si="274"/>
        <v/>
      </c>
      <c r="M118" s="202"/>
      <c r="N118" s="303"/>
      <c r="O118" s="303"/>
      <c r="P118" s="304"/>
      <c r="Q118" s="295"/>
      <c r="R118" s="295"/>
      <c r="V118" s="7"/>
      <c r="W118" s="314"/>
      <c r="X118" s="314"/>
      <c r="Y118" s="273"/>
      <c r="Z118" s="273"/>
      <c r="AA118" s="273"/>
      <c r="AB118" s="273"/>
      <c r="AC118" s="273"/>
      <c r="AD118" s="273"/>
      <c r="AE118" s="99">
        <f t="shared" ca="1" si="222"/>
        <v>0</v>
      </c>
      <c r="AF118" s="93">
        <f t="shared" si="236"/>
        <v>0</v>
      </c>
      <c r="AG118" s="93" t="str">
        <f t="shared" si="223"/>
        <v>00000</v>
      </c>
      <c r="AH118" s="11" t="str">
        <f t="shared" si="237"/>
        <v>0秒0</v>
      </c>
      <c r="AI118" s="12">
        <f t="shared" si="238"/>
        <v>0</v>
      </c>
      <c r="AJ118" s="12" t="str">
        <f t="shared" si="239"/>
        <v>0</v>
      </c>
      <c r="AK118" s="12" t="str">
        <f t="shared" si="240"/>
        <v>0</v>
      </c>
      <c r="AL118" s="12" t="str">
        <f t="shared" si="241"/>
        <v>0m</v>
      </c>
      <c r="AM118" s="12" t="str">
        <f t="shared" si="242"/>
        <v>点</v>
      </c>
      <c r="AN118" s="108">
        <f t="shared" si="243"/>
        <v>0</v>
      </c>
      <c r="AO118" s="99" t="str">
        <f>IF(J118="","",VLOOKUP(H118,登録データ!$Y$4:$Z$28,2,FALSE))</f>
        <v/>
      </c>
      <c r="AP118" s="99" t="str">
        <f>IF(J118="","",VLOOKUP(H118,登録データ!$Y$4:$AA$28,3,FALSE))</f>
        <v/>
      </c>
      <c r="AQ118" s="99" t="str">
        <f t="shared" si="224"/>
        <v/>
      </c>
      <c r="AR118" s="99" t="str">
        <f>IF(H118="","",VLOOKUP(H118,登録データ!$Y$4:$AB$28,4,FALSE))</f>
        <v/>
      </c>
      <c r="AS118" s="99">
        <f>IF(AR118="",0,COUNTIF($AR$17:AR118,AR118))</f>
        <v>0</v>
      </c>
      <c r="AT118" s="99" t="str">
        <f t="shared" si="244"/>
        <v/>
      </c>
      <c r="AU118" s="99">
        <f>IF(AQ118="B",COUNTIF($AT$17:AT118,AT118),0)</f>
        <v>0</v>
      </c>
      <c r="AV118" s="99">
        <f t="shared" si="245"/>
        <v>0</v>
      </c>
      <c r="AW118" s="99">
        <f t="shared" si="225"/>
        <v>0</v>
      </c>
      <c r="AX118" s="99">
        <f t="shared" si="226"/>
        <v>0</v>
      </c>
      <c r="AY118" s="320"/>
      <c r="AZ118" s="314"/>
      <c r="BA118" s="320"/>
      <c r="BB118" s="320"/>
      <c r="BC118" s="320"/>
      <c r="BD118" s="320"/>
    </row>
    <row r="119" spans="2:56" ht="19.5" thickTop="1">
      <c r="B119" s="246">
        <v>35</v>
      </c>
      <c r="C119" s="249"/>
      <c r="D119" s="251" t="str">
        <f>IF(C119="","",VLOOKUP(C119,登録データ!$H$3:$N$1500,2,FALSE))</f>
        <v/>
      </c>
      <c r="E119" s="270" t="str">
        <f>IF(C119="","",VLOOKUP(C119,登録データ!$H$3:$N$1500,3,FALSE))</f>
        <v/>
      </c>
      <c r="F119" s="92" t="str">
        <f>IF(C119="","",VLOOKUP(C119,登録データ!$H$3:$N$1500,7,FALSE))</f>
        <v/>
      </c>
      <c r="G119" s="92" t="s">
        <v>33</v>
      </c>
      <c r="H119" s="216"/>
      <c r="I119" s="92" t="s">
        <v>34</v>
      </c>
      <c r="J119" s="197"/>
      <c r="K119" s="102" t="str">
        <f t="shared" si="255"/>
        <v/>
      </c>
      <c r="L119" s="27" t="str">
        <f t="shared" si="274"/>
        <v/>
      </c>
      <c r="M119" s="200"/>
      <c r="N119" s="298"/>
      <c r="O119" s="298"/>
      <c r="P119" s="299"/>
      <c r="Q119" s="293"/>
      <c r="R119" s="293"/>
      <c r="V119" s="7"/>
      <c r="W119" s="312">
        <f>IF(C119="",0,IF(VLOOKUP(C119,登録データ!$H$3:$P$3000,9,FALSE)=1,0,1))</f>
        <v>0</v>
      </c>
      <c r="X119" s="312">
        <f>COUNTIF($C$17:C119,C119)</f>
        <v>0</v>
      </c>
      <c r="Y119" s="325">
        <f t="shared" ref="Y119" si="347">IF(C119="",1,0)</f>
        <v>1</v>
      </c>
      <c r="Z119" s="325">
        <f t="shared" ref="Z119" si="348">IF(D119="",1,0)</f>
        <v>1</v>
      </c>
      <c r="AA119" s="325">
        <f t="shared" ref="AA119" si="349">IF(E119="",1,0)</f>
        <v>1</v>
      </c>
      <c r="AB119" s="325">
        <f t="shared" ref="AB119" si="350">IF(F119="",1,0)</f>
        <v>1</v>
      </c>
      <c r="AC119" s="325">
        <f t="shared" ref="AC119" si="351">IF(F120="",1,0)</f>
        <v>1</v>
      </c>
      <c r="AD119" s="325">
        <f t="shared" ref="AD119" si="352">IF(ISNA(OR(Y119:AC119)),1,SUM(Y119:AC119))</f>
        <v>5</v>
      </c>
      <c r="AE119" s="99">
        <f t="shared" ca="1" si="222"/>
        <v>0</v>
      </c>
      <c r="AF119" s="93">
        <f t="shared" si="236"/>
        <v>0</v>
      </c>
      <c r="AG119" s="93" t="str">
        <f t="shared" si="223"/>
        <v>00000</v>
      </c>
      <c r="AH119" s="11" t="str">
        <f t="shared" si="237"/>
        <v>0秒0</v>
      </c>
      <c r="AI119" s="12">
        <f t="shared" si="238"/>
        <v>0</v>
      </c>
      <c r="AJ119" s="12" t="str">
        <f t="shared" si="239"/>
        <v>0</v>
      </c>
      <c r="AK119" s="12" t="str">
        <f t="shared" si="240"/>
        <v>0</v>
      </c>
      <c r="AL119" s="12" t="str">
        <f t="shared" si="241"/>
        <v>0m</v>
      </c>
      <c r="AM119" s="12" t="str">
        <f t="shared" si="242"/>
        <v>点</v>
      </c>
      <c r="AN119" s="108">
        <f t="shared" si="243"/>
        <v>0</v>
      </c>
      <c r="AO119" s="99" t="str">
        <f>IF(J119="","",VLOOKUP(H119,登録データ!$Y$4:$Z$28,2,FALSE))</f>
        <v/>
      </c>
      <c r="AP119" s="99" t="str">
        <f>IF(J119="","",VLOOKUP(H119,登録データ!$Y$4:$AA$28,3,FALSE))</f>
        <v/>
      </c>
      <c r="AQ119" s="99" t="str">
        <f t="shared" si="224"/>
        <v/>
      </c>
      <c r="AR119" s="99" t="str">
        <f>IF(H119="","",VLOOKUP(H119,登録データ!$Y$4:$AB$28,4,FALSE))</f>
        <v/>
      </c>
      <c r="AS119" s="99">
        <f>IF(AR119="",0,COUNTIF($AR$17:AR119,AR119))</f>
        <v>0</v>
      </c>
      <c r="AT119" s="99" t="str">
        <f t="shared" si="244"/>
        <v/>
      </c>
      <c r="AU119" s="99">
        <f>IF(AQ119="B",COUNTIF($AT$17:AT119,AT119),0)</f>
        <v>0</v>
      </c>
      <c r="AV119" s="99">
        <f t="shared" si="245"/>
        <v>0</v>
      </c>
      <c r="AW119" s="99">
        <f t="shared" si="225"/>
        <v>0</v>
      </c>
      <c r="AX119" s="99">
        <f t="shared" si="226"/>
        <v>0</v>
      </c>
      <c r="AY119" s="312">
        <f>IF(Q119="",0,COUNTA($Q$17:Q119))</f>
        <v>0</v>
      </c>
      <c r="AZ119" s="312">
        <f>IF(R119="",0,COUNTA($R$17:R119))</f>
        <v>0</v>
      </c>
      <c r="BA119" s="318">
        <f>IF(OR($AR119="20200",$AR120="20200",$AR121="20200"),COUNTIF($AR$17:$AR121,"20200"),0)</f>
        <v>0</v>
      </c>
      <c r="BB119" s="318">
        <f t="shared" ref="BB119" si="353">IF($BA119=0,0,INDEX($H119:$H121,MATCH("20200",$AR119:$AR121,0),1))</f>
        <v>0</v>
      </c>
      <c r="BC119" s="318">
        <f t="shared" ref="BC119" si="354">IF($BA119=0,0,INDEX($J119:$J121,MATCH("20200",$AR119:$AR121,0),1))</f>
        <v>0</v>
      </c>
      <c r="BD119" s="318">
        <f t="shared" ref="BD119" si="355">IF($BA119=0,0,INDEX($L119:$L121,MATCH("20200",$AR119:$AR121,0),1))</f>
        <v>0</v>
      </c>
    </row>
    <row r="120" spans="2:56" ht="18.75">
      <c r="B120" s="247"/>
      <c r="C120" s="250"/>
      <c r="D120" s="252"/>
      <c r="E120" s="271"/>
      <c r="F120" s="93" t="str">
        <f>IF(C119="","",VLOOKUP(C119,登録データ!$H$3:$N$1500,4,FALSE))</f>
        <v/>
      </c>
      <c r="G120" s="93" t="s">
        <v>36</v>
      </c>
      <c r="H120" s="217"/>
      <c r="I120" s="93" t="s">
        <v>61</v>
      </c>
      <c r="J120" s="198"/>
      <c r="K120" s="102" t="str">
        <f t="shared" si="255"/>
        <v/>
      </c>
      <c r="L120" s="99" t="str">
        <f t="shared" si="274"/>
        <v/>
      </c>
      <c r="M120" s="206"/>
      <c r="N120" s="300"/>
      <c r="O120" s="301"/>
      <c r="P120" s="302"/>
      <c r="Q120" s="294"/>
      <c r="R120" s="294"/>
      <c r="V120" s="7"/>
      <c r="W120" s="313"/>
      <c r="X120" s="313"/>
      <c r="Y120" s="326"/>
      <c r="Z120" s="326"/>
      <c r="AA120" s="326"/>
      <c r="AB120" s="326"/>
      <c r="AC120" s="326"/>
      <c r="AD120" s="326"/>
      <c r="AE120" s="99">
        <f t="shared" ca="1" si="222"/>
        <v>0</v>
      </c>
      <c r="AF120" s="93">
        <f t="shared" si="236"/>
        <v>0</v>
      </c>
      <c r="AG120" s="93" t="str">
        <f t="shared" si="223"/>
        <v>00000</v>
      </c>
      <c r="AH120" s="11" t="str">
        <f t="shared" si="237"/>
        <v>0秒0</v>
      </c>
      <c r="AI120" s="12">
        <f t="shared" si="238"/>
        <v>0</v>
      </c>
      <c r="AJ120" s="12" t="str">
        <f t="shared" si="239"/>
        <v>0</v>
      </c>
      <c r="AK120" s="12" t="str">
        <f t="shared" si="240"/>
        <v>0</v>
      </c>
      <c r="AL120" s="12" t="str">
        <f t="shared" si="241"/>
        <v>0m</v>
      </c>
      <c r="AM120" s="12" t="str">
        <f t="shared" si="242"/>
        <v>点</v>
      </c>
      <c r="AN120" s="108">
        <f t="shared" si="243"/>
        <v>0</v>
      </c>
      <c r="AO120" s="99" t="str">
        <f>IF(J120="","",VLOOKUP(H120,登録データ!$Y$4:$Z$28,2,FALSE))</f>
        <v/>
      </c>
      <c r="AP120" s="99" t="str">
        <f>IF(J120="","",VLOOKUP(H120,登録データ!$Y$4:$AA$28,3,FALSE))</f>
        <v/>
      </c>
      <c r="AQ120" s="99" t="str">
        <f t="shared" si="224"/>
        <v/>
      </c>
      <c r="AR120" s="99" t="str">
        <f>IF(H120="","",VLOOKUP(H120,登録データ!$Y$4:$AB$28,4,FALSE))</f>
        <v/>
      </c>
      <c r="AS120" s="99">
        <f>IF(AR120="",0,COUNTIF($AR$17:AR120,AR120))</f>
        <v>0</v>
      </c>
      <c r="AT120" s="99" t="str">
        <f t="shared" si="244"/>
        <v/>
      </c>
      <c r="AU120" s="99">
        <f>IF(AQ120="B",COUNTIF($AT$17:AT120,AT120),0)</f>
        <v>0</v>
      </c>
      <c r="AV120" s="99">
        <f t="shared" si="245"/>
        <v>0</v>
      </c>
      <c r="AW120" s="99">
        <f t="shared" si="225"/>
        <v>0</v>
      </c>
      <c r="AX120" s="99">
        <f t="shared" si="226"/>
        <v>0</v>
      </c>
      <c r="AY120" s="319"/>
      <c r="AZ120" s="313"/>
      <c r="BA120" s="319"/>
      <c r="BB120" s="319"/>
      <c r="BC120" s="319"/>
      <c r="BD120" s="319"/>
    </row>
    <row r="121" spans="2:56" ht="19.5" thickBot="1">
      <c r="B121" s="248"/>
      <c r="C121" s="283"/>
      <c r="D121" s="283"/>
      <c r="E121" s="283"/>
      <c r="F121" s="283"/>
      <c r="G121" s="94" t="s">
        <v>37</v>
      </c>
      <c r="H121" s="196"/>
      <c r="I121" s="94" t="s">
        <v>39</v>
      </c>
      <c r="J121" s="199"/>
      <c r="K121" s="94" t="str">
        <f t="shared" si="255"/>
        <v/>
      </c>
      <c r="L121" s="104" t="str">
        <f t="shared" si="274"/>
        <v/>
      </c>
      <c r="M121" s="202"/>
      <c r="N121" s="303"/>
      <c r="O121" s="303"/>
      <c r="P121" s="304"/>
      <c r="Q121" s="295"/>
      <c r="R121" s="295"/>
      <c r="V121" s="7"/>
      <c r="W121" s="314"/>
      <c r="X121" s="314"/>
      <c r="Y121" s="273"/>
      <c r="Z121" s="273"/>
      <c r="AA121" s="273"/>
      <c r="AB121" s="273"/>
      <c r="AC121" s="273"/>
      <c r="AD121" s="273"/>
      <c r="AE121" s="99">
        <f t="shared" ca="1" si="222"/>
        <v>0</v>
      </c>
      <c r="AF121" s="93">
        <f t="shared" si="236"/>
        <v>0</v>
      </c>
      <c r="AG121" s="93" t="str">
        <f t="shared" si="223"/>
        <v>00000</v>
      </c>
      <c r="AH121" s="11" t="str">
        <f t="shared" si="237"/>
        <v>0秒0</v>
      </c>
      <c r="AI121" s="12">
        <f t="shared" si="238"/>
        <v>0</v>
      </c>
      <c r="AJ121" s="12" t="str">
        <f t="shared" si="239"/>
        <v>0</v>
      </c>
      <c r="AK121" s="12" t="str">
        <f t="shared" si="240"/>
        <v>0</v>
      </c>
      <c r="AL121" s="12" t="str">
        <f t="shared" si="241"/>
        <v>0m</v>
      </c>
      <c r="AM121" s="12" t="str">
        <f t="shared" si="242"/>
        <v>点</v>
      </c>
      <c r="AN121" s="108">
        <f t="shared" si="243"/>
        <v>0</v>
      </c>
      <c r="AO121" s="99" t="str">
        <f>IF(J121="","",VLOOKUP(H121,登録データ!$Y$4:$Z$28,2,FALSE))</f>
        <v/>
      </c>
      <c r="AP121" s="99" t="str">
        <f>IF(J121="","",VLOOKUP(H121,登録データ!$Y$4:$AA$28,3,FALSE))</f>
        <v/>
      </c>
      <c r="AQ121" s="99" t="str">
        <f t="shared" si="224"/>
        <v/>
      </c>
      <c r="AR121" s="99" t="str">
        <f>IF(H121="","",VLOOKUP(H121,登録データ!$Y$4:$AB$28,4,FALSE))</f>
        <v/>
      </c>
      <c r="AS121" s="99">
        <f>IF(AR121="",0,COUNTIF($AR$17:AR121,AR121))</f>
        <v>0</v>
      </c>
      <c r="AT121" s="99" t="str">
        <f t="shared" si="244"/>
        <v/>
      </c>
      <c r="AU121" s="99">
        <f>IF(AQ121="B",COUNTIF($AT$17:AT121,AT121),0)</f>
        <v>0</v>
      </c>
      <c r="AV121" s="99">
        <f t="shared" si="245"/>
        <v>0</v>
      </c>
      <c r="AW121" s="99">
        <f t="shared" si="225"/>
        <v>0</v>
      </c>
      <c r="AX121" s="99">
        <f t="shared" si="226"/>
        <v>0</v>
      </c>
      <c r="AY121" s="320"/>
      <c r="AZ121" s="314"/>
      <c r="BA121" s="320"/>
      <c r="BB121" s="320"/>
      <c r="BC121" s="320"/>
      <c r="BD121" s="320"/>
    </row>
    <row r="122" spans="2:56" ht="19.5" thickTop="1">
      <c r="B122" s="246">
        <v>36</v>
      </c>
      <c r="C122" s="249"/>
      <c r="D122" s="251" t="str">
        <f>IF(C122="","",VLOOKUP(C122,登録データ!$H$3:$N$1500,2,FALSE))</f>
        <v/>
      </c>
      <c r="E122" s="270" t="str">
        <f>IF(C122="","",VLOOKUP(C122,登録データ!$H$3:$N$1500,3,FALSE))</f>
        <v/>
      </c>
      <c r="F122" s="92" t="str">
        <f>IF(C122="","",VLOOKUP(C122,登録データ!$H$3:$N$1500,7,FALSE))</f>
        <v/>
      </c>
      <c r="G122" s="92" t="s">
        <v>33</v>
      </c>
      <c r="H122" s="216"/>
      <c r="I122" s="92" t="s">
        <v>34</v>
      </c>
      <c r="J122" s="197"/>
      <c r="K122" s="102" t="str">
        <f t="shared" si="255"/>
        <v/>
      </c>
      <c r="L122" s="27" t="str">
        <f t="shared" si="274"/>
        <v/>
      </c>
      <c r="M122" s="200"/>
      <c r="N122" s="298"/>
      <c r="O122" s="298"/>
      <c r="P122" s="299"/>
      <c r="Q122" s="293"/>
      <c r="R122" s="293"/>
      <c r="V122" s="7"/>
      <c r="W122" s="312">
        <f>IF(C122="",0,IF(VLOOKUP(C122,登録データ!$H$3:$P$3000,9,FALSE)=1,0,1))</f>
        <v>0</v>
      </c>
      <c r="X122" s="312">
        <f>COUNTIF($C$17:C122,C122)</f>
        <v>0</v>
      </c>
      <c r="Y122" s="325">
        <f t="shared" ref="Y122" si="356">IF(C122="",1,0)</f>
        <v>1</v>
      </c>
      <c r="Z122" s="325">
        <f t="shared" ref="Z122" si="357">IF(D122="",1,0)</f>
        <v>1</v>
      </c>
      <c r="AA122" s="325">
        <f t="shared" ref="AA122" si="358">IF(E122="",1,0)</f>
        <v>1</v>
      </c>
      <c r="AB122" s="325">
        <f t="shared" ref="AB122" si="359">IF(F122="",1,0)</f>
        <v>1</v>
      </c>
      <c r="AC122" s="325">
        <f t="shared" ref="AC122" si="360">IF(F123="",1,0)</f>
        <v>1</v>
      </c>
      <c r="AD122" s="325">
        <f t="shared" ref="AD122" si="361">IF(ISNA(OR(Y122:AC122)),1,SUM(Y122:AC122))</f>
        <v>5</v>
      </c>
      <c r="AE122" s="99">
        <f t="shared" ca="1" si="222"/>
        <v>0</v>
      </c>
      <c r="AF122" s="93">
        <f t="shared" si="236"/>
        <v>0</v>
      </c>
      <c r="AG122" s="93" t="str">
        <f t="shared" si="223"/>
        <v>00000</v>
      </c>
      <c r="AH122" s="11" t="str">
        <f t="shared" si="237"/>
        <v>0秒0</v>
      </c>
      <c r="AI122" s="12">
        <f t="shared" si="238"/>
        <v>0</v>
      </c>
      <c r="AJ122" s="12" t="str">
        <f t="shared" si="239"/>
        <v>0</v>
      </c>
      <c r="AK122" s="12" t="str">
        <f t="shared" si="240"/>
        <v>0</v>
      </c>
      <c r="AL122" s="12" t="str">
        <f t="shared" si="241"/>
        <v>0m</v>
      </c>
      <c r="AM122" s="12" t="str">
        <f t="shared" si="242"/>
        <v>点</v>
      </c>
      <c r="AN122" s="108">
        <f t="shared" si="243"/>
        <v>0</v>
      </c>
      <c r="AO122" s="99" t="str">
        <f>IF(J122="","",VLOOKUP(H122,登録データ!$Y$4:$Z$28,2,FALSE))</f>
        <v/>
      </c>
      <c r="AP122" s="99" t="str">
        <f>IF(J122="","",VLOOKUP(H122,登録データ!$Y$4:$AA$28,3,FALSE))</f>
        <v/>
      </c>
      <c r="AQ122" s="99" t="str">
        <f t="shared" si="224"/>
        <v/>
      </c>
      <c r="AR122" s="99" t="str">
        <f>IF(H122="","",VLOOKUP(H122,登録データ!$Y$4:$AB$28,4,FALSE))</f>
        <v/>
      </c>
      <c r="AS122" s="99">
        <f>IF(AR122="",0,COUNTIF($AR$17:AR122,AR122))</f>
        <v>0</v>
      </c>
      <c r="AT122" s="99" t="str">
        <f t="shared" si="244"/>
        <v/>
      </c>
      <c r="AU122" s="99">
        <f>IF(AQ122="B",COUNTIF($AT$17:AT122,AT122),0)</f>
        <v>0</v>
      </c>
      <c r="AV122" s="99">
        <f t="shared" si="245"/>
        <v>0</v>
      </c>
      <c r="AW122" s="99">
        <f t="shared" si="225"/>
        <v>0</v>
      </c>
      <c r="AX122" s="99">
        <f t="shared" si="226"/>
        <v>0</v>
      </c>
      <c r="AY122" s="312">
        <f>IF(Q122="",0,COUNTA($Q$17:Q122))</f>
        <v>0</v>
      </c>
      <c r="AZ122" s="312">
        <f>IF(R122="",0,COUNTA($R$17:R122))</f>
        <v>0</v>
      </c>
      <c r="BA122" s="318">
        <f>IF(OR($AR122="20200",$AR123="20200",$AR124="20200"),COUNTIF($AR$17:$AR124,"20200"),0)</f>
        <v>0</v>
      </c>
      <c r="BB122" s="318">
        <f t="shared" ref="BB122" si="362">IF($BA122=0,0,INDEX($H122:$H124,MATCH("20200",$AR122:$AR124,0),1))</f>
        <v>0</v>
      </c>
      <c r="BC122" s="318">
        <f t="shared" ref="BC122" si="363">IF($BA122=0,0,INDEX($J122:$J124,MATCH("20200",$AR122:$AR124,0),1))</f>
        <v>0</v>
      </c>
      <c r="BD122" s="318">
        <f t="shared" ref="BD122" si="364">IF($BA122=0,0,INDEX($L122:$L124,MATCH("20200",$AR122:$AR124,0),1))</f>
        <v>0</v>
      </c>
    </row>
    <row r="123" spans="2:56" ht="18.75">
      <c r="B123" s="247"/>
      <c r="C123" s="250"/>
      <c r="D123" s="252"/>
      <c r="E123" s="271"/>
      <c r="F123" s="93" t="str">
        <f>IF(C122="","",VLOOKUP(C122,登録データ!$H$3:$N$1500,4,FALSE))</f>
        <v/>
      </c>
      <c r="G123" s="93" t="s">
        <v>36</v>
      </c>
      <c r="H123" s="217"/>
      <c r="I123" s="93" t="s">
        <v>61</v>
      </c>
      <c r="J123" s="198"/>
      <c r="K123" s="102" t="str">
        <f t="shared" si="255"/>
        <v/>
      </c>
      <c r="L123" s="99" t="str">
        <f t="shared" si="274"/>
        <v/>
      </c>
      <c r="M123" s="206"/>
      <c r="N123" s="300"/>
      <c r="O123" s="301"/>
      <c r="P123" s="302"/>
      <c r="Q123" s="294"/>
      <c r="R123" s="294"/>
      <c r="V123" s="7"/>
      <c r="W123" s="313"/>
      <c r="X123" s="313"/>
      <c r="Y123" s="326"/>
      <c r="Z123" s="326"/>
      <c r="AA123" s="326"/>
      <c r="AB123" s="326"/>
      <c r="AC123" s="326"/>
      <c r="AD123" s="326"/>
      <c r="AE123" s="99">
        <f t="shared" ca="1" si="222"/>
        <v>0</v>
      </c>
      <c r="AF123" s="93">
        <f t="shared" si="236"/>
        <v>0</v>
      </c>
      <c r="AG123" s="93" t="str">
        <f t="shared" si="223"/>
        <v>00000</v>
      </c>
      <c r="AH123" s="11" t="str">
        <f t="shared" si="237"/>
        <v>0秒0</v>
      </c>
      <c r="AI123" s="12">
        <f t="shared" si="238"/>
        <v>0</v>
      </c>
      <c r="AJ123" s="12" t="str">
        <f t="shared" si="239"/>
        <v>0</v>
      </c>
      <c r="AK123" s="12" t="str">
        <f t="shared" si="240"/>
        <v>0</v>
      </c>
      <c r="AL123" s="12" t="str">
        <f t="shared" si="241"/>
        <v>0m</v>
      </c>
      <c r="AM123" s="12" t="str">
        <f t="shared" si="242"/>
        <v>点</v>
      </c>
      <c r="AN123" s="108">
        <f t="shared" si="243"/>
        <v>0</v>
      </c>
      <c r="AO123" s="99" t="str">
        <f>IF(J123="","",VLOOKUP(H123,登録データ!$Y$4:$Z$28,2,FALSE))</f>
        <v/>
      </c>
      <c r="AP123" s="99" t="str">
        <f>IF(J123="","",VLOOKUP(H123,登録データ!$Y$4:$AA$28,3,FALSE))</f>
        <v/>
      </c>
      <c r="AQ123" s="99" t="str">
        <f t="shared" si="224"/>
        <v/>
      </c>
      <c r="AR123" s="99" t="str">
        <f>IF(H123="","",VLOOKUP(H123,登録データ!$Y$4:$AB$28,4,FALSE))</f>
        <v/>
      </c>
      <c r="AS123" s="99">
        <f>IF(AR123="",0,COUNTIF($AR$17:AR123,AR123))</f>
        <v>0</v>
      </c>
      <c r="AT123" s="99" t="str">
        <f t="shared" si="244"/>
        <v/>
      </c>
      <c r="AU123" s="99">
        <f>IF(AQ123="B",COUNTIF($AT$17:AT123,AT123),0)</f>
        <v>0</v>
      </c>
      <c r="AV123" s="99">
        <f t="shared" si="245"/>
        <v>0</v>
      </c>
      <c r="AW123" s="99">
        <f t="shared" si="225"/>
        <v>0</v>
      </c>
      <c r="AX123" s="99">
        <f t="shared" si="226"/>
        <v>0</v>
      </c>
      <c r="AY123" s="319"/>
      <c r="AZ123" s="313"/>
      <c r="BA123" s="319"/>
      <c r="BB123" s="319"/>
      <c r="BC123" s="319"/>
      <c r="BD123" s="319"/>
    </row>
    <row r="124" spans="2:56" ht="19.5" thickBot="1">
      <c r="B124" s="248"/>
      <c r="C124" s="283"/>
      <c r="D124" s="283"/>
      <c r="E124" s="283"/>
      <c r="F124" s="283"/>
      <c r="G124" s="94" t="s">
        <v>37</v>
      </c>
      <c r="H124" s="196"/>
      <c r="I124" s="94" t="s">
        <v>39</v>
      </c>
      <c r="J124" s="199"/>
      <c r="K124" s="94" t="str">
        <f t="shared" si="255"/>
        <v/>
      </c>
      <c r="L124" s="104" t="str">
        <f t="shared" si="274"/>
        <v/>
      </c>
      <c r="M124" s="202"/>
      <c r="N124" s="303"/>
      <c r="O124" s="303"/>
      <c r="P124" s="304"/>
      <c r="Q124" s="295"/>
      <c r="R124" s="295"/>
      <c r="V124" s="7"/>
      <c r="W124" s="314"/>
      <c r="X124" s="314"/>
      <c r="Y124" s="273"/>
      <c r="Z124" s="273"/>
      <c r="AA124" s="273"/>
      <c r="AB124" s="273"/>
      <c r="AC124" s="273"/>
      <c r="AD124" s="273"/>
      <c r="AE124" s="99">
        <f t="shared" ca="1" si="222"/>
        <v>0</v>
      </c>
      <c r="AF124" s="93">
        <f t="shared" si="236"/>
        <v>0</v>
      </c>
      <c r="AG124" s="93" t="str">
        <f t="shared" si="223"/>
        <v>00000</v>
      </c>
      <c r="AH124" s="11" t="str">
        <f t="shared" si="237"/>
        <v>0秒0</v>
      </c>
      <c r="AI124" s="12">
        <f t="shared" si="238"/>
        <v>0</v>
      </c>
      <c r="AJ124" s="12" t="str">
        <f t="shared" si="239"/>
        <v>0</v>
      </c>
      <c r="AK124" s="12" t="str">
        <f t="shared" si="240"/>
        <v>0</v>
      </c>
      <c r="AL124" s="12" t="str">
        <f t="shared" si="241"/>
        <v>0m</v>
      </c>
      <c r="AM124" s="12" t="str">
        <f t="shared" si="242"/>
        <v>点</v>
      </c>
      <c r="AN124" s="108">
        <f t="shared" si="243"/>
        <v>0</v>
      </c>
      <c r="AO124" s="99" t="str">
        <f>IF(J124="","",VLOOKUP(H124,登録データ!$Y$4:$Z$28,2,FALSE))</f>
        <v/>
      </c>
      <c r="AP124" s="99" t="str">
        <f>IF(J124="","",VLOOKUP(H124,登録データ!$Y$4:$AA$28,3,FALSE))</f>
        <v/>
      </c>
      <c r="AQ124" s="99" t="str">
        <f t="shared" si="224"/>
        <v/>
      </c>
      <c r="AR124" s="99" t="str">
        <f>IF(H124="","",VLOOKUP(H124,登録データ!$Y$4:$AB$28,4,FALSE))</f>
        <v/>
      </c>
      <c r="AS124" s="99">
        <f>IF(AR124="",0,COUNTIF($AR$17:AR124,AR124))</f>
        <v>0</v>
      </c>
      <c r="AT124" s="99" t="str">
        <f t="shared" si="244"/>
        <v/>
      </c>
      <c r="AU124" s="99">
        <f>IF(AQ124="B",COUNTIF($AT$17:AT124,AT124),0)</f>
        <v>0</v>
      </c>
      <c r="AV124" s="99">
        <f t="shared" si="245"/>
        <v>0</v>
      </c>
      <c r="AW124" s="99">
        <f t="shared" si="225"/>
        <v>0</v>
      </c>
      <c r="AX124" s="99">
        <f t="shared" si="226"/>
        <v>0</v>
      </c>
      <c r="AY124" s="320"/>
      <c r="AZ124" s="314"/>
      <c r="BA124" s="320"/>
      <c r="BB124" s="320"/>
      <c r="BC124" s="320"/>
      <c r="BD124" s="320"/>
    </row>
    <row r="125" spans="2:56" ht="19.5" thickTop="1">
      <c r="B125" s="246">
        <v>37</v>
      </c>
      <c r="C125" s="249"/>
      <c r="D125" s="251" t="str">
        <f>IF(C125="","",VLOOKUP(C125,登録データ!$H$3:$N$1500,2,FALSE))</f>
        <v/>
      </c>
      <c r="E125" s="270" t="str">
        <f>IF(C125="","",VLOOKUP(C125,登録データ!$H$3:$N$1500,3,FALSE))</f>
        <v/>
      </c>
      <c r="F125" s="92" t="str">
        <f>IF(C125="","",VLOOKUP(C125,登録データ!$H$3:$N$1500,7,FALSE))</f>
        <v/>
      </c>
      <c r="G125" s="92" t="s">
        <v>33</v>
      </c>
      <c r="H125" s="216"/>
      <c r="I125" s="92" t="s">
        <v>34</v>
      </c>
      <c r="J125" s="197"/>
      <c r="K125" s="102" t="str">
        <f t="shared" si="255"/>
        <v/>
      </c>
      <c r="L125" s="27" t="str">
        <f t="shared" si="274"/>
        <v/>
      </c>
      <c r="M125" s="200"/>
      <c r="N125" s="298"/>
      <c r="O125" s="298"/>
      <c r="P125" s="299"/>
      <c r="Q125" s="293"/>
      <c r="R125" s="293"/>
      <c r="V125" s="7"/>
      <c r="W125" s="312">
        <f>IF(C125="",0,IF(VLOOKUP(C125,登録データ!$H$3:$P$3000,9,FALSE)=1,0,1))</f>
        <v>0</v>
      </c>
      <c r="X125" s="312">
        <f>COUNTIF($C$17:C125,C125)</f>
        <v>0</v>
      </c>
      <c r="Y125" s="325">
        <f t="shared" ref="Y125" si="365">IF(C125="",1,0)</f>
        <v>1</v>
      </c>
      <c r="Z125" s="325">
        <f t="shared" ref="Z125" si="366">IF(D125="",1,0)</f>
        <v>1</v>
      </c>
      <c r="AA125" s="325">
        <f t="shared" ref="AA125" si="367">IF(E125="",1,0)</f>
        <v>1</v>
      </c>
      <c r="AB125" s="325">
        <f t="shared" ref="AB125" si="368">IF(F125="",1,0)</f>
        <v>1</v>
      </c>
      <c r="AC125" s="325">
        <f t="shared" ref="AC125" si="369">IF(F126="",1,0)</f>
        <v>1</v>
      </c>
      <c r="AD125" s="325">
        <f t="shared" ref="AD125" si="370">IF(ISNA(OR(Y125:AC125)),1,SUM(Y125:AC125))</f>
        <v>5</v>
      </c>
      <c r="AE125" s="99">
        <f t="shared" ca="1" si="222"/>
        <v>0</v>
      </c>
      <c r="AF125" s="93">
        <f t="shared" si="236"/>
        <v>0</v>
      </c>
      <c r="AG125" s="93" t="str">
        <f t="shared" si="223"/>
        <v>00000</v>
      </c>
      <c r="AH125" s="11" t="str">
        <f t="shared" si="237"/>
        <v>0秒0</v>
      </c>
      <c r="AI125" s="12">
        <f t="shared" si="238"/>
        <v>0</v>
      </c>
      <c r="AJ125" s="12" t="str">
        <f t="shared" si="239"/>
        <v>0</v>
      </c>
      <c r="AK125" s="12" t="str">
        <f t="shared" si="240"/>
        <v>0</v>
      </c>
      <c r="AL125" s="12" t="str">
        <f t="shared" si="241"/>
        <v>0m</v>
      </c>
      <c r="AM125" s="12" t="str">
        <f t="shared" si="242"/>
        <v>点</v>
      </c>
      <c r="AN125" s="108">
        <f t="shared" si="243"/>
        <v>0</v>
      </c>
      <c r="AO125" s="99" t="str">
        <f>IF(J125="","",VLOOKUP(H125,登録データ!$Y$4:$Z$28,2,FALSE))</f>
        <v/>
      </c>
      <c r="AP125" s="99" t="str">
        <f>IF(J125="","",VLOOKUP(H125,登録データ!$Y$4:$AA$28,3,FALSE))</f>
        <v/>
      </c>
      <c r="AQ125" s="99" t="str">
        <f t="shared" si="224"/>
        <v/>
      </c>
      <c r="AR125" s="99" t="str">
        <f>IF(H125="","",VLOOKUP(H125,登録データ!$Y$4:$AB$28,4,FALSE))</f>
        <v/>
      </c>
      <c r="AS125" s="99">
        <f>IF(AR125="",0,COUNTIF($AR$17:AR125,AR125))</f>
        <v>0</v>
      </c>
      <c r="AT125" s="99" t="str">
        <f t="shared" si="244"/>
        <v/>
      </c>
      <c r="AU125" s="99">
        <f>IF(AQ125="B",COUNTIF($AT$17:AT125,AT125),0)</f>
        <v>0</v>
      </c>
      <c r="AV125" s="99">
        <f t="shared" si="245"/>
        <v>0</v>
      </c>
      <c r="AW125" s="99">
        <f t="shared" si="225"/>
        <v>0</v>
      </c>
      <c r="AX125" s="99">
        <f t="shared" si="226"/>
        <v>0</v>
      </c>
      <c r="AY125" s="312">
        <f>IF(Q125="",0,COUNTA($Q$17:Q125))</f>
        <v>0</v>
      </c>
      <c r="AZ125" s="312">
        <f>IF(R125="",0,COUNTA($R$17:R125))</f>
        <v>0</v>
      </c>
      <c r="BA125" s="318">
        <f>IF(OR($AR125="20200",$AR126="20200",$AR127="20200"),COUNTIF($AR$17:$AR127,"20200"),0)</f>
        <v>0</v>
      </c>
      <c r="BB125" s="318">
        <f t="shared" ref="BB125" si="371">IF($BA125=0,0,INDEX($H125:$H127,MATCH("20200",$AR125:$AR127,0),1))</f>
        <v>0</v>
      </c>
      <c r="BC125" s="318">
        <f t="shared" ref="BC125" si="372">IF($BA125=0,0,INDEX($J125:$J127,MATCH("20200",$AR125:$AR127,0),1))</f>
        <v>0</v>
      </c>
      <c r="BD125" s="318">
        <f t="shared" ref="BD125" si="373">IF($BA125=0,0,INDEX($L125:$L127,MATCH("20200",$AR125:$AR127,0),1))</f>
        <v>0</v>
      </c>
    </row>
    <row r="126" spans="2:56" ht="18.75">
      <c r="B126" s="247"/>
      <c r="C126" s="250"/>
      <c r="D126" s="252"/>
      <c r="E126" s="271"/>
      <c r="F126" s="93" t="str">
        <f>IF(C125="","",VLOOKUP(C125,登録データ!$H$3:$N$1500,4,FALSE))</f>
        <v/>
      </c>
      <c r="G126" s="93" t="s">
        <v>36</v>
      </c>
      <c r="H126" s="217"/>
      <c r="I126" s="93" t="s">
        <v>61</v>
      </c>
      <c r="J126" s="198"/>
      <c r="K126" s="102" t="str">
        <f t="shared" si="255"/>
        <v/>
      </c>
      <c r="L126" s="99" t="str">
        <f t="shared" si="274"/>
        <v/>
      </c>
      <c r="M126" s="206"/>
      <c r="N126" s="300"/>
      <c r="O126" s="301"/>
      <c r="P126" s="302"/>
      <c r="Q126" s="294"/>
      <c r="R126" s="294"/>
      <c r="V126" s="7"/>
      <c r="W126" s="313"/>
      <c r="X126" s="313"/>
      <c r="Y126" s="326"/>
      <c r="Z126" s="326"/>
      <c r="AA126" s="326"/>
      <c r="AB126" s="326"/>
      <c r="AC126" s="326"/>
      <c r="AD126" s="326"/>
      <c r="AE126" s="99">
        <f t="shared" ca="1" si="222"/>
        <v>0</v>
      </c>
      <c r="AF126" s="93">
        <f t="shared" si="236"/>
        <v>0</v>
      </c>
      <c r="AG126" s="93" t="str">
        <f t="shared" si="223"/>
        <v>00000</v>
      </c>
      <c r="AH126" s="11" t="str">
        <f t="shared" si="237"/>
        <v>0秒0</v>
      </c>
      <c r="AI126" s="12">
        <f t="shared" si="238"/>
        <v>0</v>
      </c>
      <c r="AJ126" s="12" t="str">
        <f t="shared" si="239"/>
        <v>0</v>
      </c>
      <c r="AK126" s="12" t="str">
        <f t="shared" si="240"/>
        <v>0</v>
      </c>
      <c r="AL126" s="12" t="str">
        <f t="shared" si="241"/>
        <v>0m</v>
      </c>
      <c r="AM126" s="12" t="str">
        <f t="shared" si="242"/>
        <v>点</v>
      </c>
      <c r="AN126" s="108">
        <f t="shared" si="243"/>
        <v>0</v>
      </c>
      <c r="AO126" s="99" t="str">
        <f>IF(J126="","",VLOOKUP(H126,登録データ!$Y$4:$Z$28,2,FALSE))</f>
        <v/>
      </c>
      <c r="AP126" s="99" t="str">
        <f>IF(J126="","",VLOOKUP(H126,登録データ!$Y$4:$AA$28,3,FALSE))</f>
        <v/>
      </c>
      <c r="AQ126" s="99" t="str">
        <f t="shared" si="224"/>
        <v/>
      </c>
      <c r="AR126" s="99" t="str">
        <f>IF(H126="","",VLOOKUP(H126,登録データ!$Y$4:$AB$28,4,FALSE))</f>
        <v/>
      </c>
      <c r="AS126" s="99">
        <f>IF(AR126="",0,COUNTIF($AR$17:AR126,AR126))</f>
        <v>0</v>
      </c>
      <c r="AT126" s="99" t="str">
        <f t="shared" si="244"/>
        <v/>
      </c>
      <c r="AU126" s="99">
        <f>IF(AQ126="B",COUNTIF($AT$17:AT126,AT126),0)</f>
        <v>0</v>
      </c>
      <c r="AV126" s="99">
        <f t="shared" si="245"/>
        <v>0</v>
      </c>
      <c r="AW126" s="99">
        <f t="shared" si="225"/>
        <v>0</v>
      </c>
      <c r="AX126" s="99">
        <f t="shared" si="226"/>
        <v>0</v>
      </c>
      <c r="AY126" s="319"/>
      <c r="AZ126" s="313"/>
      <c r="BA126" s="319"/>
      <c r="BB126" s="319"/>
      <c r="BC126" s="319"/>
      <c r="BD126" s="319"/>
    </row>
    <row r="127" spans="2:56" ht="19.5" thickBot="1">
      <c r="B127" s="248"/>
      <c r="C127" s="283"/>
      <c r="D127" s="283"/>
      <c r="E127" s="283"/>
      <c r="F127" s="283"/>
      <c r="G127" s="94" t="s">
        <v>37</v>
      </c>
      <c r="H127" s="196"/>
      <c r="I127" s="94" t="s">
        <v>39</v>
      </c>
      <c r="J127" s="199"/>
      <c r="K127" s="94" t="str">
        <f t="shared" si="255"/>
        <v/>
      </c>
      <c r="L127" s="104" t="str">
        <f t="shared" si="274"/>
        <v/>
      </c>
      <c r="M127" s="202"/>
      <c r="N127" s="303"/>
      <c r="O127" s="303"/>
      <c r="P127" s="304"/>
      <c r="Q127" s="295"/>
      <c r="R127" s="295"/>
      <c r="V127" s="7"/>
      <c r="W127" s="314"/>
      <c r="X127" s="314"/>
      <c r="Y127" s="273"/>
      <c r="Z127" s="273"/>
      <c r="AA127" s="273"/>
      <c r="AB127" s="273"/>
      <c r="AC127" s="273"/>
      <c r="AD127" s="273"/>
      <c r="AE127" s="99">
        <f t="shared" ca="1" si="222"/>
        <v>0</v>
      </c>
      <c r="AF127" s="93">
        <f t="shared" si="236"/>
        <v>0</v>
      </c>
      <c r="AG127" s="93" t="str">
        <f t="shared" si="223"/>
        <v>00000</v>
      </c>
      <c r="AH127" s="11" t="str">
        <f t="shared" si="237"/>
        <v>0秒0</v>
      </c>
      <c r="AI127" s="12">
        <f t="shared" si="238"/>
        <v>0</v>
      </c>
      <c r="AJ127" s="12" t="str">
        <f t="shared" si="239"/>
        <v>0</v>
      </c>
      <c r="AK127" s="12" t="str">
        <f t="shared" si="240"/>
        <v>0</v>
      </c>
      <c r="AL127" s="12" t="str">
        <f t="shared" si="241"/>
        <v>0m</v>
      </c>
      <c r="AM127" s="12" t="str">
        <f t="shared" si="242"/>
        <v>点</v>
      </c>
      <c r="AN127" s="108">
        <f t="shared" si="243"/>
        <v>0</v>
      </c>
      <c r="AO127" s="99" t="str">
        <f>IF(J127="","",VLOOKUP(H127,登録データ!$Y$4:$Z$28,2,FALSE))</f>
        <v/>
      </c>
      <c r="AP127" s="99" t="str">
        <f>IF(J127="","",VLOOKUP(H127,登録データ!$Y$4:$AA$28,3,FALSE))</f>
        <v/>
      </c>
      <c r="AQ127" s="99" t="str">
        <f t="shared" si="224"/>
        <v/>
      </c>
      <c r="AR127" s="99" t="str">
        <f>IF(H127="","",VLOOKUP(H127,登録データ!$Y$4:$AB$28,4,FALSE))</f>
        <v/>
      </c>
      <c r="AS127" s="99">
        <f>IF(AR127="",0,COUNTIF($AR$17:AR127,AR127))</f>
        <v>0</v>
      </c>
      <c r="AT127" s="99" t="str">
        <f t="shared" si="244"/>
        <v/>
      </c>
      <c r="AU127" s="99">
        <f>IF(AQ127="B",COUNTIF($AT$17:AT127,AT127),0)</f>
        <v>0</v>
      </c>
      <c r="AV127" s="99">
        <f t="shared" si="245"/>
        <v>0</v>
      </c>
      <c r="AW127" s="99">
        <f t="shared" si="225"/>
        <v>0</v>
      </c>
      <c r="AX127" s="99">
        <f t="shared" si="226"/>
        <v>0</v>
      </c>
      <c r="AY127" s="320"/>
      <c r="AZ127" s="314"/>
      <c r="BA127" s="320"/>
      <c r="BB127" s="320"/>
      <c r="BC127" s="320"/>
      <c r="BD127" s="320"/>
    </row>
    <row r="128" spans="2:56" ht="19.5" thickTop="1">
      <c r="B128" s="246">
        <v>38</v>
      </c>
      <c r="C128" s="249"/>
      <c r="D128" s="251" t="str">
        <f>IF(C128="","",VLOOKUP(C128,登録データ!$H$3:$N$1500,2,FALSE))</f>
        <v/>
      </c>
      <c r="E128" s="270" t="str">
        <f>IF(C128="","",VLOOKUP(C128,登録データ!$H$3:$N$1500,3,FALSE))</f>
        <v/>
      </c>
      <c r="F128" s="92" t="str">
        <f>IF(C128="","",VLOOKUP(C128,登録データ!$H$3:$N$1500,7,FALSE))</f>
        <v/>
      </c>
      <c r="G128" s="92" t="s">
        <v>33</v>
      </c>
      <c r="H128" s="216"/>
      <c r="I128" s="92" t="s">
        <v>34</v>
      </c>
      <c r="J128" s="197"/>
      <c r="K128" s="102" t="str">
        <f t="shared" si="255"/>
        <v/>
      </c>
      <c r="L128" s="27" t="str">
        <f t="shared" si="274"/>
        <v/>
      </c>
      <c r="M128" s="200"/>
      <c r="N128" s="298"/>
      <c r="O128" s="298"/>
      <c r="P128" s="299"/>
      <c r="Q128" s="293"/>
      <c r="R128" s="293"/>
      <c r="V128" s="7"/>
      <c r="W128" s="312">
        <f>IF(C128="",0,IF(VLOOKUP(C128,登録データ!$H$3:$P$3000,9,FALSE)=1,0,1))</f>
        <v>0</v>
      </c>
      <c r="X128" s="312">
        <f>COUNTIF($C$17:C128,C128)</f>
        <v>0</v>
      </c>
      <c r="Y128" s="325">
        <f t="shared" ref="Y128" si="374">IF(C128="",1,0)</f>
        <v>1</v>
      </c>
      <c r="Z128" s="325">
        <f t="shared" ref="Z128" si="375">IF(D128="",1,0)</f>
        <v>1</v>
      </c>
      <c r="AA128" s="325">
        <f t="shared" ref="AA128" si="376">IF(E128="",1,0)</f>
        <v>1</v>
      </c>
      <c r="AB128" s="325">
        <f t="shared" ref="AB128" si="377">IF(F128="",1,0)</f>
        <v>1</v>
      </c>
      <c r="AC128" s="325">
        <f t="shared" ref="AC128" si="378">IF(F129="",1,0)</f>
        <v>1</v>
      </c>
      <c r="AD128" s="325">
        <f t="shared" ref="AD128" si="379">IF(ISNA(OR(Y128:AC128)),1,SUM(Y128:AC128))</f>
        <v>5</v>
      </c>
      <c r="AE128" s="99">
        <f t="shared" ca="1" si="222"/>
        <v>0</v>
      </c>
      <c r="AF128" s="93">
        <f t="shared" si="236"/>
        <v>0</v>
      </c>
      <c r="AG128" s="93" t="str">
        <f t="shared" si="223"/>
        <v>00000</v>
      </c>
      <c r="AH128" s="11" t="str">
        <f t="shared" si="237"/>
        <v>0秒0</v>
      </c>
      <c r="AI128" s="12">
        <f t="shared" si="238"/>
        <v>0</v>
      </c>
      <c r="AJ128" s="12" t="str">
        <f t="shared" si="239"/>
        <v>0</v>
      </c>
      <c r="AK128" s="12" t="str">
        <f t="shared" si="240"/>
        <v>0</v>
      </c>
      <c r="AL128" s="12" t="str">
        <f t="shared" si="241"/>
        <v>0m</v>
      </c>
      <c r="AM128" s="12" t="str">
        <f t="shared" si="242"/>
        <v>点</v>
      </c>
      <c r="AN128" s="108">
        <f t="shared" si="243"/>
        <v>0</v>
      </c>
      <c r="AO128" s="99" t="str">
        <f>IF(J128="","",VLOOKUP(H128,登録データ!$Y$4:$Z$28,2,FALSE))</f>
        <v/>
      </c>
      <c r="AP128" s="99" t="str">
        <f>IF(J128="","",VLOOKUP(H128,登録データ!$Y$4:$AA$28,3,FALSE))</f>
        <v/>
      </c>
      <c r="AQ128" s="99" t="str">
        <f t="shared" si="224"/>
        <v/>
      </c>
      <c r="AR128" s="99" t="str">
        <f>IF(H128="","",VLOOKUP(H128,登録データ!$Y$4:$AB$28,4,FALSE))</f>
        <v/>
      </c>
      <c r="AS128" s="99">
        <f>IF(AR128="",0,COUNTIF($AR$17:AR128,AR128))</f>
        <v>0</v>
      </c>
      <c r="AT128" s="99" t="str">
        <f t="shared" si="244"/>
        <v/>
      </c>
      <c r="AU128" s="99">
        <f>IF(AQ128="B",COUNTIF($AT$17:AT128,AT128),0)</f>
        <v>0</v>
      </c>
      <c r="AV128" s="99">
        <f t="shared" si="245"/>
        <v>0</v>
      </c>
      <c r="AW128" s="99">
        <f t="shared" si="225"/>
        <v>0</v>
      </c>
      <c r="AX128" s="99">
        <f t="shared" si="226"/>
        <v>0</v>
      </c>
      <c r="AY128" s="312">
        <f>IF(Q128="",0,COUNTA($Q$17:Q128))</f>
        <v>0</v>
      </c>
      <c r="AZ128" s="312">
        <f>IF(R128="",0,COUNTA($R$17:R128))</f>
        <v>0</v>
      </c>
      <c r="BA128" s="318">
        <f>IF(OR($AR128="20200",$AR129="20200",$AR130="20200"),COUNTIF($AR$17:$AR130,"20200"),0)</f>
        <v>0</v>
      </c>
      <c r="BB128" s="318">
        <f t="shared" ref="BB128" si="380">IF($BA128=0,0,INDEX($H128:$H130,MATCH("20200",$AR128:$AR130,0),1))</f>
        <v>0</v>
      </c>
      <c r="BC128" s="318">
        <f t="shared" ref="BC128" si="381">IF($BA128=0,0,INDEX($J128:$J130,MATCH("20200",$AR128:$AR130,0),1))</f>
        <v>0</v>
      </c>
      <c r="BD128" s="318">
        <f t="shared" ref="BD128" si="382">IF($BA128=0,0,INDEX($L128:$L130,MATCH("20200",$AR128:$AR130,0),1))</f>
        <v>0</v>
      </c>
    </row>
    <row r="129" spans="2:56" ht="18.75">
      <c r="B129" s="247"/>
      <c r="C129" s="250"/>
      <c r="D129" s="252"/>
      <c r="E129" s="271"/>
      <c r="F129" s="93" t="str">
        <f>IF(C128="","",VLOOKUP(C128,登録データ!$H$3:$N$1500,4,FALSE))</f>
        <v/>
      </c>
      <c r="G129" s="93" t="s">
        <v>36</v>
      </c>
      <c r="H129" s="217"/>
      <c r="I129" s="93" t="s">
        <v>61</v>
      </c>
      <c r="J129" s="198"/>
      <c r="K129" s="102" t="str">
        <f t="shared" si="255"/>
        <v/>
      </c>
      <c r="L129" s="99" t="str">
        <f t="shared" si="274"/>
        <v/>
      </c>
      <c r="M129" s="206"/>
      <c r="N129" s="300"/>
      <c r="O129" s="301"/>
      <c r="P129" s="302"/>
      <c r="Q129" s="294"/>
      <c r="R129" s="294"/>
      <c r="V129" s="7"/>
      <c r="W129" s="313"/>
      <c r="X129" s="313"/>
      <c r="Y129" s="326"/>
      <c r="Z129" s="326"/>
      <c r="AA129" s="326"/>
      <c r="AB129" s="326"/>
      <c r="AC129" s="326"/>
      <c r="AD129" s="326"/>
      <c r="AE129" s="99">
        <f t="shared" ca="1" si="222"/>
        <v>0</v>
      </c>
      <c r="AF129" s="93">
        <f t="shared" si="236"/>
        <v>0</v>
      </c>
      <c r="AG129" s="93" t="str">
        <f t="shared" si="223"/>
        <v>00000</v>
      </c>
      <c r="AH129" s="11" t="str">
        <f t="shared" si="237"/>
        <v>0秒0</v>
      </c>
      <c r="AI129" s="12">
        <f t="shared" si="238"/>
        <v>0</v>
      </c>
      <c r="AJ129" s="12" t="str">
        <f t="shared" si="239"/>
        <v>0</v>
      </c>
      <c r="AK129" s="12" t="str">
        <f t="shared" si="240"/>
        <v>0</v>
      </c>
      <c r="AL129" s="12" t="str">
        <f t="shared" si="241"/>
        <v>0m</v>
      </c>
      <c r="AM129" s="12" t="str">
        <f t="shared" si="242"/>
        <v>点</v>
      </c>
      <c r="AN129" s="108">
        <f t="shared" si="243"/>
        <v>0</v>
      </c>
      <c r="AO129" s="99" t="str">
        <f>IF(J129="","",VLOOKUP(H129,登録データ!$Y$4:$Z$28,2,FALSE))</f>
        <v/>
      </c>
      <c r="AP129" s="99" t="str">
        <f>IF(J129="","",VLOOKUP(H129,登録データ!$Y$4:$AA$28,3,FALSE))</f>
        <v/>
      </c>
      <c r="AQ129" s="99" t="str">
        <f t="shared" si="224"/>
        <v/>
      </c>
      <c r="AR129" s="99" t="str">
        <f>IF(H129="","",VLOOKUP(H129,登録データ!$Y$4:$AB$28,4,FALSE))</f>
        <v/>
      </c>
      <c r="AS129" s="99">
        <f>IF(AR129="",0,COUNTIF($AR$17:AR129,AR129))</f>
        <v>0</v>
      </c>
      <c r="AT129" s="99" t="str">
        <f t="shared" si="244"/>
        <v/>
      </c>
      <c r="AU129" s="99">
        <f>IF(AQ129="B",COUNTIF($AT$17:AT129,AT129),0)</f>
        <v>0</v>
      </c>
      <c r="AV129" s="99">
        <f t="shared" si="245"/>
        <v>0</v>
      </c>
      <c r="AW129" s="99">
        <f t="shared" si="225"/>
        <v>0</v>
      </c>
      <c r="AX129" s="99">
        <f t="shared" si="226"/>
        <v>0</v>
      </c>
      <c r="AY129" s="319"/>
      <c r="AZ129" s="313"/>
      <c r="BA129" s="319"/>
      <c r="BB129" s="319"/>
      <c r="BC129" s="319"/>
      <c r="BD129" s="319"/>
    </row>
    <row r="130" spans="2:56" ht="19.5" thickBot="1">
      <c r="B130" s="248"/>
      <c r="C130" s="283"/>
      <c r="D130" s="283"/>
      <c r="E130" s="283"/>
      <c r="F130" s="283"/>
      <c r="G130" s="94" t="s">
        <v>37</v>
      </c>
      <c r="H130" s="196"/>
      <c r="I130" s="94" t="s">
        <v>39</v>
      </c>
      <c r="J130" s="199"/>
      <c r="K130" s="94" t="str">
        <f t="shared" si="255"/>
        <v/>
      </c>
      <c r="L130" s="104" t="str">
        <f t="shared" si="274"/>
        <v/>
      </c>
      <c r="M130" s="202"/>
      <c r="N130" s="303"/>
      <c r="O130" s="303"/>
      <c r="P130" s="304"/>
      <c r="Q130" s="295"/>
      <c r="R130" s="295"/>
      <c r="V130" s="7"/>
      <c r="W130" s="314"/>
      <c r="X130" s="314"/>
      <c r="Y130" s="273"/>
      <c r="Z130" s="273"/>
      <c r="AA130" s="273"/>
      <c r="AB130" s="273"/>
      <c r="AC130" s="273"/>
      <c r="AD130" s="273"/>
      <c r="AE130" s="99">
        <f t="shared" ca="1" si="222"/>
        <v>0</v>
      </c>
      <c r="AF130" s="93">
        <f t="shared" si="236"/>
        <v>0</v>
      </c>
      <c r="AG130" s="93" t="str">
        <f t="shared" si="223"/>
        <v>00000</v>
      </c>
      <c r="AH130" s="11" t="str">
        <f t="shared" si="237"/>
        <v>0秒0</v>
      </c>
      <c r="AI130" s="12">
        <f t="shared" si="238"/>
        <v>0</v>
      </c>
      <c r="AJ130" s="12" t="str">
        <f t="shared" si="239"/>
        <v>0</v>
      </c>
      <c r="AK130" s="12" t="str">
        <f t="shared" si="240"/>
        <v>0</v>
      </c>
      <c r="AL130" s="12" t="str">
        <f t="shared" si="241"/>
        <v>0m</v>
      </c>
      <c r="AM130" s="12" t="str">
        <f t="shared" si="242"/>
        <v>点</v>
      </c>
      <c r="AN130" s="108">
        <f t="shared" si="243"/>
        <v>0</v>
      </c>
      <c r="AO130" s="99" t="str">
        <f>IF(J130="","",VLOOKUP(H130,登録データ!$Y$4:$Z$28,2,FALSE))</f>
        <v/>
      </c>
      <c r="AP130" s="99" t="str">
        <f>IF(J130="","",VLOOKUP(H130,登録データ!$Y$4:$AA$28,3,FALSE))</f>
        <v/>
      </c>
      <c r="AQ130" s="99" t="str">
        <f t="shared" si="224"/>
        <v/>
      </c>
      <c r="AR130" s="99" t="str">
        <f>IF(H130="","",VLOOKUP(H130,登録データ!$Y$4:$AB$28,4,FALSE))</f>
        <v/>
      </c>
      <c r="AS130" s="99">
        <f>IF(AR130="",0,COUNTIF($AR$17:AR130,AR130))</f>
        <v>0</v>
      </c>
      <c r="AT130" s="99" t="str">
        <f t="shared" si="244"/>
        <v/>
      </c>
      <c r="AU130" s="99">
        <f>IF(AQ130="B",COUNTIF($AT$17:AT130,AT130),0)</f>
        <v>0</v>
      </c>
      <c r="AV130" s="99">
        <f t="shared" si="245"/>
        <v>0</v>
      </c>
      <c r="AW130" s="99">
        <f t="shared" si="225"/>
        <v>0</v>
      </c>
      <c r="AX130" s="99">
        <f t="shared" si="226"/>
        <v>0</v>
      </c>
      <c r="AY130" s="320"/>
      <c r="AZ130" s="314"/>
      <c r="BA130" s="320"/>
      <c r="BB130" s="320"/>
      <c r="BC130" s="320"/>
      <c r="BD130" s="320"/>
    </row>
    <row r="131" spans="2:56" ht="19.5" thickTop="1">
      <c r="B131" s="246">
        <v>39</v>
      </c>
      <c r="C131" s="249"/>
      <c r="D131" s="251" t="str">
        <f>IF(C131="","",VLOOKUP(C131,登録データ!$H$3:$N$1500,2,FALSE))</f>
        <v/>
      </c>
      <c r="E131" s="270" t="str">
        <f>IF(C131="","",VLOOKUP(C131,登録データ!$H$3:$N$1500,3,FALSE))</f>
        <v/>
      </c>
      <c r="F131" s="92" t="str">
        <f>IF(C131="","",VLOOKUP(C131,登録データ!$H$3:$N$1500,7,FALSE))</f>
        <v/>
      </c>
      <c r="G131" s="92" t="s">
        <v>33</v>
      </c>
      <c r="H131" s="216"/>
      <c r="I131" s="92" t="s">
        <v>34</v>
      </c>
      <c r="J131" s="197"/>
      <c r="K131" s="102" t="str">
        <f t="shared" si="255"/>
        <v/>
      </c>
      <c r="L131" s="27" t="str">
        <f t="shared" si="274"/>
        <v/>
      </c>
      <c r="M131" s="200"/>
      <c r="N131" s="298"/>
      <c r="O131" s="298"/>
      <c r="P131" s="299"/>
      <c r="Q131" s="293"/>
      <c r="R131" s="293"/>
      <c r="V131" s="7"/>
      <c r="W131" s="312">
        <f>IF(C131="",0,IF(VLOOKUP(C131,登録データ!$H$3:$P$3000,9,FALSE)=1,0,1))</f>
        <v>0</v>
      </c>
      <c r="X131" s="312">
        <f>COUNTIF($C$17:C131,C131)</f>
        <v>0</v>
      </c>
      <c r="Y131" s="325">
        <f t="shared" ref="Y131" si="383">IF(C131="",1,0)</f>
        <v>1</v>
      </c>
      <c r="Z131" s="325">
        <f t="shared" ref="Z131" si="384">IF(D131="",1,0)</f>
        <v>1</v>
      </c>
      <c r="AA131" s="325">
        <f t="shared" ref="AA131" si="385">IF(E131="",1,0)</f>
        <v>1</v>
      </c>
      <c r="AB131" s="325">
        <f t="shared" ref="AB131" si="386">IF(F131="",1,0)</f>
        <v>1</v>
      </c>
      <c r="AC131" s="325">
        <f t="shared" ref="AC131" si="387">IF(F132="",1,0)</f>
        <v>1</v>
      </c>
      <c r="AD131" s="325">
        <f t="shared" ref="AD131" si="388">IF(ISNA(OR(Y131:AC131)),1,SUM(Y131:AC131))</f>
        <v>5</v>
      </c>
      <c r="AE131" s="99">
        <f t="shared" ca="1" si="222"/>
        <v>0</v>
      </c>
      <c r="AF131" s="93">
        <f t="shared" si="236"/>
        <v>0</v>
      </c>
      <c r="AG131" s="93" t="str">
        <f t="shared" si="223"/>
        <v>00000</v>
      </c>
      <c r="AH131" s="11" t="str">
        <f t="shared" si="237"/>
        <v>0秒0</v>
      </c>
      <c r="AI131" s="12">
        <f t="shared" si="238"/>
        <v>0</v>
      </c>
      <c r="AJ131" s="12" t="str">
        <f t="shared" si="239"/>
        <v>0</v>
      </c>
      <c r="AK131" s="12" t="str">
        <f t="shared" si="240"/>
        <v>0</v>
      </c>
      <c r="AL131" s="12" t="str">
        <f t="shared" si="241"/>
        <v>0m</v>
      </c>
      <c r="AM131" s="12" t="str">
        <f t="shared" si="242"/>
        <v>点</v>
      </c>
      <c r="AN131" s="108">
        <f t="shared" si="243"/>
        <v>0</v>
      </c>
      <c r="AO131" s="99" t="str">
        <f>IF(J131="","",VLOOKUP(H131,登録データ!$Y$4:$Z$28,2,FALSE))</f>
        <v/>
      </c>
      <c r="AP131" s="99" t="str">
        <f>IF(J131="","",VLOOKUP(H131,登録データ!$Y$4:$AA$28,3,FALSE))</f>
        <v/>
      </c>
      <c r="AQ131" s="99" t="str">
        <f t="shared" si="224"/>
        <v/>
      </c>
      <c r="AR131" s="99" t="str">
        <f>IF(H131="","",VLOOKUP(H131,登録データ!$Y$4:$AB$28,4,FALSE))</f>
        <v/>
      </c>
      <c r="AS131" s="99">
        <f>IF(AR131="",0,COUNTIF($AR$17:AR131,AR131))</f>
        <v>0</v>
      </c>
      <c r="AT131" s="99" t="str">
        <f t="shared" si="244"/>
        <v/>
      </c>
      <c r="AU131" s="99">
        <f>IF(AQ131="B",COUNTIF($AT$17:AT131,AT131),0)</f>
        <v>0</v>
      </c>
      <c r="AV131" s="99">
        <f t="shared" si="245"/>
        <v>0</v>
      </c>
      <c r="AW131" s="99">
        <f t="shared" si="225"/>
        <v>0</v>
      </c>
      <c r="AX131" s="99">
        <f t="shared" si="226"/>
        <v>0</v>
      </c>
      <c r="AY131" s="312">
        <f>IF(Q131="",0,COUNTA($Q$17:Q131))</f>
        <v>0</v>
      </c>
      <c r="AZ131" s="312">
        <f>IF(R131="",0,COUNTA($R$17:R131))</f>
        <v>0</v>
      </c>
      <c r="BA131" s="318">
        <f>IF(OR($AR131="20200",$AR132="20200",$AR133="20200"),COUNTIF($AR$17:$AR133,"20200"),0)</f>
        <v>0</v>
      </c>
      <c r="BB131" s="318">
        <f t="shared" ref="BB131" si="389">IF($BA131=0,0,INDEX($H131:$H133,MATCH("20200",$AR131:$AR133,0),1))</f>
        <v>0</v>
      </c>
      <c r="BC131" s="318">
        <f t="shared" ref="BC131" si="390">IF($BA131=0,0,INDEX($J131:$J133,MATCH("20200",$AR131:$AR133,0),1))</f>
        <v>0</v>
      </c>
      <c r="BD131" s="318">
        <f t="shared" ref="BD131" si="391">IF($BA131=0,0,INDEX($L131:$L133,MATCH("20200",$AR131:$AR133,0),1))</f>
        <v>0</v>
      </c>
    </row>
    <row r="132" spans="2:56" ht="18.75">
      <c r="B132" s="247"/>
      <c r="C132" s="250"/>
      <c r="D132" s="252"/>
      <c r="E132" s="271"/>
      <c r="F132" s="93" t="str">
        <f>IF(C131="","",VLOOKUP(C131,登録データ!$H$3:$N$1500,4,FALSE))</f>
        <v/>
      </c>
      <c r="G132" s="93" t="s">
        <v>36</v>
      </c>
      <c r="H132" s="217"/>
      <c r="I132" s="93" t="s">
        <v>61</v>
      </c>
      <c r="J132" s="198"/>
      <c r="K132" s="102" t="str">
        <f t="shared" si="255"/>
        <v/>
      </c>
      <c r="L132" s="99" t="str">
        <f t="shared" si="274"/>
        <v/>
      </c>
      <c r="M132" s="206"/>
      <c r="N132" s="300"/>
      <c r="O132" s="301"/>
      <c r="P132" s="302"/>
      <c r="Q132" s="294"/>
      <c r="R132" s="294"/>
      <c r="V132" s="7"/>
      <c r="W132" s="313"/>
      <c r="X132" s="313"/>
      <c r="Y132" s="326"/>
      <c r="Z132" s="326"/>
      <c r="AA132" s="326"/>
      <c r="AB132" s="326"/>
      <c r="AC132" s="326"/>
      <c r="AD132" s="326"/>
      <c r="AE132" s="99">
        <f t="shared" ca="1" si="222"/>
        <v>0</v>
      </c>
      <c r="AF132" s="93">
        <f t="shared" si="236"/>
        <v>0</v>
      </c>
      <c r="AG132" s="93" t="str">
        <f t="shared" si="223"/>
        <v>00000</v>
      </c>
      <c r="AH132" s="11" t="str">
        <f t="shared" si="237"/>
        <v>0秒0</v>
      </c>
      <c r="AI132" s="12">
        <f t="shared" si="238"/>
        <v>0</v>
      </c>
      <c r="AJ132" s="12" t="str">
        <f t="shared" si="239"/>
        <v>0</v>
      </c>
      <c r="AK132" s="12" t="str">
        <f t="shared" si="240"/>
        <v>0</v>
      </c>
      <c r="AL132" s="12" t="str">
        <f t="shared" si="241"/>
        <v>0m</v>
      </c>
      <c r="AM132" s="12" t="str">
        <f t="shared" si="242"/>
        <v>点</v>
      </c>
      <c r="AN132" s="108">
        <f t="shared" si="243"/>
        <v>0</v>
      </c>
      <c r="AO132" s="99" t="str">
        <f>IF(J132="","",VLOOKUP(H132,登録データ!$Y$4:$Z$28,2,FALSE))</f>
        <v/>
      </c>
      <c r="AP132" s="99" t="str">
        <f>IF(J132="","",VLOOKUP(H132,登録データ!$Y$4:$AA$28,3,FALSE))</f>
        <v/>
      </c>
      <c r="AQ132" s="99" t="str">
        <f t="shared" si="224"/>
        <v/>
      </c>
      <c r="AR132" s="99" t="str">
        <f>IF(H132="","",VLOOKUP(H132,登録データ!$Y$4:$AB$28,4,FALSE))</f>
        <v/>
      </c>
      <c r="AS132" s="99">
        <f>IF(AR132="",0,COUNTIF($AR$17:AR132,AR132))</f>
        <v>0</v>
      </c>
      <c r="AT132" s="99" t="str">
        <f t="shared" si="244"/>
        <v/>
      </c>
      <c r="AU132" s="99">
        <f>IF(AQ132="B",COUNTIF($AT$17:AT132,AT132),0)</f>
        <v>0</v>
      </c>
      <c r="AV132" s="99">
        <f t="shared" si="245"/>
        <v>0</v>
      </c>
      <c r="AW132" s="99">
        <f t="shared" si="225"/>
        <v>0</v>
      </c>
      <c r="AX132" s="99">
        <f t="shared" si="226"/>
        <v>0</v>
      </c>
      <c r="AY132" s="319"/>
      <c r="AZ132" s="313"/>
      <c r="BA132" s="319"/>
      <c r="BB132" s="319"/>
      <c r="BC132" s="319"/>
      <c r="BD132" s="319"/>
    </row>
    <row r="133" spans="2:56" ht="19.5" thickBot="1">
      <c r="B133" s="248"/>
      <c r="C133" s="283"/>
      <c r="D133" s="283"/>
      <c r="E133" s="283"/>
      <c r="F133" s="283"/>
      <c r="G133" s="94" t="s">
        <v>37</v>
      </c>
      <c r="H133" s="196"/>
      <c r="I133" s="94" t="s">
        <v>39</v>
      </c>
      <c r="J133" s="199"/>
      <c r="K133" s="94" t="str">
        <f t="shared" si="255"/>
        <v/>
      </c>
      <c r="L133" s="104" t="str">
        <f t="shared" si="274"/>
        <v/>
      </c>
      <c r="M133" s="202"/>
      <c r="N133" s="303"/>
      <c r="O133" s="303"/>
      <c r="P133" s="304"/>
      <c r="Q133" s="295"/>
      <c r="R133" s="295"/>
      <c r="V133" s="7"/>
      <c r="W133" s="314"/>
      <c r="X133" s="314"/>
      <c r="Y133" s="273"/>
      <c r="Z133" s="273"/>
      <c r="AA133" s="273"/>
      <c r="AB133" s="273"/>
      <c r="AC133" s="273"/>
      <c r="AD133" s="273"/>
      <c r="AE133" s="99">
        <f t="shared" ca="1" si="222"/>
        <v>0</v>
      </c>
      <c r="AF133" s="93">
        <f t="shared" si="236"/>
        <v>0</v>
      </c>
      <c r="AG133" s="93" t="str">
        <f t="shared" si="223"/>
        <v>00000</v>
      </c>
      <c r="AH133" s="11" t="str">
        <f t="shared" si="237"/>
        <v>0秒0</v>
      </c>
      <c r="AI133" s="12">
        <f t="shared" si="238"/>
        <v>0</v>
      </c>
      <c r="AJ133" s="12" t="str">
        <f t="shared" si="239"/>
        <v>0</v>
      </c>
      <c r="AK133" s="12" t="str">
        <f t="shared" si="240"/>
        <v>0</v>
      </c>
      <c r="AL133" s="12" t="str">
        <f t="shared" si="241"/>
        <v>0m</v>
      </c>
      <c r="AM133" s="12" t="str">
        <f t="shared" si="242"/>
        <v>点</v>
      </c>
      <c r="AN133" s="108">
        <f t="shared" si="243"/>
        <v>0</v>
      </c>
      <c r="AO133" s="99" t="str">
        <f>IF(J133="","",VLOOKUP(H133,登録データ!$Y$4:$Z$28,2,FALSE))</f>
        <v/>
      </c>
      <c r="AP133" s="99" t="str">
        <f>IF(J133="","",VLOOKUP(H133,登録データ!$Y$4:$AA$28,3,FALSE))</f>
        <v/>
      </c>
      <c r="AQ133" s="99" t="str">
        <f t="shared" si="224"/>
        <v/>
      </c>
      <c r="AR133" s="99" t="str">
        <f>IF(H133="","",VLOOKUP(H133,登録データ!$Y$4:$AB$28,4,FALSE))</f>
        <v/>
      </c>
      <c r="AS133" s="99">
        <f>IF(AR133="",0,COUNTIF($AR$17:AR133,AR133))</f>
        <v>0</v>
      </c>
      <c r="AT133" s="99" t="str">
        <f t="shared" si="244"/>
        <v/>
      </c>
      <c r="AU133" s="99">
        <f>IF(AQ133="B",COUNTIF($AT$17:AT133,AT133),0)</f>
        <v>0</v>
      </c>
      <c r="AV133" s="99">
        <f t="shared" si="245"/>
        <v>0</v>
      </c>
      <c r="AW133" s="99">
        <f t="shared" si="225"/>
        <v>0</v>
      </c>
      <c r="AX133" s="99">
        <f t="shared" si="226"/>
        <v>0</v>
      </c>
      <c r="AY133" s="320"/>
      <c r="AZ133" s="314"/>
      <c r="BA133" s="320"/>
      <c r="BB133" s="320"/>
      <c r="BC133" s="320"/>
      <c r="BD133" s="320"/>
    </row>
    <row r="134" spans="2:56" ht="19.5" thickTop="1">
      <c r="B134" s="246">
        <v>40</v>
      </c>
      <c r="C134" s="249"/>
      <c r="D134" s="251" t="str">
        <f>IF(C134="","",VLOOKUP(C134,登録データ!$H$3:$N$1500,2,FALSE))</f>
        <v/>
      </c>
      <c r="E134" s="270" t="str">
        <f>IF(C134="","",VLOOKUP(C134,登録データ!$H$3:$N$1500,3,FALSE))</f>
        <v/>
      </c>
      <c r="F134" s="92" t="str">
        <f>IF(C134="","",VLOOKUP(C134,登録データ!$H$3:$N$1500,7,FALSE))</f>
        <v/>
      </c>
      <c r="G134" s="92" t="s">
        <v>33</v>
      </c>
      <c r="H134" s="216"/>
      <c r="I134" s="92" t="s">
        <v>34</v>
      </c>
      <c r="J134" s="197"/>
      <c r="K134" s="102" t="str">
        <f t="shared" si="255"/>
        <v/>
      </c>
      <c r="L134" s="27" t="str">
        <f t="shared" si="274"/>
        <v/>
      </c>
      <c r="M134" s="200"/>
      <c r="N134" s="298"/>
      <c r="O134" s="298"/>
      <c r="P134" s="299"/>
      <c r="Q134" s="293"/>
      <c r="R134" s="293"/>
      <c r="V134" s="7"/>
      <c r="W134" s="312">
        <f>IF(C134="",0,IF(VLOOKUP(C134,登録データ!$H$3:$P$3000,9,FALSE)=1,0,1))</f>
        <v>0</v>
      </c>
      <c r="X134" s="312">
        <f>COUNTIF($C$17:C134,C134)</f>
        <v>0</v>
      </c>
      <c r="Y134" s="325">
        <f t="shared" ref="Y134" si="392">IF(C134="",1,0)</f>
        <v>1</v>
      </c>
      <c r="Z134" s="325">
        <f t="shared" ref="Z134" si="393">IF(D134="",1,0)</f>
        <v>1</v>
      </c>
      <c r="AA134" s="325">
        <f t="shared" ref="AA134" si="394">IF(E134="",1,0)</f>
        <v>1</v>
      </c>
      <c r="AB134" s="325">
        <f t="shared" ref="AB134" si="395">IF(F134="",1,0)</f>
        <v>1</v>
      </c>
      <c r="AC134" s="325">
        <f t="shared" ref="AC134" si="396">IF(F135="",1,0)</f>
        <v>1</v>
      </c>
      <c r="AD134" s="325">
        <f t="shared" ref="AD134" si="397">IF(ISNA(OR(Y134:AC134)),1,SUM(Y134:AC134))</f>
        <v>5</v>
      </c>
      <c r="AE134" s="99">
        <f t="shared" ca="1" si="222"/>
        <v>0</v>
      </c>
      <c r="AF134" s="93">
        <f t="shared" si="236"/>
        <v>0</v>
      </c>
      <c r="AG134" s="93" t="str">
        <f t="shared" si="223"/>
        <v>00000</v>
      </c>
      <c r="AH134" s="11" t="str">
        <f t="shared" si="237"/>
        <v>0秒0</v>
      </c>
      <c r="AI134" s="12">
        <f t="shared" si="238"/>
        <v>0</v>
      </c>
      <c r="AJ134" s="12" t="str">
        <f t="shared" si="239"/>
        <v>0</v>
      </c>
      <c r="AK134" s="12" t="str">
        <f t="shared" si="240"/>
        <v>0</v>
      </c>
      <c r="AL134" s="12" t="str">
        <f t="shared" si="241"/>
        <v>0m</v>
      </c>
      <c r="AM134" s="12" t="str">
        <f t="shared" si="242"/>
        <v>点</v>
      </c>
      <c r="AN134" s="108">
        <f t="shared" si="243"/>
        <v>0</v>
      </c>
      <c r="AO134" s="99" t="str">
        <f>IF(J134="","",VLOOKUP(H134,登録データ!$Y$4:$Z$28,2,FALSE))</f>
        <v/>
      </c>
      <c r="AP134" s="99" t="str">
        <f>IF(J134="","",VLOOKUP(H134,登録データ!$Y$4:$AA$28,3,FALSE))</f>
        <v/>
      </c>
      <c r="AQ134" s="99" t="str">
        <f t="shared" si="224"/>
        <v/>
      </c>
      <c r="AR134" s="99" t="str">
        <f>IF(H134="","",VLOOKUP(H134,登録データ!$Y$4:$AB$28,4,FALSE))</f>
        <v/>
      </c>
      <c r="AS134" s="99">
        <f>IF(AR134="",0,COUNTIF($AR$17:AR134,AR134))</f>
        <v>0</v>
      </c>
      <c r="AT134" s="99" t="str">
        <f t="shared" si="244"/>
        <v/>
      </c>
      <c r="AU134" s="99">
        <f>IF(AQ134="B",COUNTIF($AT$17:AT134,AT134),0)</f>
        <v>0</v>
      </c>
      <c r="AV134" s="99">
        <f t="shared" si="245"/>
        <v>0</v>
      </c>
      <c r="AW134" s="99">
        <f t="shared" si="225"/>
        <v>0</v>
      </c>
      <c r="AX134" s="99">
        <f t="shared" si="226"/>
        <v>0</v>
      </c>
      <c r="AY134" s="312">
        <f>IF(Q134="",0,COUNTA($Q$17:Q134))</f>
        <v>0</v>
      </c>
      <c r="AZ134" s="312">
        <f>IF(R134="",0,COUNTA($R$17:R134))</f>
        <v>0</v>
      </c>
      <c r="BA134" s="318">
        <f>IF(OR($AR134="20200",$AR135="20200",$AR136="20200"),COUNTIF($AR$17:$AR136,"20200"),0)</f>
        <v>0</v>
      </c>
      <c r="BB134" s="318">
        <f t="shared" ref="BB134" si="398">IF($BA134=0,0,INDEX($H134:$H136,MATCH("20200",$AR134:$AR136,0),1))</f>
        <v>0</v>
      </c>
      <c r="BC134" s="318">
        <f t="shared" ref="BC134" si="399">IF($BA134=0,0,INDEX($J134:$J136,MATCH("20200",$AR134:$AR136,0),1))</f>
        <v>0</v>
      </c>
      <c r="BD134" s="318">
        <f t="shared" ref="BD134" si="400">IF($BA134=0,0,INDEX($L134:$L136,MATCH("20200",$AR134:$AR136,0),1))</f>
        <v>0</v>
      </c>
    </row>
    <row r="135" spans="2:56" ht="18.75">
      <c r="B135" s="247"/>
      <c r="C135" s="250"/>
      <c r="D135" s="252"/>
      <c r="E135" s="271"/>
      <c r="F135" s="93" t="str">
        <f>IF(C134="","",VLOOKUP(C134,登録データ!$H$3:$N$1500,4,FALSE))</f>
        <v/>
      </c>
      <c r="G135" s="93" t="s">
        <v>36</v>
      </c>
      <c r="H135" s="217"/>
      <c r="I135" s="93" t="s">
        <v>61</v>
      </c>
      <c r="J135" s="198"/>
      <c r="K135" s="102" t="str">
        <f t="shared" si="255"/>
        <v/>
      </c>
      <c r="L135" s="99" t="str">
        <f t="shared" si="274"/>
        <v/>
      </c>
      <c r="M135" s="206"/>
      <c r="N135" s="300"/>
      <c r="O135" s="301"/>
      <c r="P135" s="302"/>
      <c r="Q135" s="294"/>
      <c r="R135" s="294"/>
      <c r="V135" s="7"/>
      <c r="W135" s="313"/>
      <c r="X135" s="313"/>
      <c r="Y135" s="326"/>
      <c r="Z135" s="326"/>
      <c r="AA135" s="326"/>
      <c r="AB135" s="326"/>
      <c r="AC135" s="326"/>
      <c r="AD135" s="326"/>
      <c r="AE135" s="99">
        <f t="shared" ca="1" si="222"/>
        <v>0</v>
      </c>
      <c r="AF135" s="93">
        <f t="shared" si="236"/>
        <v>0</v>
      </c>
      <c r="AG135" s="93" t="str">
        <f t="shared" si="223"/>
        <v>00000</v>
      </c>
      <c r="AH135" s="11" t="str">
        <f t="shared" si="237"/>
        <v>0秒0</v>
      </c>
      <c r="AI135" s="12">
        <f t="shared" si="238"/>
        <v>0</v>
      </c>
      <c r="AJ135" s="12" t="str">
        <f t="shared" si="239"/>
        <v>0</v>
      </c>
      <c r="AK135" s="12" t="str">
        <f t="shared" si="240"/>
        <v>0</v>
      </c>
      <c r="AL135" s="12" t="str">
        <f t="shared" si="241"/>
        <v>0m</v>
      </c>
      <c r="AM135" s="12" t="str">
        <f t="shared" si="242"/>
        <v>点</v>
      </c>
      <c r="AN135" s="108">
        <f t="shared" si="243"/>
        <v>0</v>
      </c>
      <c r="AO135" s="99" t="str">
        <f>IF(J135="","",VLOOKUP(H135,登録データ!$Y$4:$Z$28,2,FALSE))</f>
        <v/>
      </c>
      <c r="AP135" s="99" t="str">
        <f>IF(J135="","",VLOOKUP(H135,登録データ!$Y$4:$AA$28,3,FALSE))</f>
        <v/>
      </c>
      <c r="AQ135" s="99" t="str">
        <f t="shared" si="224"/>
        <v/>
      </c>
      <c r="AR135" s="99" t="str">
        <f>IF(H135="","",VLOOKUP(H135,登録データ!$Y$4:$AB$28,4,FALSE))</f>
        <v/>
      </c>
      <c r="AS135" s="99">
        <f>IF(AR135="",0,COUNTIF($AR$17:AR135,AR135))</f>
        <v>0</v>
      </c>
      <c r="AT135" s="99" t="str">
        <f t="shared" si="244"/>
        <v/>
      </c>
      <c r="AU135" s="99">
        <f>IF(AQ135="B",COUNTIF($AT$17:AT135,AT135),0)</f>
        <v>0</v>
      </c>
      <c r="AV135" s="99">
        <f t="shared" si="245"/>
        <v>0</v>
      </c>
      <c r="AW135" s="99">
        <f t="shared" si="225"/>
        <v>0</v>
      </c>
      <c r="AX135" s="99">
        <f t="shared" si="226"/>
        <v>0</v>
      </c>
      <c r="AY135" s="319"/>
      <c r="AZ135" s="313"/>
      <c r="BA135" s="319"/>
      <c r="BB135" s="319"/>
      <c r="BC135" s="319"/>
      <c r="BD135" s="319"/>
    </row>
    <row r="136" spans="2:56" ht="19.5" thickBot="1">
      <c r="B136" s="248"/>
      <c r="C136" s="283"/>
      <c r="D136" s="283"/>
      <c r="E136" s="283"/>
      <c r="F136" s="283"/>
      <c r="G136" s="94" t="s">
        <v>37</v>
      </c>
      <c r="H136" s="196"/>
      <c r="I136" s="94" t="s">
        <v>39</v>
      </c>
      <c r="J136" s="199"/>
      <c r="K136" s="94" t="str">
        <f t="shared" si="255"/>
        <v/>
      </c>
      <c r="L136" s="104" t="str">
        <f t="shared" si="274"/>
        <v/>
      </c>
      <c r="M136" s="202"/>
      <c r="N136" s="303"/>
      <c r="O136" s="303"/>
      <c r="P136" s="304"/>
      <c r="Q136" s="295"/>
      <c r="R136" s="295"/>
      <c r="V136" s="7"/>
      <c r="W136" s="314"/>
      <c r="X136" s="314"/>
      <c r="Y136" s="273"/>
      <c r="Z136" s="273"/>
      <c r="AA136" s="273"/>
      <c r="AB136" s="273"/>
      <c r="AC136" s="273"/>
      <c r="AD136" s="273"/>
      <c r="AE136" s="99">
        <f t="shared" ca="1" si="222"/>
        <v>0</v>
      </c>
      <c r="AF136" s="93">
        <f t="shared" si="236"/>
        <v>0</v>
      </c>
      <c r="AG136" s="93" t="str">
        <f t="shared" si="223"/>
        <v>00000</v>
      </c>
      <c r="AH136" s="11" t="str">
        <f t="shared" si="237"/>
        <v>0秒0</v>
      </c>
      <c r="AI136" s="12">
        <f t="shared" si="238"/>
        <v>0</v>
      </c>
      <c r="AJ136" s="12" t="str">
        <f t="shared" si="239"/>
        <v>0</v>
      </c>
      <c r="AK136" s="12" t="str">
        <f t="shared" si="240"/>
        <v>0</v>
      </c>
      <c r="AL136" s="12" t="str">
        <f t="shared" si="241"/>
        <v>0m</v>
      </c>
      <c r="AM136" s="12" t="str">
        <f t="shared" si="242"/>
        <v>点</v>
      </c>
      <c r="AN136" s="108">
        <f t="shared" si="243"/>
        <v>0</v>
      </c>
      <c r="AO136" s="99" t="str">
        <f>IF(J136="","",VLOOKUP(H136,登録データ!$Y$4:$Z$28,2,FALSE))</f>
        <v/>
      </c>
      <c r="AP136" s="99" t="str">
        <f>IF(J136="","",VLOOKUP(H136,登録データ!$Y$4:$AA$28,3,FALSE))</f>
        <v/>
      </c>
      <c r="AQ136" s="99" t="str">
        <f t="shared" si="224"/>
        <v/>
      </c>
      <c r="AR136" s="99" t="str">
        <f>IF(H136="","",VLOOKUP(H136,登録データ!$Y$4:$AB$28,4,FALSE))</f>
        <v/>
      </c>
      <c r="AS136" s="99">
        <f>IF(AR136="",0,COUNTIF($AR$17:AR136,AR136))</f>
        <v>0</v>
      </c>
      <c r="AT136" s="99" t="str">
        <f t="shared" si="244"/>
        <v/>
      </c>
      <c r="AU136" s="99">
        <f>IF(AQ136="B",COUNTIF($AT$17:AT136,AT136),0)</f>
        <v>0</v>
      </c>
      <c r="AV136" s="99">
        <f t="shared" si="245"/>
        <v>0</v>
      </c>
      <c r="AW136" s="99">
        <f t="shared" si="225"/>
        <v>0</v>
      </c>
      <c r="AX136" s="99">
        <f t="shared" si="226"/>
        <v>0</v>
      </c>
      <c r="AY136" s="320"/>
      <c r="AZ136" s="314"/>
      <c r="BA136" s="320"/>
      <c r="BB136" s="320"/>
      <c r="BC136" s="320"/>
      <c r="BD136" s="320"/>
    </row>
    <row r="137" spans="2:56" ht="19.5" thickTop="1">
      <c r="B137" s="246">
        <v>41</v>
      </c>
      <c r="C137" s="249"/>
      <c r="D137" s="251" t="str">
        <f>IF(C137="","",VLOOKUP(C137,登録データ!$H$3:$N$1500,2,FALSE))</f>
        <v/>
      </c>
      <c r="E137" s="270" t="str">
        <f>IF(C137="","",VLOOKUP(C137,登録データ!$H$3:$N$1500,3,FALSE))</f>
        <v/>
      </c>
      <c r="F137" s="92" t="str">
        <f>IF(C137="","",VLOOKUP(C137,登録データ!$H$3:$N$1500,7,FALSE))</f>
        <v/>
      </c>
      <c r="G137" s="92" t="s">
        <v>33</v>
      </c>
      <c r="H137" s="216"/>
      <c r="I137" s="92" t="s">
        <v>34</v>
      </c>
      <c r="J137" s="197"/>
      <c r="K137" s="102" t="str">
        <f t="shared" si="255"/>
        <v/>
      </c>
      <c r="L137" s="27" t="str">
        <f t="shared" si="274"/>
        <v/>
      </c>
      <c r="M137" s="200"/>
      <c r="N137" s="298"/>
      <c r="O137" s="298"/>
      <c r="P137" s="299"/>
      <c r="Q137" s="293"/>
      <c r="R137" s="293"/>
      <c r="V137" s="7"/>
      <c r="W137" s="312">
        <f>IF(C137="",0,IF(VLOOKUP(C137,登録データ!$H$3:$P$3000,9,FALSE)=1,0,1))</f>
        <v>0</v>
      </c>
      <c r="X137" s="312">
        <f>COUNTIF($C$17:C137,C137)</f>
        <v>0</v>
      </c>
      <c r="Y137" s="325">
        <f t="shared" ref="Y137" si="401">IF(C137="",1,0)</f>
        <v>1</v>
      </c>
      <c r="Z137" s="325">
        <f t="shared" ref="Z137" si="402">IF(D137="",1,0)</f>
        <v>1</v>
      </c>
      <c r="AA137" s="325">
        <f t="shared" ref="AA137" si="403">IF(E137="",1,0)</f>
        <v>1</v>
      </c>
      <c r="AB137" s="325">
        <f t="shared" ref="AB137" si="404">IF(F137="",1,0)</f>
        <v>1</v>
      </c>
      <c r="AC137" s="325">
        <f t="shared" ref="AC137" si="405">IF(F138="",1,0)</f>
        <v>1</v>
      </c>
      <c r="AD137" s="325">
        <f t="shared" ref="AD137" si="406">IF(ISNA(OR(Y137:AC137)),1,SUM(Y137:AC137))</f>
        <v>5</v>
      </c>
      <c r="AE137" s="99">
        <f t="shared" ca="1" si="222"/>
        <v>0</v>
      </c>
      <c r="AF137" s="93">
        <f t="shared" si="236"/>
        <v>0</v>
      </c>
      <c r="AG137" s="93" t="str">
        <f t="shared" si="223"/>
        <v>00000</v>
      </c>
      <c r="AH137" s="11" t="str">
        <f t="shared" si="237"/>
        <v>0秒0</v>
      </c>
      <c r="AI137" s="12">
        <f t="shared" si="238"/>
        <v>0</v>
      </c>
      <c r="AJ137" s="12" t="str">
        <f t="shared" si="239"/>
        <v>0</v>
      </c>
      <c r="AK137" s="12" t="str">
        <f t="shared" si="240"/>
        <v>0</v>
      </c>
      <c r="AL137" s="12" t="str">
        <f t="shared" si="241"/>
        <v>0m</v>
      </c>
      <c r="AM137" s="12" t="str">
        <f t="shared" si="242"/>
        <v>点</v>
      </c>
      <c r="AN137" s="108">
        <f t="shared" si="243"/>
        <v>0</v>
      </c>
      <c r="AO137" s="99" t="str">
        <f>IF(J137="","",VLOOKUP(H137,登録データ!$Y$4:$Z$28,2,FALSE))</f>
        <v/>
      </c>
      <c r="AP137" s="99" t="str">
        <f>IF(J137="","",VLOOKUP(H137,登録データ!$Y$4:$AA$28,3,FALSE))</f>
        <v/>
      </c>
      <c r="AQ137" s="99" t="str">
        <f t="shared" si="224"/>
        <v/>
      </c>
      <c r="AR137" s="99" t="str">
        <f>IF(H137="","",VLOOKUP(H137,登録データ!$Y$4:$AB$28,4,FALSE))</f>
        <v/>
      </c>
      <c r="AS137" s="99">
        <f>IF(AR137="",0,COUNTIF($AR$17:AR137,AR137))</f>
        <v>0</v>
      </c>
      <c r="AT137" s="99" t="str">
        <f t="shared" si="244"/>
        <v/>
      </c>
      <c r="AU137" s="99">
        <f>IF(AQ137="B",COUNTIF($AT$17:AT137,AT137),0)</f>
        <v>0</v>
      </c>
      <c r="AV137" s="99">
        <f t="shared" si="245"/>
        <v>0</v>
      </c>
      <c r="AW137" s="99">
        <f t="shared" si="225"/>
        <v>0</v>
      </c>
      <c r="AX137" s="99">
        <f t="shared" si="226"/>
        <v>0</v>
      </c>
      <c r="AY137" s="312">
        <f>IF(Q137="",0,COUNTA($Q$17:Q137))</f>
        <v>0</v>
      </c>
      <c r="AZ137" s="312">
        <f>IF(R137="",0,COUNTA($R$17:R137))</f>
        <v>0</v>
      </c>
      <c r="BA137" s="318">
        <f>IF(OR($AR137="20200",$AR138="20200",$AR139="20200"),COUNTIF($AR$17:$AR139,"20200"),0)</f>
        <v>0</v>
      </c>
      <c r="BB137" s="318">
        <f t="shared" ref="BB137" si="407">IF($BA137=0,0,INDEX($H137:$H139,MATCH("20200",$AR137:$AR139,0),1))</f>
        <v>0</v>
      </c>
      <c r="BC137" s="318">
        <f t="shared" ref="BC137" si="408">IF($BA137=0,0,INDEX($J137:$J139,MATCH("20200",$AR137:$AR139,0),1))</f>
        <v>0</v>
      </c>
      <c r="BD137" s="318">
        <f t="shared" ref="BD137" si="409">IF($BA137=0,0,INDEX($L137:$L139,MATCH("20200",$AR137:$AR139,0),1))</f>
        <v>0</v>
      </c>
    </row>
    <row r="138" spans="2:56" ht="18.75">
      <c r="B138" s="247"/>
      <c r="C138" s="250"/>
      <c r="D138" s="252"/>
      <c r="E138" s="271"/>
      <c r="F138" s="93" t="str">
        <f>IF(C137="","",VLOOKUP(C137,登録データ!$H$3:$N$1500,4,FALSE))</f>
        <v/>
      </c>
      <c r="G138" s="93" t="s">
        <v>36</v>
      </c>
      <c r="H138" s="217"/>
      <c r="I138" s="93" t="s">
        <v>61</v>
      </c>
      <c r="J138" s="198"/>
      <c r="K138" s="102" t="str">
        <f t="shared" si="255"/>
        <v/>
      </c>
      <c r="L138" s="99" t="str">
        <f t="shared" si="274"/>
        <v/>
      </c>
      <c r="M138" s="206"/>
      <c r="N138" s="300"/>
      <c r="O138" s="301"/>
      <c r="P138" s="302"/>
      <c r="Q138" s="294"/>
      <c r="R138" s="294"/>
      <c r="V138" s="7"/>
      <c r="W138" s="313"/>
      <c r="X138" s="313"/>
      <c r="Y138" s="326"/>
      <c r="Z138" s="326"/>
      <c r="AA138" s="326"/>
      <c r="AB138" s="326"/>
      <c r="AC138" s="326"/>
      <c r="AD138" s="326"/>
      <c r="AE138" s="99">
        <f t="shared" ca="1" si="222"/>
        <v>0</v>
      </c>
      <c r="AF138" s="93">
        <f t="shared" si="236"/>
        <v>0</v>
      </c>
      <c r="AG138" s="93" t="str">
        <f t="shared" si="223"/>
        <v>00000</v>
      </c>
      <c r="AH138" s="11" t="str">
        <f t="shared" si="237"/>
        <v>0秒0</v>
      </c>
      <c r="AI138" s="12">
        <f t="shared" si="238"/>
        <v>0</v>
      </c>
      <c r="AJ138" s="12" t="str">
        <f t="shared" si="239"/>
        <v>0</v>
      </c>
      <c r="AK138" s="12" t="str">
        <f t="shared" si="240"/>
        <v>0</v>
      </c>
      <c r="AL138" s="12" t="str">
        <f t="shared" si="241"/>
        <v>0m</v>
      </c>
      <c r="AM138" s="12" t="str">
        <f t="shared" si="242"/>
        <v>点</v>
      </c>
      <c r="AN138" s="108">
        <f t="shared" si="243"/>
        <v>0</v>
      </c>
      <c r="AO138" s="99" t="str">
        <f>IF(J138="","",VLOOKUP(H138,登録データ!$Y$4:$Z$28,2,FALSE))</f>
        <v/>
      </c>
      <c r="AP138" s="99" t="str">
        <f>IF(J138="","",VLOOKUP(H138,登録データ!$Y$4:$AA$28,3,FALSE))</f>
        <v/>
      </c>
      <c r="AQ138" s="99" t="str">
        <f t="shared" si="224"/>
        <v/>
      </c>
      <c r="AR138" s="99" t="str">
        <f>IF(H138="","",VLOOKUP(H138,登録データ!$Y$4:$AB$28,4,FALSE))</f>
        <v/>
      </c>
      <c r="AS138" s="99">
        <f>IF(AR138="",0,COUNTIF($AR$17:AR138,AR138))</f>
        <v>0</v>
      </c>
      <c r="AT138" s="99" t="str">
        <f t="shared" si="244"/>
        <v/>
      </c>
      <c r="AU138" s="99">
        <f>IF(AQ138="B",COUNTIF($AT$17:AT138,AT138),0)</f>
        <v>0</v>
      </c>
      <c r="AV138" s="99">
        <f t="shared" si="245"/>
        <v>0</v>
      </c>
      <c r="AW138" s="99">
        <f t="shared" si="225"/>
        <v>0</v>
      </c>
      <c r="AX138" s="99">
        <f t="shared" si="226"/>
        <v>0</v>
      </c>
      <c r="AY138" s="319"/>
      <c r="AZ138" s="313"/>
      <c r="BA138" s="319"/>
      <c r="BB138" s="319"/>
      <c r="BC138" s="319"/>
      <c r="BD138" s="319"/>
    </row>
    <row r="139" spans="2:56" ht="19.5" thickBot="1">
      <c r="B139" s="248"/>
      <c r="C139" s="283"/>
      <c r="D139" s="283"/>
      <c r="E139" s="283"/>
      <c r="F139" s="283"/>
      <c r="G139" s="94" t="s">
        <v>37</v>
      </c>
      <c r="H139" s="196"/>
      <c r="I139" s="94" t="s">
        <v>39</v>
      </c>
      <c r="J139" s="199"/>
      <c r="K139" s="94" t="str">
        <f t="shared" si="255"/>
        <v/>
      </c>
      <c r="L139" s="104" t="str">
        <f t="shared" si="274"/>
        <v/>
      </c>
      <c r="M139" s="202"/>
      <c r="N139" s="303"/>
      <c r="O139" s="303"/>
      <c r="P139" s="304"/>
      <c r="Q139" s="295"/>
      <c r="R139" s="295"/>
      <c r="V139" s="7"/>
      <c r="W139" s="314"/>
      <c r="X139" s="314"/>
      <c r="Y139" s="273"/>
      <c r="Z139" s="273"/>
      <c r="AA139" s="273"/>
      <c r="AB139" s="273"/>
      <c r="AC139" s="273"/>
      <c r="AD139" s="273"/>
      <c r="AE139" s="99">
        <f t="shared" ca="1" si="222"/>
        <v>0</v>
      </c>
      <c r="AF139" s="93">
        <f t="shared" si="236"/>
        <v>0</v>
      </c>
      <c r="AG139" s="93" t="str">
        <f t="shared" si="223"/>
        <v>00000</v>
      </c>
      <c r="AH139" s="11" t="str">
        <f t="shared" si="237"/>
        <v>0秒0</v>
      </c>
      <c r="AI139" s="12">
        <f t="shared" si="238"/>
        <v>0</v>
      </c>
      <c r="AJ139" s="12" t="str">
        <f t="shared" si="239"/>
        <v>0</v>
      </c>
      <c r="AK139" s="12" t="str">
        <f t="shared" si="240"/>
        <v>0</v>
      </c>
      <c r="AL139" s="12" t="str">
        <f t="shared" si="241"/>
        <v>0m</v>
      </c>
      <c r="AM139" s="12" t="str">
        <f t="shared" si="242"/>
        <v>点</v>
      </c>
      <c r="AN139" s="108">
        <f t="shared" si="243"/>
        <v>0</v>
      </c>
      <c r="AO139" s="99" t="str">
        <f>IF(J139="","",VLOOKUP(H139,登録データ!$Y$4:$Z$28,2,FALSE))</f>
        <v/>
      </c>
      <c r="AP139" s="99" t="str">
        <f>IF(J139="","",VLOOKUP(H139,登録データ!$Y$4:$AA$28,3,FALSE))</f>
        <v/>
      </c>
      <c r="AQ139" s="99" t="str">
        <f t="shared" si="224"/>
        <v/>
      </c>
      <c r="AR139" s="99" t="str">
        <f>IF(H139="","",VLOOKUP(H139,登録データ!$Y$4:$AB$28,4,FALSE))</f>
        <v/>
      </c>
      <c r="AS139" s="99">
        <f>IF(AR139="",0,COUNTIF($AR$17:AR139,AR139))</f>
        <v>0</v>
      </c>
      <c r="AT139" s="99" t="str">
        <f t="shared" si="244"/>
        <v/>
      </c>
      <c r="AU139" s="99">
        <f>IF(AQ139="B",COUNTIF($AT$17:AT139,AT139),0)</f>
        <v>0</v>
      </c>
      <c r="AV139" s="99">
        <f t="shared" si="245"/>
        <v>0</v>
      </c>
      <c r="AW139" s="99">
        <f t="shared" si="225"/>
        <v>0</v>
      </c>
      <c r="AX139" s="99">
        <f t="shared" si="226"/>
        <v>0</v>
      </c>
      <c r="AY139" s="320"/>
      <c r="AZ139" s="314"/>
      <c r="BA139" s="320"/>
      <c r="BB139" s="320"/>
      <c r="BC139" s="320"/>
      <c r="BD139" s="320"/>
    </row>
    <row r="140" spans="2:56" ht="19.5" thickTop="1">
      <c r="B140" s="246">
        <v>42</v>
      </c>
      <c r="C140" s="249"/>
      <c r="D140" s="251" t="str">
        <f>IF(C140="","",VLOOKUP(C140,登録データ!$H$3:$N$1500,2,FALSE))</f>
        <v/>
      </c>
      <c r="E140" s="270" t="str">
        <f>IF(C140="","",VLOOKUP(C140,登録データ!$H$3:$N$1500,3,FALSE))</f>
        <v/>
      </c>
      <c r="F140" s="92" t="str">
        <f>IF(C140="","",VLOOKUP(C140,登録データ!$H$3:$N$1500,7,FALSE))</f>
        <v/>
      </c>
      <c r="G140" s="92" t="s">
        <v>33</v>
      </c>
      <c r="H140" s="216"/>
      <c r="I140" s="92" t="s">
        <v>34</v>
      </c>
      <c r="J140" s="197"/>
      <c r="K140" s="102" t="str">
        <f t="shared" si="255"/>
        <v/>
      </c>
      <c r="L140" s="27" t="str">
        <f t="shared" si="274"/>
        <v/>
      </c>
      <c r="M140" s="200"/>
      <c r="N140" s="298"/>
      <c r="O140" s="298"/>
      <c r="P140" s="299"/>
      <c r="Q140" s="293"/>
      <c r="R140" s="293"/>
      <c r="V140" s="7"/>
      <c r="W140" s="312">
        <f>IF(C140="",0,IF(VLOOKUP(C140,登録データ!$H$3:$P$3000,9,FALSE)=1,0,1))</f>
        <v>0</v>
      </c>
      <c r="X140" s="312">
        <f>COUNTIF($C$17:C140,C140)</f>
        <v>0</v>
      </c>
      <c r="Y140" s="325">
        <f t="shared" ref="Y140" si="410">IF(C140="",1,0)</f>
        <v>1</v>
      </c>
      <c r="Z140" s="325">
        <f t="shared" ref="Z140" si="411">IF(D140="",1,0)</f>
        <v>1</v>
      </c>
      <c r="AA140" s="325">
        <f t="shared" ref="AA140" si="412">IF(E140="",1,0)</f>
        <v>1</v>
      </c>
      <c r="AB140" s="325">
        <f t="shared" ref="AB140" si="413">IF(F140="",1,0)</f>
        <v>1</v>
      </c>
      <c r="AC140" s="325">
        <f t="shared" ref="AC140" si="414">IF(F141="",1,0)</f>
        <v>1</v>
      </c>
      <c r="AD140" s="325">
        <f t="shared" ref="AD140" si="415">IF(ISNA(OR(Y140:AC140)),1,SUM(Y140:AC140))</f>
        <v>5</v>
      </c>
      <c r="AE140" s="99">
        <f t="shared" ca="1" si="222"/>
        <v>0</v>
      </c>
      <c r="AF140" s="93">
        <f t="shared" si="236"/>
        <v>0</v>
      </c>
      <c r="AG140" s="93" t="str">
        <f t="shared" si="223"/>
        <v>00000</v>
      </c>
      <c r="AH140" s="11" t="str">
        <f t="shared" si="237"/>
        <v>0秒0</v>
      </c>
      <c r="AI140" s="12">
        <f t="shared" si="238"/>
        <v>0</v>
      </c>
      <c r="AJ140" s="12" t="str">
        <f t="shared" si="239"/>
        <v>0</v>
      </c>
      <c r="AK140" s="12" t="str">
        <f t="shared" si="240"/>
        <v>0</v>
      </c>
      <c r="AL140" s="12" t="str">
        <f t="shared" si="241"/>
        <v>0m</v>
      </c>
      <c r="AM140" s="12" t="str">
        <f t="shared" si="242"/>
        <v>点</v>
      </c>
      <c r="AN140" s="108">
        <f t="shared" si="243"/>
        <v>0</v>
      </c>
      <c r="AO140" s="99" t="str">
        <f>IF(J140="","",VLOOKUP(H140,登録データ!$Y$4:$Z$28,2,FALSE))</f>
        <v/>
      </c>
      <c r="AP140" s="99" t="str">
        <f>IF(J140="","",VLOOKUP(H140,登録データ!$Y$4:$AA$28,3,FALSE))</f>
        <v/>
      </c>
      <c r="AQ140" s="99" t="str">
        <f t="shared" si="224"/>
        <v/>
      </c>
      <c r="AR140" s="99" t="str">
        <f>IF(H140="","",VLOOKUP(H140,登録データ!$Y$4:$AB$28,4,FALSE))</f>
        <v/>
      </c>
      <c r="AS140" s="99">
        <f>IF(AR140="",0,COUNTIF($AR$17:AR140,AR140))</f>
        <v>0</v>
      </c>
      <c r="AT140" s="99" t="str">
        <f t="shared" si="244"/>
        <v/>
      </c>
      <c r="AU140" s="99">
        <f>IF(AQ140="B",COUNTIF($AT$17:AT140,AT140),0)</f>
        <v>0</v>
      </c>
      <c r="AV140" s="99">
        <f t="shared" si="245"/>
        <v>0</v>
      </c>
      <c r="AW140" s="99">
        <f t="shared" si="225"/>
        <v>0</v>
      </c>
      <c r="AX140" s="99">
        <f t="shared" si="226"/>
        <v>0</v>
      </c>
      <c r="AY140" s="312">
        <f>IF(Q140="",0,COUNTA($Q$17:Q140))</f>
        <v>0</v>
      </c>
      <c r="AZ140" s="312">
        <f>IF(R140="",0,COUNTA($R$17:R140))</f>
        <v>0</v>
      </c>
      <c r="BA140" s="318">
        <f>IF(OR($AR140="20200",$AR141="20200",$AR142="20200"),COUNTIF($AR$17:$AR142,"20200"),0)</f>
        <v>0</v>
      </c>
      <c r="BB140" s="318">
        <f t="shared" ref="BB140" si="416">IF($BA140=0,0,INDEX($H140:$H142,MATCH("20200",$AR140:$AR142,0),1))</f>
        <v>0</v>
      </c>
      <c r="BC140" s="318">
        <f t="shared" ref="BC140" si="417">IF($BA140=0,0,INDEX($J140:$J142,MATCH("20200",$AR140:$AR142,0),1))</f>
        <v>0</v>
      </c>
      <c r="BD140" s="318">
        <f t="shared" ref="BD140" si="418">IF($BA140=0,0,INDEX($L140:$L142,MATCH("20200",$AR140:$AR142,0),1))</f>
        <v>0</v>
      </c>
    </row>
    <row r="141" spans="2:56" ht="18.75">
      <c r="B141" s="247"/>
      <c r="C141" s="250"/>
      <c r="D141" s="252"/>
      <c r="E141" s="271"/>
      <c r="F141" s="93" t="str">
        <f>IF(C140="","",VLOOKUP(C140,登録データ!$H$3:$N$1500,4,FALSE))</f>
        <v/>
      </c>
      <c r="G141" s="93" t="s">
        <v>36</v>
      </c>
      <c r="H141" s="217"/>
      <c r="I141" s="93" t="s">
        <v>61</v>
      </c>
      <c r="J141" s="198"/>
      <c r="K141" s="102" t="str">
        <f t="shared" si="255"/>
        <v/>
      </c>
      <c r="L141" s="99" t="str">
        <f t="shared" si="274"/>
        <v/>
      </c>
      <c r="M141" s="206"/>
      <c r="N141" s="300"/>
      <c r="O141" s="301"/>
      <c r="P141" s="302"/>
      <c r="Q141" s="294"/>
      <c r="R141" s="294"/>
      <c r="V141" s="7"/>
      <c r="W141" s="313"/>
      <c r="X141" s="313"/>
      <c r="Y141" s="326"/>
      <c r="Z141" s="326"/>
      <c r="AA141" s="326"/>
      <c r="AB141" s="326"/>
      <c r="AC141" s="326"/>
      <c r="AD141" s="326"/>
      <c r="AE141" s="99">
        <f t="shared" ca="1" si="222"/>
        <v>0</v>
      </c>
      <c r="AF141" s="93">
        <f t="shared" si="236"/>
        <v>0</v>
      </c>
      <c r="AG141" s="93" t="str">
        <f t="shared" si="223"/>
        <v>00000</v>
      </c>
      <c r="AH141" s="11" t="str">
        <f t="shared" si="237"/>
        <v>0秒0</v>
      </c>
      <c r="AI141" s="12">
        <f t="shared" si="238"/>
        <v>0</v>
      </c>
      <c r="AJ141" s="12" t="str">
        <f t="shared" si="239"/>
        <v>0</v>
      </c>
      <c r="AK141" s="12" t="str">
        <f t="shared" si="240"/>
        <v>0</v>
      </c>
      <c r="AL141" s="12" t="str">
        <f t="shared" si="241"/>
        <v>0m</v>
      </c>
      <c r="AM141" s="12" t="str">
        <f t="shared" si="242"/>
        <v>点</v>
      </c>
      <c r="AN141" s="108">
        <f t="shared" si="243"/>
        <v>0</v>
      </c>
      <c r="AO141" s="99" t="str">
        <f>IF(J141="","",VLOOKUP(H141,登録データ!$Y$4:$Z$28,2,FALSE))</f>
        <v/>
      </c>
      <c r="AP141" s="99" t="str">
        <f>IF(J141="","",VLOOKUP(H141,登録データ!$Y$4:$AA$28,3,FALSE))</f>
        <v/>
      </c>
      <c r="AQ141" s="99" t="str">
        <f t="shared" si="224"/>
        <v/>
      </c>
      <c r="AR141" s="99" t="str">
        <f>IF(H141="","",VLOOKUP(H141,登録データ!$Y$4:$AB$28,4,FALSE))</f>
        <v/>
      </c>
      <c r="AS141" s="99">
        <f>IF(AR141="",0,COUNTIF($AR$17:AR141,AR141))</f>
        <v>0</v>
      </c>
      <c r="AT141" s="99" t="str">
        <f t="shared" si="244"/>
        <v/>
      </c>
      <c r="AU141" s="99">
        <f>IF(AQ141="B",COUNTIF($AT$17:AT141,AT141),0)</f>
        <v>0</v>
      </c>
      <c r="AV141" s="99">
        <f t="shared" si="245"/>
        <v>0</v>
      </c>
      <c r="AW141" s="99">
        <f t="shared" si="225"/>
        <v>0</v>
      </c>
      <c r="AX141" s="99">
        <f t="shared" si="226"/>
        <v>0</v>
      </c>
      <c r="AY141" s="319"/>
      <c r="AZ141" s="313"/>
      <c r="BA141" s="319"/>
      <c r="BB141" s="319"/>
      <c r="BC141" s="319"/>
      <c r="BD141" s="319"/>
    </row>
    <row r="142" spans="2:56" ht="19.5" thickBot="1">
      <c r="B142" s="248"/>
      <c r="C142" s="283"/>
      <c r="D142" s="283"/>
      <c r="E142" s="283"/>
      <c r="F142" s="283"/>
      <c r="G142" s="94" t="s">
        <v>37</v>
      </c>
      <c r="H142" s="196"/>
      <c r="I142" s="94" t="s">
        <v>39</v>
      </c>
      <c r="J142" s="199"/>
      <c r="K142" s="94" t="str">
        <f t="shared" si="255"/>
        <v/>
      </c>
      <c r="L142" s="104" t="str">
        <f t="shared" si="274"/>
        <v/>
      </c>
      <c r="M142" s="202"/>
      <c r="N142" s="303"/>
      <c r="O142" s="303"/>
      <c r="P142" s="304"/>
      <c r="Q142" s="295"/>
      <c r="R142" s="295"/>
      <c r="V142" s="7"/>
      <c r="W142" s="314"/>
      <c r="X142" s="314"/>
      <c r="Y142" s="273"/>
      <c r="Z142" s="273"/>
      <c r="AA142" s="273"/>
      <c r="AB142" s="273"/>
      <c r="AC142" s="273"/>
      <c r="AD142" s="273"/>
      <c r="AE142" s="99">
        <f t="shared" ca="1" si="222"/>
        <v>0</v>
      </c>
      <c r="AF142" s="93">
        <f t="shared" si="236"/>
        <v>0</v>
      </c>
      <c r="AG142" s="93" t="str">
        <f t="shared" si="223"/>
        <v>00000</v>
      </c>
      <c r="AH142" s="11" t="str">
        <f t="shared" si="237"/>
        <v>0秒0</v>
      </c>
      <c r="AI142" s="12">
        <f t="shared" si="238"/>
        <v>0</v>
      </c>
      <c r="AJ142" s="12" t="str">
        <f t="shared" si="239"/>
        <v>0</v>
      </c>
      <c r="AK142" s="12" t="str">
        <f t="shared" si="240"/>
        <v>0</v>
      </c>
      <c r="AL142" s="12" t="str">
        <f t="shared" si="241"/>
        <v>0m</v>
      </c>
      <c r="AM142" s="12" t="str">
        <f t="shared" si="242"/>
        <v>点</v>
      </c>
      <c r="AN142" s="108">
        <f t="shared" si="243"/>
        <v>0</v>
      </c>
      <c r="AO142" s="99" t="str">
        <f>IF(J142="","",VLOOKUP(H142,登録データ!$Y$4:$Z$28,2,FALSE))</f>
        <v/>
      </c>
      <c r="AP142" s="99" t="str">
        <f>IF(J142="","",VLOOKUP(H142,登録データ!$Y$4:$AA$28,3,FALSE))</f>
        <v/>
      </c>
      <c r="AQ142" s="99" t="str">
        <f t="shared" si="224"/>
        <v/>
      </c>
      <c r="AR142" s="99" t="str">
        <f>IF(H142="","",VLOOKUP(H142,登録データ!$Y$4:$AB$28,4,FALSE))</f>
        <v/>
      </c>
      <c r="AS142" s="99">
        <f>IF(AR142="",0,COUNTIF($AR$17:AR142,AR142))</f>
        <v>0</v>
      </c>
      <c r="AT142" s="99" t="str">
        <f t="shared" si="244"/>
        <v/>
      </c>
      <c r="AU142" s="99">
        <f>IF(AQ142="B",COUNTIF($AT$17:AT142,AT142),0)</f>
        <v>0</v>
      </c>
      <c r="AV142" s="99">
        <f t="shared" si="245"/>
        <v>0</v>
      </c>
      <c r="AW142" s="99">
        <f t="shared" si="225"/>
        <v>0</v>
      </c>
      <c r="AX142" s="99">
        <f t="shared" si="226"/>
        <v>0</v>
      </c>
      <c r="AY142" s="320"/>
      <c r="AZ142" s="314"/>
      <c r="BA142" s="320"/>
      <c r="BB142" s="320"/>
      <c r="BC142" s="320"/>
      <c r="BD142" s="320"/>
    </row>
    <row r="143" spans="2:56" ht="19.5" thickTop="1">
      <c r="B143" s="246">
        <v>43</v>
      </c>
      <c r="C143" s="249"/>
      <c r="D143" s="251" t="str">
        <f>IF(C143="","",VLOOKUP(C143,登録データ!$H$3:$N$1500,2,FALSE))</f>
        <v/>
      </c>
      <c r="E143" s="270" t="str">
        <f>IF(C143="","",VLOOKUP(C143,登録データ!$H$3:$N$1500,3,FALSE))</f>
        <v/>
      </c>
      <c r="F143" s="92" t="str">
        <f>IF(C143="","",VLOOKUP(C143,登録データ!$H$3:$N$1500,7,FALSE))</f>
        <v/>
      </c>
      <c r="G143" s="92" t="s">
        <v>33</v>
      </c>
      <c r="H143" s="216"/>
      <c r="I143" s="92" t="s">
        <v>34</v>
      </c>
      <c r="J143" s="197"/>
      <c r="K143" s="102" t="str">
        <f t="shared" si="255"/>
        <v/>
      </c>
      <c r="L143" s="27" t="str">
        <f t="shared" si="274"/>
        <v/>
      </c>
      <c r="M143" s="200"/>
      <c r="N143" s="298"/>
      <c r="O143" s="298"/>
      <c r="P143" s="299"/>
      <c r="Q143" s="293"/>
      <c r="R143" s="293"/>
      <c r="V143" s="7"/>
      <c r="W143" s="312">
        <f>IF(C143="",0,IF(VLOOKUP(C143,登録データ!$H$3:$P$3000,9,FALSE)=1,0,1))</f>
        <v>0</v>
      </c>
      <c r="X143" s="312">
        <f>COUNTIF($C$17:C143,C143)</f>
        <v>0</v>
      </c>
      <c r="Y143" s="325">
        <f t="shared" ref="Y143" si="419">IF(C143="",1,0)</f>
        <v>1</v>
      </c>
      <c r="Z143" s="325">
        <f t="shared" ref="Z143" si="420">IF(D143="",1,0)</f>
        <v>1</v>
      </c>
      <c r="AA143" s="325">
        <f t="shared" ref="AA143" si="421">IF(E143="",1,0)</f>
        <v>1</v>
      </c>
      <c r="AB143" s="325">
        <f t="shared" ref="AB143" si="422">IF(F143="",1,0)</f>
        <v>1</v>
      </c>
      <c r="AC143" s="325">
        <f t="shared" ref="AC143" si="423">IF(F144="",1,0)</f>
        <v>1</v>
      </c>
      <c r="AD143" s="325">
        <f t="shared" ref="AD143" si="424">IF(ISNA(OR(Y143:AC143)),1,SUM(Y143:AC143))</f>
        <v>5</v>
      </c>
      <c r="AE143" s="99">
        <f t="shared" ca="1" si="222"/>
        <v>0</v>
      </c>
      <c r="AF143" s="93">
        <f t="shared" si="236"/>
        <v>0</v>
      </c>
      <c r="AG143" s="93" t="str">
        <f t="shared" si="223"/>
        <v>00000</v>
      </c>
      <c r="AH143" s="11" t="str">
        <f t="shared" si="237"/>
        <v>0秒0</v>
      </c>
      <c r="AI143" s="12">
        <f t="shared" si="238"/>
        <v>0</v>
      </c>
      <c r="AJ143" s="12" t="str">
        <f t="shared" si="239"/>
        <v>0</v>
      </c>
      <c r="AK143" s="12" t="str">
        <f t="shared" si="240"/>
        <v>0</v>
      </c>
      <c r="AL143" s="12" t="str">
        <f t="shared" si="241"/>
        <v>0m</v>
      </c>
      <c r="AM143" s="12" t="str">
        <f t="shared" si="242"/>
        <v>点</v>
      </c>
      <c r="AN143" s="108">
        <f t="shared" si="243"/>
        <v>0</v>
      </c>
      <c r="AO143" s="99" t="str">
        <f>IF(J143="","",VLOOKUP(H143,登録データ!$Y$4:$Z$28,2,FALSE))</f>
        <v/>
      </c>
      <c r="AP143" s="99" t="str">
        <f>IF(J143="","",VLOOKUP(H143,登録データ!$Y$4:$AA$28,3,FALSE))</f>
        <v/>
      </c>
      <c r="AQ143" s="99" t="str">
        <f t="shared" si="224"/>
        <v/>
      </c>
      <c r="AR143" s="99" t="str">
        <f>IF(H143="","",VLOOKUP(H143,登録データ!$Y$4:$AB$28,4,FALSE))</f>
        <v/>
      </c>
      <c r="AS143" s="99">
        <f>IF(AR143="",0,COUNTIF($AR$17:AR143,AR143))</f>
        <v>0</v>
      </c>
      <c r="AT143" s="99" t="str">
        <f t="shared" si="244"/>
        <v/>
      </c>
      <c r="AU143" s="99">
        <f>IF(AQ143="B",COUNTIF($AT$17:AT143,AT143),0)</f>
        <v>0</v>
      </c>
      <c r="AV143" s="99">
        <f t="shared" si="245"/>
        <v>0</v>
      </c>
      <c r="AW143" s="99">
        <f t="shared" si="225"/>
        <v>0</v>
      </c>
      <c r="AX143" s="99">
        <f t="shared" si="226"/>
        <v>0</v>
      </c>
      <c r="AY143" s="312">
        <f>IF(Q143="",0,COUNTA($Q$17:Q143))</f>
        <v>0</v>
      </c>
      <c r="AZ143" s="312">
        <f>IF(R143="",0,COUNTA($R$17:R143))</f>
        <v>0</v>
      </c>
      <c r="BA143" s="318">
        <f>IF(OR($AR143="20200",$AR144="20200",$AR145="20200"),COUNTIF($AR$17:$AR145,"20200"),0)</f>
        <v>0</v>
      </c>
      <c r="BB143" s="318">
        <f t="shared" ref="BB143" si="425">IF($BA143=0,0,INDEX($H143:$H145,MATCH("20200",$AR143:$AR145,0),1))</f>
        <v>0</v>
      </c>
      <c r="BC143" s="318">
        <f t="shared" ref="BC143" si="426">IF($BA143=0,0,INDEX($J143:$J145,MATCH("20200",$AR143:$AR145,0),1))</f>
        <v>0</v>
      </c>
      <c r="BD143" s="318">
        <f t="shared" ref="BD143" si="427">IF($BA143=0,0,INDEX($L143:$L145,MATCH("20200",$AR143:$AR145,0),1))</f>
        <v>0</v>
      </c>
    </row>
    <row r="144" spans="2:56" ht="18.75">
      <c r="B144" s="247"/>
      <c r="C144" s="250"/>
      <c r="D144" s="252"/>
      <c r="E144" s="271"/>
      <c r="F144" s="93" t="str">
        <f>IF(C143="","",VLOOKUP(C143,登録データ!$H$3:$N$1500,4,FALSE))</f>
        <v/>
      </c>
      <c r="G144" s="93" t="s">
        <v>36</v>
      </c>
      <c r="H144" s="217"/>
      <c r="I144" s="93" t="s">
        <v>61</v>
      </c>
      <c r="J144" s="198"/>
      <c r="K144" s="102" t="str">
        <f t="shared" si="255"/>
        <v/>
      </c>
      <c r="L144" s="99" t="str">
        <f t="shared" si="274"/>
        <v/>
      </c>
      <c r="M144" s="206"/>
      <c r="N144" s="300"/>
      <c r="O144" s="301"/>
      <c r="P144" s="302"/>
      <c r="Q144" s="294"/>
      <c r="R144" s="294"/>
      <c r="V144" s="7"/>
      <c r="W144" s="313"/>
      <c r="X144" s="313"/>
      <c r="Y144" s="326"/>
      <c r="Z144" s="326"/>
      <c r="AA144" s="326"/>
      <c r="AB144" s="326"/>
      <c r="AC144" s="326"/>
      <c r="AD144" s="326"/>
      <c r="AE144" s="99">
        <f t="shared" ca="1" si="222"/>
        <v>0</v>
      </c>
      <c r="AF144" s="93">
        <f t="shared" si="236"/>
        <v>0</v>
      </c>
      <c r="AG144" s="93" t="str">
        <f t="shared" si="223"/>
        <v>00000</v>
      </c>
      <c r="AH144" s="11" t="str">
        <f t="shared" si="237"/>
        <v>0秒0</v>
      </c>
      <c r="AI144" s="12">
        <f t="shared" si="238"/>
        <v>0</v>
      </c>
      <c r="AJ144" s="12" t="str">
        <f t="shared" si="239"/>
        <v>0</v>
      </c>
      <c r="AK144" s="12" t="str">
        <f t="shared" si="240"/>
        <v>0</v>
      </c>
      <c r="AL144" s="12" t="str">
        <f t="shared" si="241"/>
        <v>0m</v>
      </c>
      <c r="AM144" s="12" t="str">
        <f t="shared" si="242"/>
        <v>点</v>
      </c>
      <c r="AN144" s="108">
        <f t="shared" si="243"/>
        <v>0</v>
      </c>
      <c r="AO144" s="99" t="str">
        <f>IF(J144="","",VLOOKUP(H144,登録データ!$Y$4:$Z$28,2,FALSE))</f>
        <v/>
      </c>
      <c r="AP144" s="99" t="str">
        <f>IF(J144="","",VLOOKUP(H144,登録データ!$Y$4:$AA$28,3,FALSE))</f>
        <v/>
      </c>
      <c r="AQ144" s="99" t="str">
        <f t="shared" si="224"/>
        <v/>
      </c>
      <c r="AR144" s="99" t="str">
        <f>IF(H144="","",VLOOKUP(H144,登録データ!$Y$4:$AB$28,4,FALSE))</f>
        <v/>
      </c>
      <c r="AS144" s="99">
        <f>IF(AR144="",0,COUNTIF($AR$17:AR144,AR144))</f>
        <v>0</v>
      </c>
      <c r="AT144" s="99" t="str">
        <f t="shared" si="244"/>
        <v/>
      </c>
      <c r="AU144" s="99">
        <f>IF(AQ144="B",COUNTIF($AT$17:AT144,AT144),0)</f>
        <v>0</v>
      </c>
      <c r="AV144" s="99">
        <f t="shared" si="245"/>
        <v>0</v>
      </c>
      <c r="AW144" s="99">
        <f t="shared" si="225"/>
        <v>0</v>
      </c>
      <c r="AX144" s="99">
        <f t="shared" si="226"/>
        <v>0</v>
      </c>
      <c r="AY144" s="319"/>
      <c r="AZ144" s="313"/>
      <c r="BA144" s="319"/>
      <c r="BB144" s="319"/>
      <c r="BC144" s="319"/>
      <c r="BD144" s="319"/>
    </row>
    <row r="145" spans="2:56" ht="19.5" thickBot="1">
      <c r="B145" s="248"/>
      <c r="C145" s="283"/>
      <c r="D145" s="283"/>
      <c r="E145" s="283"/>
      <c r="F145" s="283"/>
      <c r="G145" s="94" t="s">
        <v>37</v>
      </c>
      <c r="H145" s="196"/>
      <c r="I145" s="94" t="s">
        <v>39</v>
      </c>
      <c r="J145" s="199"/>
      <c r="K145" s="94" t="str">
        <f t="shared" si="255"/>
        <v/>
      </c>
      <c r="L145" s="104" t="str">
        <f t="shared" si="274"/>
        <v/>
      </c>
      <c r="M145" s="202"/>
      <c r="N145" s="303"/>
      <c r="O145" s="303"/>
      <c r="P145" s="304"/>
      <c r="Q145" s="295"/>
      <c r="R145" s="295"/>
      <c r="V145" s="7"/>
      <c r="W145" s="314"/>
      <c r="X145" s="314"/>
      <c r="Y145" s="273"/>
      <c r="Z145" s="273"/>
      <c r="AA145" s="273"/>
      <c r="AB145" s="273"/>
      <c r="AC145" s="273"/>
      <c r="AD145" s="273"/>
      <c r="AE145" s="99">
        <f t="shared" ca="1" si="222"/>
        <v>0</v>
      </c>
      <c r="AF145" s="93">
        <f t="shared" si="236"/>
        <v>0</v>
      </c>
      <c r="AG145" s="93" t="str">
        <f t="shared" si="223"/>
        <v>00000</v>
      </c>
      <c r="AH145" s="11" t="str">
        <f t="shared" si="237"/>
        <v>0秒0</v>
      </c>
      <c r="AI145" s="12">
        <f t="shared" si="238"/>
        <v>0</v>
      </c>
      <c r="AJ145" s="12" t="str">
        <f t="shared" si="239"/>
        <v>0</v>
      </c>
      <c r="AK145" s="12" t="str">
        <f t="shared" si="240"/>
        <v>0</v>
      </c>
      <c r="AL145" s="12" t="str">
        <f t="shared" si="241"/>
        <v>0m</v>
      </c>
      <c r="AM145" s="12" t="str">
        <f t="shared" si="242"/>
        <v>点</v>
      </c>
      <c r="AN145" s="108">
        <f t="shared" si="243"/>
        <v>0</v>
      </c>
      <c r="AO145" s="99" t="str">
        <f>IF(J145="","",VLOOKUP(H145,登録データ!$Y$4:$Z$28,2,FALSE))</f>
        <v/>
      </c>
      <c r="AP145" s="99" t="str">
        <f>IF(J145="","",VLOOKUP(H145,登録データ!$Y$4:$AA$28,3,FALSE))</f>
        <v/>
      </c>
      <c r="AQ145" s="99" t="str">
        <f t="shared" si="224"/>
        <v/>
      </c>
      <c r="AR145" s="99" t="str">
        <f>IF(H145="","",VLOOKUP(H145,登録データ!$Y$4:$AB$28,4,FALSE))</f>
        <v/>
      </c>
      <c r="AS145" s="99">
        <f>IF(AR145="",0,COUNTIF($AR$17:AR145,AR145))</f>
        <v>0</v>
      </c>
      <c r="AT145" s="99" t="str">
        <f t="shared" si="244"/>
        <v/>
      </c>
      <c r="AU145" s="99">
        <f>IF(AQ145="B",COUNTIF($AT$17:AT145,AT145),0)</f>
        <v>0</v>
      </c>
      <c r="AV145" s="99">
        <f t="shared" si="245"/>
        <v>0</v>
      </c>
      <c r="AW145" s="99">
        <f t="shared" si="225"/>
        <v>0</v>
      </c>
      <c r="AX145" s="99">
        <f t="shared" si="226"/>
        <v>0</v>
      </c>
      <c r="AY145" s="320"/>
      <c r="AZ145" s="314"/>
      <c r="BA145" s="320"/>
      <c r="BB145" s="320"/>
      <c r="BC145" s="320"/>
      <c r="BD145" s="320"/>
    </row>
    <row r="146" spans="2:56" ht="19.5" thickTop="1">
      <c r="B146" s="246">
        <v>44</v>
      </c>
      <c r="C146" s="249"/>
      <c r="D146" s="251" t="str">
        <f>IF(C146="","",VLOOKUP(C146,登録データ!$H$3:$N$1500,2,FALSE))</f>
        <v/>
      </c>
      <c r="E146" s="270" t="str">
        <f>IF(C146="","",VLOOKUP(C146,登録データ!$H$3:$N$1500,3,FALSE))</f>
        <v/>
      </c>
      <c r="F146" s="92" t="str">
        <f>IF(C146="","",VLOOKUP(C146,登録データ!$H$3:$N$1500,7,FALSE))</f>
        <v/>
      </c>
      <c r="G146" s="92" t="s">
        <v>33</v>
      </c>
      <c r="H146" s="216"/>
      <c r="I146" s="92" t="s">
        <v>34</v>
      </c>
      <c r="J146" s="197"/>
      <c r="K146" s="102" t="str">
        <f t="shared" si="255"/>
        <v/>
      </c>
      <c r="L146" s="27" t="str">
        <f t="shared" si="274"/>
        <v/>
      </c>
      <c r="M146" s="200"/>
      <c r="N146" s="298"/>
      <c r="O146" s="298"/>
      <c r="P146" s="299"/>
      <c r="Q146" s="293"/>
      <c r="R146" s="293"/>
      <c r="V146" s="7"/>
      <c r="W146" s="312">
        <f>IF(C146="",0,IF(VLOOKUP(C146,登録データ!$H$3:$P$3000,9,FALSE)=1,0,1))</f>
        <v>0</v>
      </c>
      <c r="X146" s="312">
        <f>COUNTIF($C$17:C146,C146)</f>
        <v>0</v>
      </c>
      <c r="Y146" s="325">
        <f t="shared" ref="Y146" si="428">IF(C146="",1,0)</f>
        <v>1</v>
      </c>
      <c r="Z146" s="325">
        <f t="shared" ref="Z146" si="429">IF(D146="",1,0)</f>
        <v>1</v>
      </c>
      <c r="AA146" s="325">
        <f t="shared" ref="AA146" si="430">IF(E146="",1,0)</f>
        <v>1</v>
      </c>
      <c r="AB146" s="325">
        <f t="shared" ref="AB146" si="431">IF(F146="",1,0)</f>
        <v>1</v>
      </c>
      <c r="AC146" s="325">
        <f t="shared" ref="AC146" si="432">IF(F147="",1,0)</f>
        <v>1</v>
      </c>
      <c r="AD146" s="325">
        <f t="shared" ref="AD146" si="433">IF(ISNA(OR(Y146:AC146)),1,SUM(Y146:AC146))</f>
        <v>5</v>
      </c>
      <c r="AE146" s="99">
        <f t="shared" ref="AE146:AE196" ca="1" si="434">IF(AR146="",0,COUNTIF(OFFSET(AR146,-MOD(ROW(AR146)+1,3),0,3,1),AR146))</f>
        <v>0</v>
      </c>
      <c r="AF146" s="93">
        <f t="shared" si="236"/>
        <v>0</v>
      </c>
      <c r="AG146" s="93" t="str">
        <f t="shared" ref="AG146:AG196" si="435">IF(COUNTIF(H146,"*m*")&gt;0,RIGHT(10000000+AN146,7),RIGHT(100000+AN146,5))</f>
        <v>00000</v>
      </c>
      <c r="AH146" s="11" t="str">
        <f t="shared" si="237"/>
        <v>0秒0</v>
      </c>
      <c r="AI146" s="12">
        <f t="shared" si="238"/>
        <v>0</v>
      </c>
      <c r="AJ146" s="12" t="str">
        <f t="shared" si="239"/>
        <v>0</v>
      </c>
      <c r="AK146" s="12" t="str">
        <f t="shared" si="240"/>
        <v>0</v>
      </c>
      <c r="AL146" s="12" t="str">
        <f t="shared" si="241"/>
        <v>0m</v>
      </c>
      <c r="AM146" s="12" t="str">
        <f t="shared" si="242"/>
        <v>点</v>
      </c>
      <c r="AN146" s="108">
        <f t="shared" si="243"/>
        <v>0</v>
      </c>
      <c r="AO146" s="99" t="str">
        <f>IF(J146="","",VLOOKUP(H146,登録データ!$Y$4:$Z$28,2,FALSE))</f>
        <v/>
      </c>
      <c r="AP146" s="99" t="str">
        <f>IF(J146="","",VLOOKUP(H146,登録データ!$Y$4:$AA$28,3,FALSE))</f>
        <v/>
      </c>
      <c r="AQ146" s="99" t="str">
        <f t="shared" ref="AQ146:AQ196" si="436">IF(OR(H146="",J146=""),"",IF(COUNTIF(H146,"*m*")&gt;0,IF(AND(AO146&lt;AN146,AN146&lt;=AP146),"B",IF(AN146&lt;=AO146,"A","×")),IF(AND(AO146&gt;AN146,AN146&gt;=AP146),"B",IF(AN146&gt;=AO146,"A","×"))))</f>
        <v/>
      </c>
      <c r="AR146" s="99" t="str">
        <f>IF(H146="","",VLOOKUP(H146,登録データ!$Y$4:$AB$28,4,FALSE))</f>
        <v/>
      </c>
      <c r="AS146" s="99">
        <f>IF(AR146="",0,COUNTIF($AR$17:AR146,AR146))</f>
        <v>0</v>
      </c>
      <c r="AT146" s="99" t="str">
        <f t="shared" si="244"/>
        <v/>
      </c>
      <c r="AU146" s="99">
        <f>IF(AQ146="B",COUNTIF($AT$17:AT146,AT146),0)</f>
        <v>0</v>
      </c>
      <c r="AV146" s="99">
        <f t="shared" si="245"/>
        <v>0</v>
      </c>
      <c r="AW146" s="99">
        <f t="shared" ref="AW146:AW196" si="437">IF($H146="",0,IF($M146="",1,0))</f>
        <v>0</v>
      </c>
      <c r="AX146" s="99">
        <f t="shared" ref="AX146:AX196" si="438">IF($H146="",0,IF($N146="",1,0))</f>
        <v>0</v>
      </c>
      <c r="AY146" s="312">
        <f>IF(Q146="",0,COUNTA($Q$17:Q146))</f>
        <v>0</v>
      </c>
      <c r="AZ146" s="312">
        <f>IF(R146="",0,COUNTA($R$17:R146))</f>
        <v>0</v>
      </c>
      <c r="BA146" s="318">
        <f>IF(OR($AR146="20200",$AR147="20200",$AR148="20200"),COUNTIF($AR$17:$AR148,"20200"),0)</f>
        <v>0</v>
      </c>
      <c r="BB146" s="318">
        <f t="shared" ref="BB146" si="439">IF($BA146=0,0,INDEX($H146:$H148,MATCH("20200",$AR146:$AR148,0),1))</f>
        <v>0</v>
      </c>
      <c r="BC146" s="318">
        <f t="shared" ref="BC146" si="440">IF($BA146=0,0,INDEX($J146:$J148,MATCH("20200",$AR146:$AR148,0),1))</f>
        <v>0</v>
      </c>
      <c r="BD146" s="318">
        <f t="shared" ref="BD146" si="441">IF($BA146=0,0,INDEX($L146:$L148,MATCH("20200",$AR146:$AR148,0),1))</f>
        <v>0</v>
      </c>
    </row>
    <row r="147" spans="2:56" ht="18.75">
      <c r="B147" s="247"/>
      <c r="C147" s="250"/>
      <c r="D147" s="252"/>
      <c r="E147" s="271"/>
      <c r="F147" s="93" t="str">
        <f>IF(C146="","",VLOOKUP(C146,登録データ!$H$3:$N$1500,4,FALSE))</f>
        <v/>
      </c>
      <c r="G147" s="93" t="s">
        <v>36</v>
      </c>
      <c r="H147" s="217"/>
      <c r="I147" s="93" t="s">
        <v>61</v>
      </c>
      <c r="J147" s="198"/>
      <c r="K147" s="102" t="str">
        <f t="shared" si="255"/>
        <v/>
      </c>
      <c r="L147" s="99" t="str">
        <f t="shared" si="274"/>
        <v/>
      </c>
      <c r="M147" s="206"/>
      <c r="N147" s="300"/>
      <c r="O147" s="301"/>
      <c r="P147" s="302"/>
      <c r="Q147" s="294"/>
      <c r="R147" s="294"/>
      <c r="V147" s="7"/>
      <c r="W147" s="313"/>
      <c r="X147" s="313"/>
      <c r="Y147" s="326"/>
      <c r="Z147" s="326"/>
      <c r="AA147" s="326"/>
      <c r="AB147" s="326"/>
      <c r="AC147" s="326"/>
      <c r="AD147" s="326"/>
      <c r="AE147" s="99">
        <f t="shared" ca="1" si="434"/>
        <v>0</v>
      </c>
      <c r="AF147" s="93">
        <f t="shared" si="236"/>
        <v>0</v>
      </c>
      <c r="AG147" s="93" t="str">
        <f t="shared" si="435"/>
        <v>00000</v>
      </c>
      <c r="AH147" s="11" t="str">
        <f t="shared" si="237"/>
        <v>0秒0</v>
      </c>
      <c r="AI147" s="12">
        <f t="shared" si="238"/>
        <v>0</v>
      </c>
      <c r="AJ147" s="12" t="str">
        <f t="shared" si="239"/>
        <v>0</v>
      </c>
      <c r="AK147" s="12" t="str">
        <f t="shared" si="240"/>
        <v>0</v>
      </c>
      <c r="AL147" s="12" t="str">
        <f t="shared" si="241"/>
        <v>0m</v>
      </c>
      <c r="AM147" s="12" t="str">
        <f t="shared" si="242"/>
        <v>点</v>
      </c>
      <c r="AN147" s="108">
        <f t="shared" si="243"/>
        <v>0</v>
      </c>
      <c r="AO147" s="99" t="str">
        <f>IF(J147="","",VLOOKUP(H147,登録データ!$Y$4:$Z$28,2,FALSE))</f>
        <v/>
      </c>
      <c r="AP147" s="99" t="str">
        <f>IF(J147="","",VLOOKUP(H147,登録データ!$Y$4:$AA$28,3,FALSE))</f>
        <v/>
      </c>
      <c r="AQ147" s="99" t="str">
        <f t="shared" si="436"/>
        <v/>
      </c>
      <c r="AR147" s="99" t="str">
        <f>IF(H147="","",VLOOKUP(H147,登録データ!$Y$4:$AB$28,4,FALSE))</f>
        <v/>
      </c>
      <c r="AS147" s="99">
        <f>IF(AR147="",0,COUNTIF($AR$17:AR147,AR147))</f>
        <v>0</v>
      </c>
      <c r="AT147" s="99" t="str">
        <f t="shared" si="244"/>
        <v/>
      </c>
      <c r="AU147" s="99">
        <f>IF(AQ147="B",COUNTIF($AT$17:AT147,AT147),0)</f>
        <v>0</v>
      </c>
      <c r="AV147" s="99">
        <f t="shared" si="245"/>
        <v>0</v>
      </c>
      <c r="AW147" s="99">
        <f t="shared" si="437"/>
        <v>0</v>
      </c>
      <c r="AX147" s="99">
        <f t="shared" si="438"/>
        <v>0</v>
      </c>
      <c r="AY147" s="319"/>
      <c r="AZ147" s="313"/>
      <c r="BA147" s="319"/>
      <c r="BB147" s="319"/>
      <c r="BC147" s="319"/>
      <c r="BD147" s="319"/>
    </row>
    <row r="148" spans="2:56" ht="19.5" thickBot="1">
      <c r="B148" s="248"/>
      <c r="C148" s="283"/>
      <c r="D148" s="283"/>
      <c r="E148" s="283"/>
      <c r="F148" s="283"/>
      <c r="G148" s="94" t="s">
        <v>37</v>
      </c>
      <c r="H148" s="196"/>
      <c r="I148" s="94" t="s">
        <v>39</v>
      </c>
      <c r="J148" s="199"/>
      <c r="K148" s="94" t="str">
        <f t="shared" si="255"/>
        <v/>
      </c>
      <c r="L148" s="104" t="str">
        <f t="shared" si="274"/>
        <v/>
      </c>
      <c r="M148" s="202"/>
      <c r="N148" s="303"/>
      <c r="O148" s="303"/>
      <c r="P148" s="304"/>
      <c r="Q148" s="295"/>
      <c r="R148" s="295"/>
      <c r="V148" s="7"/>
      <c r="W148" s="314"/>
      <c r="X148" s="314"/>
      <c r="Y148" s="273"/>
      <c r="Z148" s="273"/>
      <c r="AA148" s="273"/>
      <c r="AB148" s="273"/>
      <c r="AC148" s="273"/>
      <c r="AD148" s="273"/>
      <c r="AE148" s="99">
        <f t="shared" ca="1" si="434"/>
        <v>0</v>
      </c>
      <c r="AF148" s="93">
        <f t="shared" si="236"/>
        <v>0</v>
      </c>
      <c r="AG148" s="93" t="str">
        <f t="shared" si="435"/>
        <v>00000</v>
      </c>
      <c r="AH148" s="11" t="str">
        <f t="shared" si="237"/>
        <v>0秒0</v>
      </c>
      <c r="AI148" s="12">
        <f t="shared" si="238"/>
        <v>0</v>
      </c>
      <c r="AJ148" s="12" t="str">
        <f t="shared" si="239"/>
        <v>0</v>
      </c>
      <c r="AK148" s="12" t="str">
        <f t="shared" si="240"/>
        <v>0</v>
      </c>
      <c r="AL148" s="12" t="str">
        <f t="shared" si="241"/>
        <v>0m</v>
      </c>
      <c r="AM148" s="12" t="str">
        <f t="shared" si="242"/>
        <v>点</v>
      </c>
      <c r="AN148" s="108">
        <f t="shared" si="243"/>
        <v>0</v>
      </c>
      <c r="AO148" s="99" t="str">
        <f>IF(J148="","",VLOOKUP(H148,登録データ!$Y$4:$Z$28,2,FALSE))</f>
        <v/>
      </c>
      <c r="AP148" s="99" t="str">
        <f>IF(J148="","",VLOOKUP(H148,登録データ!$Y$4:$AA$28,3,FALSE))</f>
        <v/>
      </c>
      <c r="AQ148" s="99" t="str">
        <f t="shared" si="436"/>
        <v/>
      </c>
      <c r="AR148" s="99" t="str">
        <f>IF(H148="","",VLOOKUP(H148,登録データ!$Y$4:$AB$28,4,FALSE))</f>
        <v/>
      </c>
      <c r="AS148" s="99">
        <f>IF(AR148="",0,COUNTIF($AR$17:AR148,AR148))</f>
        <v>0</v>
      </c>
      <c r="AT148" s="99" t="str">
        <f t="shared" si="244"/>
        <v/>
      </c>
      <c r="AU148" s="99">
        <f>IF(AQ148="B",COUNTIF($AT$17:AT148,AT148),0)</f>
        <v>0</v>
      </c>
      <c r="AV148" s="99">
        <f t="shared" si="245"/>
        <v>0</v>
      </c>
      <c r="AW148" s="99">
        <f t="shared" si="437"/>
        <v>0</v>
      </c>
      <c r="AX148" s="99">
        <f t="shared" si="438"/>
        <v>0</v>
      </c>
      <c r="AY148" s="320"/>
      <c r="AZ148" s="314"/>
      <c r="BA148" s="320"/>
      <c r="BB148" s="320"/>
      <c r="BC148" s="320"/>
      <c r="BD148" s="320"/>
    </row>
    <row r="149" spans="2:56" ht="19.5" thickTop="1">
      <c r="B149" s="246">
        <v>45</v>
      </c>
      <c r="C149" s="249"/>
      <c r="D149" s="251" t="str">
        <f>IF(C149="","",VLOOKUP(C149,登録データ!$H$3:$N$1500,2,FALSE))</f>
        <v/>
      </c>
      <c r="E149" s="270" t="str">
        <f>IF(C149="","",VLOOKUP(C149,登録データ!$H$3:$N$1500,3,FALSE))</f>
        <v/>
      </c>
      <c r="F149" s="92" t="str">
        <f>IF(C149="","",VLOOKUP(C149,登録データ!$H$3:$N$1500,7,FALSE))</f>
        <v/>
      </c>
      <c r="G149" s="92" t="s">
        <v>33</v>
      </c>
      <c r="H149" s="216"/>
      <c r="I149" s="92" t="s">
        <v>34</v>
      </c>
      <c r="J149" s="197"/>
      <c r="K149" s="102" t="str">
        <f t="shared" si="255"/>
        <v/>
      </c>
      <c r="L149" s="27" t="str">
        <f t="shared" si="274"/>
        <v/>
      </c>
      <c r="M149" s="200"/>
      <c r="N149" s="298"/>
      <c r="O149" s="298"/>
      <c r="P149" s="299"/>
      <c r="Q149" s="293"/>
      <c r="R149" s="293"/>
      <c r="V149" s="7"/>
      <c r="W149" s="312">
        <f>IF(C149="",0,IF(VLOOKUP(C149,登録データ!$H$3:$P$3000,9,FALSE)=1,0,1))</f>
        <v>0</v>
      </c>
      <c r="X149" s="312">
        <f>COUNTIF($C$17:C149,C149)</f>
        <v>0</v>
      </c>
      <c r="Y149" s="325">
        <f t="shared" ref="Y149" si="442">IF(C149="",1,0)</f>
        <v>1</v>
      </c>
      <c r="Z149" s="325">
        <f t="shared" ref="Z149" si="443">IF(D149="",1,0)</f>
        <v>1</v>
      </c>
      <c r="AA149" s="325">
        <f t="shared" ref="AA149" si="444">IF(E149="",1,0)</f>
        <v>1</v>
      </c>
      <c r="AB149" s="325">
        <f t="shared" ref="AB149" si="445">IF(F149="",1,0)</f>
        <v>1</v>
      </c>
      <c r="AC149" s="325">
        <f t="shared" ref="AC149" si="446">IF(F150="",1,0)</f>
        <v>1</v>
      </c>
      <c r="AD149" s="325">
        <f t="shared" ref="AD149" si="447">IF(ISNA(OR(Y149:AC149)),1,SUM(Y149:AC149))</f>
        <v>5</v>
      </c>
      <c r="AE149" s="99">
        <f t="shared" ca="1" si="434"/>
        <v>0</v>
      </c>
      <c r="AF149" s="93">
        <f t="shared" ref="AF149:AF196" si="448">IF(COUNTIF(H149,"*m*")&gt;0,IF(VALUE(AJ149)&gt;59,1,0),0)</f>
        <v>0</v>
      </c>
      <c r="AG149" s="93" t="str">
        <f t="shared" si="435"/>
        <v>00000</v>
      </c>
      <c r="AH149" s="11" t="str">
        <f t="shared" ref="AH149:AH196" si="449">IF(AI149=0,AJ149&amp;"秒"&amp;AK149,AI149&amp;"分"&amp;AJ149&amp;"秒"&amp;AK149)</f>
        <v>0秒0</v>
      </c>
      <c r="AI149" s="12">
        <f t="shared" ref="AI149:AI196" si="450">INT(J149/10000)</f>
        <v>0</v>
      </c>
      <c r="AJ149" s="12" t="str">
        <f t="shared" ref="AJ149:AJ196" si="451">RIGHT(INT(J149/100),2)</f>
        <v>0</v>
      </c>
      <c r="AK149" s="12" t="str">
        <f t="shared" ref="AK149:AK196" si="452">RIGHT(INT(J149/1),2)</f>
        <v>0</v>
      </c>
      <c r="AL149" s="12" t="str">
        <f t="shared" ref="AL149:AL196" si="453">INT(J149/100)&amp;"m"&amp;RIGHT(J149,2)</f>
        <v>0m</v>
      </c>
      <c r="AM149" s="12" t="str">
        <f t="shared" ref="AM149:AM196" si="454">J149&amp;"点"</f>
        <v>点</v>
      </c>
      <c r="AN149" s="108">
        <f t="shared" ref="AN149:AN196" si="455">VALUE(J149)</f>
        <v>0</v>
      </c>
      <c r="AO149" s="99" t="str">
        <f>IF(J149="","",VLOOKUP(H149,登録データ!$Y$4:$Z$28,2,FALSE))</f>
        <v/>
      </c>
      <c r="AP149" s="99" t="str">
        <f>IF(J149="","",VLOOKUP(H149,登録データ!$Y$4:$AA$28,3,FALSE))</f>
        <v/>
      </c>
      <c r="AQ149" s="99" t="str">
        <f t="shared" si="436"/>
        <v/>
      </c>
      <c r="AR149" s="99" t="str">
        <f>IF(H149="","",VLOOKUP(H149,登録データ!$Y$4:$AB$28,4,FALSE))</f>
        <v/>
      </c>
      <c r="AS149" s="99">
        <f>IF(AR149="",0,COUNTIF($AR$17:AR149,AR149))</f>
        <v>0</v>
      </c>
      <c r="AT149" s="99" t="str">
        <f t="shared" ref="AT149:AT196" si="456">AR149&amp;AQ149</f>
        <v/>
      </c>
      <c r="AU149" s="99">
        <f>IF(AQ149="B",COUNTIF($AT$17:AT149,AT149),0)</f>
        <v>0</v>
      </c>
      <c r="AV149" s="99">
        <f t="shared" ref="AV149:AV196" si="457">IF(M149="",0,IF(OR(M149&lt;$AV$10,M149&gt;$AV$11),1,0))</f>
        <v>0</v>
      </c>
      <c r="AW149" s="99">
        <f t="shared" si="437"/>
        <v>0</v>
      </c>
      <c r="AX149" s="99">
        <f t="shared" si="438"/>
        <v>0</v>
      </c>
      <c r="AY149" s="312">
        <f>IF(Q149="",0,COUNTA($Q$17:Q149))</f>
        <v>0</v>
      </c>
      <c r="AZ149" s="312">
        <f>IF(R149="",0,COUNTA($R$17:R149))</f>
        <v>0</v>
      </c>
      <c r="BA149" s="318">
        <f>IF(OR($AR149="20200",$AR150="20200",$AR151="20200"),COUNTIF($AR$17:$AR151,"20200"),0)</f>
        <v>0</v>
      </c>
      <c r="BB149" s="318">
        <f t="shared" ref="BB149" si="458">IF($BA149=0,0,INDEX($H149:$H151,MATCH("20200",$AR149:$AR151,0),1))</f>
        <v>0</v>
      </c>
      <c r="BC149" s="318">
        <f t="shared" ref="BC149" si="459">IF($BA149=0,0,INDEX($J149:$J151,MATCH("20200",$AR149:$AR151,0),1))</f>
        <v>0</v>
      </c>
      <c r="BD149" s="318">
        <f t="shared" ref="BD149" si="460">IF($BA149=0,0,INDEX($L149:$L151,MATCH("20200",$AR149:$AR151,0),1))</f>
        <v>0</v>
      </c>
    </row>
    <row r="150" spans="2:56" ht="18.75">
      <c r="B150" s="247"/>
      <c r="C150" s="250"/>
      <c r="D150" s="252"/>
      <c r="E150" s="271"/>
      <c r="F150" s="93" t="str">
        <f>IF(C149="","",VLOOKUP(C149,登録データ!$H$3:$N$1500,4,FALSE))</f>
        <v/>
      </c>
      <c r="G150" s="93" t="s">
        <v>36</v>
      </c>
      <c r="H150" s="217"/>
      <c r="I150" s="93" t="s">
        <v>61</v>
      </c>
      <c r="J150" s="198"/>
      <c r="K150" s="102" t="str">
        <f t="shared" si="255"/>
        <v/>
      </c>
      <c r="L150" s="99" t="str">
        <f t="shared" si="274"/>
        <v/>
      </c>
      <c r="M150" s="206"/>
      <c r="N150" s="300"/>
      <c r="O150" s="301"/>
      <c r="P150" s="302"/>
      <c r="Q150" s="294"/>
      <c r="R150" s="294"/>
      <c r="V150" s="7"/>
      <c r="W150" s="313"/>
      <c r="X150" s="313"/>
      <c r="Y150" s="326"/>
      <c r="Z150" s="326"/>
      <c r="AA150" s="326"/>
      <c r="AB150" s="326"/>
      <c r="AC150" s="326"/>
      <c r="AD150" s="326"/>
      <c r="AE150" s="99">
        <f t="shared" ca="1" si="434"/>
        <v>0</v>
      </c>
      <c r="AF150" s="93">
        <f t="shared" si="448"/>
        <v>0</v>
      </c>
      <c r="AG150" s="93" t="str">
        <f t="shared" si="435"/>
        <v>00000</v>
      </c>
      <c r="AH150" s="11" t="str">
        <f t="shared" si="449"/>
        <v>0秒0</v>
      </c>
      <c r="AI150" s="12">
        <f t="shared" si="450"/>
        <v>0</v>
      </c>
      <c r="AJ150" s="12" t="str">
        <f t="shared" si="451"/>
        <v>0</v>
      </c>
      <c r="AK150" s="12" t="str">
        <f t="shared" si="452"/>
        <v>0</v>
      </c>
      <c r="AL150" s="12" t="str">
        <f t="shared" si="453"/>
        <v>0m</v>
      </c>
      <c r="AM150" s="12" t="str">
        <f t="shared" si="454"/>
        <v>点</v>
      </c>
      <c r="AN150" s="108">
        <f t="shared" si="455"/>
        <v>0</v>
      </c>
      <c r="AO150" s="99" t="str">
        <f>IF(J150="","",VLOOKUP(H150,登録データ!$Y$4:$Z$28,2,FALSE))</f>
        <v/>
      </c>
      <c r="AP150" s="99" t="str">
        <f>IF(J150="","",VLOOKUP(H150,登録データ!$Y$4:$AA$28,3,FALSE))</f>
        <v/>
      </c>
      <c r="AQ150" s="99" t="str">
        <f t="shared" si="436"/>
        <v/>
      </c>
      <c r="AR150" s="99" t="str">
        <f>IF(H150="","",VLOOKUP(H150,登録データ!$Y$4:$AB$28,4,FALSE))</f>
        <v/>
      </c>
      <c r="AS150" s="99">
        <f>IF(AR150="",0,COUNTIF($AR$17:AR150,AR150))</f>
        <v>0</v>
      </c>
      <c r="AT150" s="99" t="str">
        <f t="shared" si="456"/>
        <v/>
      </c>
      <c r="AU150" s="99">
        <f>IF(AQ150="B",COUNTIF($AT$17:AT150,AT150),0)</f>
        <v>0</v>
      </c>
      <c r="AV150" s="99">
        <f t="shared" si="457"/>
        <v>0</v>
      </c>
      <c r="AW150" s="99">
        <f t="shared" si="437"/>
        <v>0</v>
      </c>
      <c r="AX150" s="99">
        <f t="shared" si="438"/>
        <v>0</v>
      </c>
      <c r="AY150" s="319"/>
      <c r="AZ150" s="313"/>
      <c r="BA150" s="319"/>
      <c r="BB150" s="319"/>
      <c r="BC150" s="319"/>
      <c r="BD150" s="319"/>
    </row>
    <row r="151" spans="2:56" ht="19.5" thickBot="1">
      <c r="B151" s="248"/>
      <c r="C151" s="283"/>
      <c r="D151" s="283"/>
      <c r="E151" s="283"/>
      <c r="F151" s="283"/>
      <c r="G151" s="94" t="s">
        <v>37</v>
      </c>
      <c r="H151" s="196"/>
      <c r="I151" s="94" t="s">
        <v>39</v>
      </c>
      <c r="J151" s="199"/>
      <c r="K151" s="94" t="str">
        <f t="shared" ref="K151:K196" si="461">IF(OR(H151="",J151=""),"",IF(COUNTIF(H151,"*m*")&gt;0,AH151,IF(COUNTIF(H151,"*種*")&gt;0,AM151,AL151)))</f>
        <v/>
      </c>
      <c r="L151" s="104" t="str">
        <f t="shared" si="274"/>
        <v/>
      </c>
      <c r="M151" s="202"/>
      <c r="N151" s="303"/>
      <c r="O151" s="303"/>
      <c r="P151" s="304"/>
      <c r="Q151" s="295"/>
      <c r="R151" s="295"/>
      <c r="V151" s="7"/>
      <c r="W151" s="314"/>
      <c r="X151" s="314"/>
      <c r="Y151" s="273"/>
      <c r="Z151" s="273"/>
      <c r="AA151" s="273"/>
      <c r="AB151" s="273"/>
      <c r="AC151" s="273"/>
      <c r="AD151" s="273"/>
      <c r="AE151" s="99">
        <f t="shared" ca="1" si="434"/>
        <v>0</v>
      </c>
      <c r="AF151" s="93">
        <f t="shared" si="448"/>
        <v>0</v>
      </c>
      <c r="AG151" s="93" t="str">
        <f t="shared" si="435"/>
        <v>00000</v>
      </c>
      <c r="AH151" s="11" t="str">
        <f t="shared" si="449"/>
        <v>0秒0</v>
      </c>
      <c r="AI151" s="12">
        <f t="shared" si="450"/>
        <v>0</v>
      </c>
      <c r="AJ151" s="12" t="str">
        <f t="shared" si="451"/>
        <v>0</v>
      </c>
      <c r="AK151" s="12" t="str">
        <f t="shared" si="452"/>
        <v>0</v>
      </c>
      <c r="AL151" s="12" t="str">
        <f t="shared" si="453"/>
        <v>0m</v>
      </c>
      <c r="AM151" s="12" t="str">
        <f t="shared" si="454"/>
        <v>点</v>
      </c>
      <c r="AN151" s="108">
        <f t="shared" si="455"/>
        <v>0</v>
      </c>
      <c r="AO151" s="99" t="str">
        <f>IF(J151="","",VLOOKUP(H151,登録データ!$Y$4:$Z$28,2,FALSE))</f>
        <v/>
      </c>
      <c r="AP151" s="99" t="str">
        <f>IF(J151="","",VLOOKUP(H151,登録データ!$Y$4:$AA$28,3,FALSE))</f>
        <v/>
      </c>
      <c r="AQ151" s="99" t="str">
        <f t="shared" si="436"/>
        <v/>
      </c>
      <c r="AR151" s="99" t="str">
        <f>IF(H151="","",VLOOKUP(H151,登録データ!$Y$4:$AB$28,4,FALSE))</f>
        <v/>
      </c>
      <c r="AS151" s="99">
        <f>IF(AR151="",0,COUNTIF($AR$17:AR151,AR151))</f>
        <v>0</v>
      </c>
      <c r="AT151" s="99" t="str">
        <f t="shared" si="456"/>
        <v/>
      </c>
      <c r="AU151" s="99">
        <f>IF(AQ151="B",COUNTIF($AT$17:AT151,AT151),0)</f>
        <v>0</v>
      </c>
      <c r="AV151" s="99">
        <f t="shared" si="457"/>
        <v>0</v>
      </c>
      <c r="AW151" s="99">
        <f t="shared" si="437"/>
        <v>0</v>
      </c>
      <c r="AX151" s="99">
        <f t="shared" si="438"/>
        <v>0</v>
      </c>
      <c r="AY151" s="320"/>
      <c r="AZ151" s="314"/>
      <c r="BA151" s="320"/>
      <c r="BB151" s="320"/>
      <c r="BC151" s="320"/>
      <c r="BD151" s="320"/>
    </row>
    <row r="152" spans="2:56" ht="19.5" thickTop="1">
      <c r="B152" s="246">
        <v>46</v>
      </c>
      <c r="C152" s="249"/>
      <c r="D152" s="251" t="str">
        <f>IF(C152="","",VLOOKUP(C152,登録データ!$H$3:$N$1500,2,FALSE))</f>
        <v/>
      </c>
      <c r="E152" s="270" t="str">
        <f>IF(C152="","",VLOOKUP(C152,登録データ!$H$3:$N$1500,3,FALSE))</f>
        <v/>
      </c>
      <c r="F152" s="92" t="str">
        <f>IF(C152="","",VLOOKUP(C152,登録データ!$H$3:$N$1500,7,FALSE))</f>
        <v/>
      </c>
      <c r="G152" s="92" t="s">
        <v>33</v>
      </c>
      <c r="H152" s="216"/>
      <c r="I152" s="92" t="s">
        <v>34</v>
      </c>
      <c r="J152" s="197"/>
      <c r="K152" s="102" t="str">
        <f t="shared" si="461"/>
        <v/>
      </c>
      <c r="L152" s="27" t="str">
        <f t="shared" si="274"/>
        <v/>
      </c>
      <c r="M152" s="200"/>
      <c r="N152" s="298"/>
      <c r="O152" s="298"/>
      <c r="P152" s="299"/>
      <c r="Q152" s="293"/>
      <c r="R152" s="293"/>
      <c r="V152" s="7"/>
      <c r="W152" s="312">
        <f>IF(C152="",0,IF(VLOOKUP(C152,登録データ!$H$3:$P$3000,9,FALSE)=1,0,1))</f>
        <v>0</v>
      </c>
      <c r="X152" s="312">
        <f>COUNTIF($C$17:C152,C152)</f>
        <v>0</v>
      </c>
      <c r="Y152" s="325">
        <f t="shared" ref="Y152" si="462">IF(C152="",1,0)</f>
        <v>1</v>
      </c>
      <c r="Z152" s="325">
        <f t="shared" ref="Z152" si="463">IF(D152="",1,0)</f>
        <v>1</v>
      </c>
      <c r="AA152" s="325">
        <f t="shared" ref="AA152" si="464">IF(E152="",1,0)</f>
        <v>1</v>
      </c>
      <c r="AB152" s="325">
        <f t="shared" ref="AB152" si="465">IF(F152="",1,0)</f>
        <v>1</v>
      </c>
      <c r="AC152" s="325">
        <f t="shared" ref="AC152" si="466">IF(F153="",1,0)</f>
        <v>1</v>
      </c>
      <c r="AD152" s="325">
        <f t="shared" ref="AD152" si="467">IF(ISNA(OR(Y152:AC152)),1,SUM(Y152:AC152))</f>
        <v>5</v>
      </c>
      <c r="AE152" s="99">
        <f t="shared" ca="1" si="434"/>
        <v>0</v>
      </c>
      <c r="AF152" s="93">
        <f t="shared" si="448"/>
        <v>0</v>
      </c>
      <c r="AG152" s="93" t="str">
        <f t="shared" si="435"/>
        <v>00000</v>
      </c>
      <c r="AH152" s="11" t="str">
        <f t="shared" si="449"/>
        <v>0秒0</v>
      </c>
      <c r="AI152" s="12">
        <f t="shared" si="450"/>
        <v>0</v>
      </c>
      <c r="AJ152" s="12" t="str">
        <f t="shared" si="451"/>
        <v>0</v>
      </c>
      <c r="AK152" s="12" t="str">
        <f t="shared" si="452"/>
        <v>0</v>
      </c>
      <c r="AL152" s="12" t="str">
        <f t="shared" si="453"/>
        <v>0m</v>
      </c>
      <c r="AM152" s="12" t="str">
        <f t="shared" si="454"/>
        <v>点</v>
      </c>
      <c r="AN152" s="108">
        <f t="shared" si="455"/>
        <v>0</v>
      </c>
      <c r="AO152" s="99" t="str">
        <f>IF(J152="","",VLOOKUP(H152,登録データ!$Y$4:$Z$28,2,FALSE))</f>
        <v/>
      </c>
      <c r="AP152" s="99" t="str">
        <f>IF(J152="","",VLOOKUP(H152,登録データ!$Y$4:$AA$28,3,FALSE))</f>
        <v/>
      </c>
      <c r="AQ152" s="99" t="str">
        <f t="shared" si="436"/>
        <v/>
      </c>
      <c r="AR152" s="99" t="str">
        <f>IF(H152="","",VLOOKUP(H152,登録データ!$Y$4:$AB$28,4,FALSE))</f>
        <v/>
      </c>
      <c r="AS152" s="99">
        <f>IF(AR152="",0,COUNTIF($AR$17:AR152,AR152))</f>
        <v>0</v>
      </c>
      <c r="AT152" s="99" t="str">
        <f t="shared" si="456"/>
        <v/>
      </c>
      <c r="AU152" s="99">
        <f>IF(AQ152="B",COUNTIF($AT$17:AT152,AT152),0)</f>
        <v>0</v>
      </c>
      <c r="AV152" s="99">
        <f t="shared" si="457"/>
        <v>0</v>
      </c>
      <c r="AW152" s="99">
        <f t="shared" si="437"/>
        <v>0</v>
      </c>
      <c r="AX152" s="99">
        <f t="shared" si="438"/>
        <v>0</v>
      </c>
      <c r="AY152" s="312">
        <f>IF(Q152="",0,COUNTA($Q$17:Q152))</f>
        <v>0</v>
      </c>
      <c r="AZ152" s="312">
        <f>IF(R152="",0,COUNTA($R$17:R152))</f>
        <v>0</v>
      </c>
      <c r="BA152" s="318">
        <f>IF(OR($AR152="20200",$AR153="20200",$AR154="20200"),COUNTIF($AR$17:$AR154,"20200"),0)</f>
        <v>0</v>
      </c>
      <c r="BB152" s="318">
        <f t="shared" ref="BB152" si="468">IF($BA152=0,0,INDEX($H152:$H154,MATCH("20200",$AR152:$AR154,0),1))</f>
        <v>0</v>
      </c>
      <c r="BC152" s="318">
        <f t="shared" ref="BC152" si="469">IF($BA152=0,0,INDEX($J152:$J154,MATCH("20200",$AR152:$AR154,0),1))</f>
        <v>0</v>
      </c>
      <c r="BD152" s="318">
        <f t="shared" ref="BD152" si="470">IF($BA152=0,0,INDEX($L152:$L154,MATCH("20200",$AR152:$AR154,0),1))</f>
        <v>0</v>
      </c>
    </row>
    <row r="153" spans="2:56" ht="18.75">
      <c r="B153" s="247"/>
      <c r="C153" s="250"/>
      <c r="D153" s="252"/>
      <c r="E153" s="271"/>
      <c r="F153" s="93" t="str">
        <f>IF(C152="","",VLOOKUP(C152,登録データ!$H$3:$N$1500,4,FALSE))</f>
        <v/>
      </c>
      <c r="G153" s="93" t="s">
        <v>36</v>
      </c>
      <c r="H153" s="217"/>
      <c r="I153" s="93" t="s">
        <v>61</v>
      </c>
      <c r="J153" s="198"/>
      <c r="K153" s="102" t="str">
        <f t="shared" si="461"/>
        <v/>
      </c>
      <c r="L153" s="99" t="str">
        <f t="shared" si="274"/>
        <v/>
      </c>
      <c r="M153" s="206"/>
      <c r="N153" s="300"/>
      <c r="O153" s="301"/>
      <c r="P153" s="302"/>
      <c r="Q153" s="294"/>
      <c r="R153" s="294"/>
      <c r="V153" s="7"/>
      <c r="W153" s="313"/>
      <c r="X153" s="313"/>
      <c r="Y153" s="326"/>
      <c r="Z153" s="326"/>
      <c r="AA153" s="326"/>
      <c r="AB153" s="326"/>
      <c r="AC153" s="326"/>
      <c r="AD153" s="326"/>
      <c r="AE153" s="99">
        <f t="shared" ca="1" si="434"/>
        <v>0</v>
      </c>
      <c r="AF153" s="93">
        <f t="shared" si="448"/>
        <v>0</v>
      </c>
      <c r="AG153" s="93" t="str">
        <f t="shared" si="435"/>
        <v>00000</v>
      </c>
      <c r="AH153" s="11" t="str">
        <f t="shared" si="449"/>
        <v>0秒0</v>
      </c>
      <c r="AI153" s="12">
        <f t="shared" si="450"/>
        <v>0</v>
      </c>
      <c r="AJ153" s="12" t="str">
        <f t="shared" si="451"/>
        <v>0</v>
      </c>
      <c r="AK153" s="12" t="str">
        <f t="shared" si="452"/>
        <v>0</v>
      </c>
      <c r="AL153" s="12" t="str">
        <f t="shared" si="453"/>
        <v>0m</v>
      </c>
      <c r="AM153" s="12" t="str">
        <f t="shared" si="454"/>
        <v>点</v>
      </c>
      <c r="AN153" s="108">
        <f t="shared" si="455"/>
        <v>0</v>
      </c>
      <c r="AO153" s="99" t="str">
        <f>IF(J153="","",VLOOKUP(H153,登録データ!$Y$4:$Z$28,2,FALSE))</f>
        <v/>
      </c>
      <c r="AP153" s="99" t="str">
        <f>IF(J153="","",VLOOKUP(H153,登録データ!$Y$4:$AA$28,3,FALSE))</f>
        <v/>
      </c>
      <c r="AQ153" s="99" t="str">
        <f t="shared" si="436"/>
        <v/>
      </c>
      <c r="AR153" s="99" t="str">
        <f>IF(H153="","",VLOOKUP(H153,登録データ!$Y$4:$AB$28,4,FALSE))</f>
        <v/>
      </c>
      <c r="AS153" s="99">
        <f>IF(AR153="",0,COUNTIF($AR$17:AR153,AR153))</f>
        <v>0</v>
      </c>
      <c r="AT153" s="99" t="str">
        <f t="shared" si="456"/>
        <v/>
      </c>
      <c r="AU153" s="99">
        <f>IF(AQ153="B",COUNTIF($AT$17:AT153,AT153),0)</f>
        <v>0</v>
      </c>
      <c r="AV153" s="99">
        <f t="shared" si="457"/>
        <v>0</v>
      </c>
      <c r="AW153" s="99">
        <f t="shared" si="437"/>
        <v>0</v>
      </c>
      <c r="AX153" s="99">
        <f t="shared" si="438"/>
        <v>0</v>
      </c>
      <c r="AY153" s="319"/>
      <c r="AZ153" s="313"/>
      <c r="BA153" s="319"/>
      <c r="BB153" s="319"/>
      <c r="BC153" s="319"/>
      <c r="BD153" s="319"/>
    </row>
    <row r="154" spans="2:56" ht="19.5" thickBot="1">
      <c r="B154" s="248"/>
      <c r="C154" s="283"/>
      <c r="D154" s="283"/>
      <c r="E154" s="283"/>
      <c r="F154" s="283"/>
      <c r="G154" s="94" t="s">
        <v>37</v>
      </c>
      <c r="H154" s="196"/>
      <c r="I154" s="94" t="s">
        <v>39</v>
      </c>
      <c r="J154" s="199"/>
      <c r="K154" s="94" t="str">
        <f t="shared" si="461"/>
        <v/>
      </c>
      <c r="L154" s="104" t="str">
        <f t="shared" si="274"/>
        <v/>
      </c>
      <c r="M154" s="202"/>
      <c r="N154" s="303"/>
      <c r="O154" s="303"/>
      <c r="P154" s="304"/>
      <c r="Q154" s="295"/>
      <c r="R154" s="295"/>
      <c r="V154" s="7"/>
      <c r="W154" s="314"/>
      <c r="X154" s="314"/>
      <c r="Y154" s="273"/>
      <c r="Z154" s="273"/>
      <c r="AA154" s="273"/>
      <c r="AB154" s="273"/>
      <c r="AC154" s="273"/>
      <c r="AD154" s="273"/>
      <c r="AE154" s="99">
        <f t="shared" ca="1" si="434"/>
        <v>0</v>
      </c>
      <c r="AF154" s="93">
        <f t="shared" si="448"/>
        <v>0</v>
      </c>
      <c r="AG154" s="93" t="str">
        <f t="shared" si="435"/>
        <v>00000</v>
      </c>
      <c r="AH154" s="11" t="str">
        <f t="shared" si="449"/>
        <v>0秒0</v>
      </c>
      <c r="AI154" s="12">
        <f t="shared" si="450"/>
        <v>0</v>
      </c>
      <c r="AJ154" s="12" t="str">
        <f t="shared" si="451"/>
        <v>0</v>
      </c>
      <c r="AK154" s="12" t="str">
        <f t="shared" si="452"/>
        <v>0</v>
      </c>
      <c r="AL154" s="12" t="str">
        <f t="shared" si="453"/>
        <v>0m</v>
      </c>
      <c r="AM154" s="12" t="str">
        <f t="shared" si="454"/>
        <v>点</v>
      </c>
      <c r="AN154" s="108">
        <f t="shared" si="455"/>
        <v>0</v>
      </c>
      <c r="AO154" s="99" t="str">
        <f>IF(J154="","",VLOOKUP(H154,登録データ!$Y$4:$Z$28,2,FALSE))</f>
        <v/>
      </c>
      <c r="AP154" s="99" t="str">
        <f>IF(J154="","",VLOOKUP(H154,登録データ!$Y$4:$AA$28,3,FALSE))</f>
        <v/>
      </c>
      <c r="AQ154" s="99" t="str">
        <f t="shared" si="436"/>
        <v/>
      </c>
      <c r="AR154" s="99" t="str">
        <f>IF(H154="","",VLOOKUP(H154,登録データ!$Y$4:$AB$28,4,FALSE))</f>
        <v/>
      </c>
      <c r="AS154" s="99">
        <f>IF(AR154="",0,COUNTIF($AR$17:AR154,AR154))</f>
        <v>0</v>
      </c>
      <c r="AT154" s="99" t="str">
        <f t="shared" si="456"/>
        <v/>
      </c>
      <c r="AU154" s="99">
        <f>IF(AQ154="B",COUNTIF($AT$17:AT154,AT154),0)</f>
        <v>0</v>
      </c>
      <c r="AV154" s="99">
        <f t="shared" si="457"/>
        <v>0</v>
      </c>
      <c r="AW154" s="99">
        <f t="shared" si="437"/>
        <v>0</v>
      </c>
      <c r="AX154" s="99">
        <f t="shared" si="438"/>
        <v>0</v>
      </c>
      <c r="AY154" s="320"/>
      <c r="AZ154" s="314"/>
      <c r="BA154" s="320"/>
      <c r="BB154" s="320"/>
      <c r="BC154" s="320"/>
      <c r="BD154" s="320"/>
    </row>
    <row r="155" spans="2:56" ht="19.5" thickTop="1">
      <c r="B155" s="246">
        <v>47</v>
      </c>
      <c r="C155" s="249"/>
      <c r="D155" s="251" t="str">
        <f>IF(C155="","",VLOOKUP(C155,登録データ!$H$3:$N$1500,2,FALSE))</f>
        <v/>
      </c>
      <c r="E155" s="270" t="str">
        <f>IF(C155="","",VLOOKUP(C155,登録データ!$H$3:$N$1500,3,FALSE))</f>
        <v/>
      </c>
      <c r="F155" s="92" t="str">
        <f>IF(C155="","",VLOOKUP(C155,登録データ!$H$3:$N$1500,7,FALSE))</f>
        <v/>
      </c>
      <c r="G155" s="92" t="s">
        <v>33</v>
      </c>
      <c r="H155" s="216"/>
      <c r="I155" s="92" t="s">
        <v>34</v>
      </c>
      <c r="J155" s="197"/>
      <c r="K155" s="102" t="str">
        <f t="shared" si="461"/>
        <v/>
      </c>
      <c r="L155" s="27" t="str">
        <f t="shared" si="274"/>
        <v/>
      </c>
      <c r="M155" s="200"/>
      <c r="N155" s="298"/>
      <c r="O155" s="298"/>
      <c r="P155" s="299"/>
      <c r="Q155" s="293"/>
      <c r="R155" s="293"/>
      <c r="V155" s="7"/>
      <c r="W155" s="312">
        <f>IF(C155="",0,IF(VLOOKUP(C155,登録データ!$H$3:$P$3000,9,FALSE)=1,0,1))</f>
        <v>0</v>
      </c>
      <c r="X155" s="312">
        <f>COUNTIF($C$17:C155,C155)</f>
        <v>0</v>
      </c>
      <c r="Y155" s="325">
        <f t="shared" ref="Y155" si="471">IF(C155="",1,0)</f>
        <v>1</v>
      </c>
      <c r="Z155" s="325">
        <f t="shared" ref="Z155" si="472">IF(D155="",1,0)</f>
        <v>1</v>
      </c>
      <c r="AA155" s="325">
        <f t="shared" ref="AA155" si="473">IF(E155="",1,0)</f>
        <v>1</v>
      </c>
      <c r="AB155" s="325">
        <f t="shared" ref="AB155" si="474">IF(F155="",1,0)</f>
        <v>1</v>
      </c>
      <c r="AC155" s="325">
        <f t="shared" ref="AC155" si="475">IF(F156="",1,0)</f>
        <v>1</v>
      </c>
      <c r="AD155" s="325">
        <f t="shared" ref="AD155" si="476">IF(ISNA(OR(Y155:AC155)),1,SUM(Y155:AC155))</f>
        <v>5</v>
      </c>
      <c r="AE155" s="99">
        <f t="shared" ca="1" si="434"/>
        <v>0</v>
      </c>
      <c r="AF155" s="93">
        <f t="shared" si="448"/>
        <v>0</v>
      </c>
      <c r="AG155" s="93" t="str">
        <f t="shared" si="435"/>
        <v>00000</v>
      </c>
      <c r="AH155" s="11" t="str">
        <f t="shared" si="449"/>
        <v>0秒0</v>
      </c>
      <c r="AI155" s="12">
        <f t="shared" si="450"/>
        <v>0</v>
      </c>
      <c r="AJ155" s="12" t="str">
        <f t="shared" si="451"/>
        <v>0</v>
      </c>
      <c r="AK155" s="12" t="str">
        <f t="shared" si="452"/>
        <v>0</v>
      </c>
      <c r="AL155" s="12" t="str">
        <f t="shared" si="453"/>
        <v>0m</v>
      </c>
      <c r="AM155" s="12" t="str">
        <f t="shared" si="454"/>
        <v>点</v>
      </c>
      <c r="AN155" s="108">
        <f t="shared" si="455"/>
        <v>0</v>
      </c>
      <c r="AO155" s="99" t="str">
        <f>IF(J155="","",VLOOKUP(H155,登録データ!$Y$4:$Z$28,2,FALSE))</f>
        <v/>
      </c>
      <c r="AP155" s="99" t="str">
        <f>IF(J155="","",VLOOKUP(H155,登録データ!$Y$4:$AA$28,3,FALSE))</f>
        <v/>
      </c>
      <c r="AQ155" s="99" t="str">
        <f t="shared" si="436"/>
        <v/>
      </c>
      <c r="AR155" s="99" t="str">
        <f>IF(H155="","",VLOOKUP(H155,登録データ!$Y$4:$AB$28,4,FALSE))</f>
        <v/>
      </c>
      <c r="AS155" s="99">
        <f>IF(AR155="",0,COUNTIF($AR$17:AR155,AR155))</f>
        <v>0</v>
      </c>
      <c r="AT155" s="99" t="str">
        <f t="shared" si="456"/>
        <v/>
      </c>
      <c r="AU155" s="99">
        <f>IF(AQ155="B",COUNTIF($AT$17:AT155,AT155),0)</f>
        <v>0</v>
      </c>
      <c r="AV155" s="99">
        <f t="shared" si="457"/>
        <v>0</v>
      </c>
      <c r="AW155" s="99">
        <f t="shared" si="437"/>
        <v>0</v>
      </c>
      <c r="AX155" s="99">
        <f t="shared" si="438"/>
        <v>0</v>
      </c>
      <c r="AY155" s="312">
        <f>IF(Q155="",0,COUNTA($Q$17:Q155))</f>
        <v>0</v>
      </c>
      <c r="AZ155" s="312">
        <f>IF(R155="",0,COUNTA($R$17:R155))</f>
        <v>0</v>
      </c>
      <c r="BA155" s="318">
        <f>IF(OR($AR155="20200",$AR156="20200",$AR157="20200"),COUNTIF($AR$17:$AR157,"20200"),0)</f>
        <v>0</v>
      </c>
      <c r="BB155" s="318">
        <f t="shared" ref="BB155" si="477">IF($BA155=0,0,INDEX($H155:$H157,MATCH("20200",$AR155:$AR157,0),1))</f>
        <v>0</v>
      </c>
      <c r="BC155" s="318">
        <f t="shared" ref="BC155" si="478">IF($BA155=0,0,INDEX($J155:$J157,MATCH("20200",$AR155:$AR157,0),1))</f>
        <v>0</v>
      </c>
      <c r="BD155" s="318">
        <f t="shared" ref="BD155" si="479">IF($BA155=0,0,INDEX($L155:$L157,MATCH("20200",$AR155:$AR157,0),1))</f>
        <v>0</v>
      </c>
    </row>
    <row r="156" spans="2:56" ht="18.75">
      <c r="B156" s="247"/>
      <c r="C156" s="250"/>
      <c r="D156" s="252"/>
      <c r="E156" s="271"/>
      <c r="F156" s="93" t="str">
        <f>IF(C155="","",VLOOKUP(C155,登録データ!$H$3:$N$1500,4,FALSE))</f>
        <v/>
      </c>
      <c r="G156" s="93" t="s">
        <v>36</v>
      </c>
      <c r="H156" s="217"/>
      <c r="I156" s="93" t="s">
        <v>61</v>
      </c>
      <c r="J156" s="198"/>
      <c r="K156" s="102" t="str">
        <f t="shared" si="461"/>
        <v/>
      </c>
      <c r="L156" s="99" t="str">
        <f t="shared" si="274"/>
        <v/>
      </c>
      <c r="M156" s="206"/>
      <c r="N156" s="300"/>
      <c r="O156" s="301"/>
      <c r="P156" s="302"/>
      <c r="Q156" s="294"/>
      <c r="R156" s="294"/>
      <c r="V156" s="7"/>
      <c r="W156" s="313"/>
      <c r="X156" s="313"/>
      <c r="Y156" s="326"/>
      <c r="Z156" s="326"/>
      <c r="AA156" s="326"/>
      <c r="AB156" s="326"/>
      <c r="AC156" s="326"/>
      <c r="AD156" s="326"/>
      <c r="AE156" s="99">
        <f t="shared" ca="1" si="434"/>
        <v>0</v>
      </c>
      <c r="AF156" s="93">
        <f t="shared" si="448"/>
        <v>0</v>
      </c>
      <c r="AG156" s="93" t="str">
        <f t="shared" si="435"/>
        <v>00000</v>
      </c>
      <c r="AH156" s="11" t="str">
        <f t="shared" si="449"/>
        <v>0秒0</v>
      </c>
      <c r="AI156" s="12">
        <f t="shared" si="450"/>
        <v>0</v>
      </c>
      <c r="AJ156" s="12" t="str">
        <f t="shared" si="451"/>
        <v>0</v>
      </c>
      <c r="AK156" s="12" t="str">
        <f t="shared" si="452"/>
        <v>0</v>
      </c>
      <c r="AL156" s="12" t="str">
        <f t="shared" si="453"/>
        <v>0m</v>
      </c>
      <c r="AM156" s="12" t="str">
        <f t="shared" si="454"/>
        <v>点</v>
      </c>
      <c r="AN156" s="108">
        <f t="shared" si="455"/>
        <v>0</v>
      </c>
      <c r="AO156" s="99" t="str">
        <f>IF(J156="","",VLOOKUP(H156,登録データ!$Y$4:$Z$28,2,FALSE))</f>
        <v/>
      </c>
      <c r="AP156" s="99" t="str">
        <f>IF(J156="","",VLOOKUP(H156,登録データ!$Y$4:$AA$28,3,FALSE))</f>
        <v/>
      </c>
      <c r="AQ156" s="99" t="str">
        <f t="shared" si="436"/>
        <v/>
      </c>
      <c r="AR156" s="99" t="str">
        <f>IF(H156="","",VLOOKUP(H156,登録データ!$Y$4:$AB$28,4,FALSE))</f>
        <v/>
      </c>
      <c r="AS156" s="99">
        <f>IF(AR156="",0,COUNTIF($AR$17:AR156,AR156))</f>
        <v>0</v>
      </c>
      <c r="AT156" s="99" t="str">
        <f t="shared" si="456"/>
        <v/>
      </c>
      <c r="AU156" s="99">
        <f>IF(AQ156="B",COUNTIF($AT$17:AT156,AT156),0)</f>
        <v>0</v>
      </c>
      <c r="AV156" s="99">
        <f t="shared" si="457"/>
        <v>0</v>
      </c>
      <c r="AW156" s="99">
        <f t="shared" si="437"/>
        <v>0</v>
      </c>
      <c r="AX156" s="99">
        <f t="shared" si="438"/>
        <v>0</v>
      </c>
      <c r="AY156" s="319"/>
      <c r="AZ156" s="313"/>
      <c r="BA156" s="319"/>
      <c r="BB156" s="319"/>
      <c r="BC156" s="319"/>
      <c r="BD156" s="319"/>
    </row>
    <row r="157" spans="2:56" ht="19.5" thickBot="1">
      <c r="B157" s="248"/>
      <c r="C157" s="283"/>
      <c r="D157" s="283"/>
      <c r="E157" s="283"/>
      <c r="F157" s="283"/>
      <c r="G157" s="94" t="s">
        <v>37</v>
      </c>
      <c r="H157" s="196"/>
      <c r="I157" s="94" t="s">
        <v>39</v>
      </c>
      <c r="J157" s="199"/>
      <c r="K157" s="94" t="str">
        <f t="shared" si="461"/>
        <v/>
      </c>
      <c r="L157" s="104" t="str">
        <f t="shared" si="274"/>
        <v/>
      </c>
      <c r="M157" s="202"/>
      <c r="N157" s="303"/>
      <c r="O157" s="303"/>
      <c r="P157" s="304"/>
      <c r="Q157" s="295"/>
      <c r="R157" s="295"/>
      <c r="V157" s="7"/>
      <c r="W157" s="314"/>
      <c r="X157" s="314"/>
      <c r="Y157" s="273"/>
      <c r="Z157" s="273"/>
      <c r="AA157" s="273"/>
      <c r="AB157" s="273"/>
      <c r="AC157" s="273"/>
      <c r="AD157" s="273"/>
      <c r="AE157" s="99">
        <f t="shared" ca="1" si="434"/>
        <v>0</v>
      </c>
      <c r="AF157" s="93">
        <f t="shared" si="448"/>
        <v>0</v>
      </c>
      <c r="AG157" s="93" t="str">
        <f t="shared" si="435"/>
        <v>00000</v>
      </c>
      <c r="AH157" s="11" t="str">
        <f t="shared" si="449"/>
        <v>0秒0</v>
      </c>
      <c r="AI157" s="12">
        <f t="shared" si="450"/>
        <v>0</v>
      </c>
      <c r="AJ157" s="12" t="str">
        <f t="shared" si="451"/>
        <v>0</v>
      </c>
      <c r="AK157" s="12" t="str">
        <f t="shared" si="452"/>
        <v>0</v>
      </c>
      <c r="AL157" s="12" t="str">
        <f t="shared" si="453"/>
        <v>0m</v>
      </c>
      <c r="AM157" s="12" t="str">
        <f t="shared" si="454"/>
        <v>点</v>
      </c>
      <c r="AN157" s="108">
        <f t="shared" si="455"/>
        <v>0</v>
      </c>
      <c r="AO157" s="99" t="str">
        <f>IF(J157="","",VLOOKUP(H157,登録データ!$Y$4:$Z$28,2,FALSE))</f>
        <v/>
      </c>
      <c r="AP157" s="99" t="str">
        <f>IF(J157="","",VLOOKUP(H157,登録データ!$Y$4:$AA$28,3,FALSE))</f>
        <v/>
      </c>
      <c r="AQ157" s="99" t="str">
        <f t="shared" si="436"/>
        <v/>
      </c>
      <c r="AR157" s="99" t="str">
        <f>IF(H157="","",VLOOKUP(H157,登録データ!$Y$4:$AB$28,4,FALSE))</f>
        <v/>
      </c>
      <c r="AS157" s="99">
        <f>IF(AR157="",0,COUNTIF($AR$17:AR157,AR157))</f>
        <v>0</v>
      </c>
      <c r="AT157" s="99" t="str">
        <f t="shared" si="456"/>
        <v/>
      </c>
      <c r="AU157" s="99">
        <f>IF(AQ157="B",COUNTIF($AT$17:AT157,AT157),0)</f>
        <v>0</v>
      </c>
      <c r="AV157" s="99">
        <f t="shared" si="457"/>
        <v>0</v>
      </c>
      <c r="AW157" s="99">
        <f t="shared" si="437"/>
        <v>0</v>
      </c>
      <c r="AX157" s="99">
        <f t="shared" si="438"/>
        <v>0</v>
      </c>
      <c r="AY157" s="320"/>
      <c r="AZ157" s="314"/>
      <c r="BA157" s="320"/>
      <c r="BB157" s="320"/>
      <c r="BC157" s="320"/>
      <c r="BD157" s="320"/>
    </row>
    <row r="158" spans="2:56" ht="19.5" thickTop="1">
      <c r="B158" s="246">
        <v>48</v>
      </c>
      <c r="C158" s="249"/>
      <c r="D158" s="251" t="str">
        <f>IF(C158="","",VLOOKUP(C158,登録データ!$H$3:$N$1500,2,FALSE))</f>
        <v/>
      </c>
      <c r="E158" s="270" t="str">
        <f>IF(C158="","",VLOOKUP(C158,登録データ!$H$3:$N$1500,3,FALSE))</f>
        <v/>
      </c>
      <c r="F158" s="92" t="str">
        <f>IF(C158="","",VLOOKUP(C158,登録データ!$H$3:$N$1500,7,FALSE))</f>
        <v/>
      </c>
      <c r="G158" s="92" t="s">
        <v>33</v>
      </c>
      <c r="H158" s="216"/>
      <c r="I158" s="92" t="s">
        <v>34</v>
      </c>
      <c r="J158" s="197"/>
      <c r="K158" s="102" t="str">
        <f t="shared" si="461"/>
        <v/>
      </c>
      <c r="L158" s="27" t="str">
        <f t="shared" ref="L158:L193" si="480">IF(J158="","",AQ158)</f>
        <v/>
      </c>
      <c r="M158" s="200"/>
      <c r="N158" s="298"/>
      <c r="O158" s="298"/>
      <c r="P158" s="299"/>
      <c r="Q158" s="293"/>
      <c r="R158" s="293"/>
      <c r="V158" s="7"/>
      <c r="W158" s="312">
        <f>IF(C158="",0,IF(VLOOKUP(C158,登録データ!$H$3:$P$3000,9,FALSE)=1,0,1))</f>
        <v>0</v>
      </c>
      <c r="X158" s="312">
        <f>COUNTIF($C$17:C158,C158)</f>
        <v>0</v>
      </c>
      <c r="Y158" s="325">
        <f t="shared" ref="Y158" si="481">IF(C158="",1,0)</f>
        <v>1</v>
      </c>
      <c r="Z158" s="325">
        <f t="shared" ref="Z158" si="482">IF(D158="",1,0)</f>
        <v>1</v>
      </c>
      <c r="AA158" s="325">
        <f t="shared" ref="AA158" si="483">IF(E158="",1,0)</f>
        <v>1</v>
      </c>
      <c r="AB158" s="325">
        <f t="shared" ref="AB158" si="484">IF(F158="",1,0)</f>
        <v>1</v>
      </c>
      <c r="AC158" s="325">
        <f t="shared" ref="AC158" si="485">IF(F159="",1,0)</f>
        <v>1</v>
      </c>
      <c r="AD158" s="325">
        <f t="shared" ref="AD158" si="486">IF(ISNA(OR(Y158:AC158)),1,SUM(Y158:AC158))</f>
        <v>5</v>
      </c>
      <c r="AE158" s="99">
        <f t="shared" ca="1" si="434"/>
        <v>0</v>
      </c>
      <c r="AF158" s="93">
        <f t="shared" si="448"/>
        <v>0</v>
      </c>
      <c r="AG158" s="93" t="str">
        <f t="shared" si="435"/>
        <v>00000</v>
      </c>
      <c r="AH158" s="11" t="str">
        <f t="shared" si="449"/>
        <v>0秒0</v>
      </c>
      <c r="AI158" s="12">
        <f t="shared" si="450"/>
        <v>0</v>
      </c>
      <c r="AJ158" s="12" t="str">
        <f t="shared" si="451"/>
        <v>0</v>
      </c>
      <c r="AK158" s="12" t="str">
        <f t="shared" si="452"/>
        <v>0</v>
      </c>
      <c r="AL158" s="12" t="str">
        <f t="shared" si="453"/>
        <v>0m</v>
      </c>
      <c r="AM158" s="12" t="str">
        <f t="shared" si="454"/>
        <v>点</v>
      </c>
      <c r="AN158" s="108">
        <f t="shared" si="455"/>
        <v>0</v>
      </c>
      <c r="AO158" s="99" t="str">
        <f>IF(J158="","",VLOOKUP(H158,登録データ!$Y$4:$Z$28,2,FALSE))</f>
        <v/>
      </c>
      <c r="AP158" s="99" t="str">
        <f>IF(J158="","",VLOOKUP(H158,登録データ!$Y$4:$AA$28,3,FALSE))</f>
        <v/>
      </c>
      <c r="AQ158" s="99" t="str">
        <f t="shared" si="436"/>
        <v/>
      </c>
      <c r="AR158" s="99" t="str">
        <f>IF(H158="","",VLOOKUP(H158,登録データ!$Y$4:$AB$28,4,FALSE))</f>
        <v/>
      </c>
      <c r="AS158" s="99">
        <f>IF(AR158="",0,COUNTIF($AR$17:AR158,AR158))</f>
        <v>0</v>
      </c>
      <c r="AT158" s="99" t="str">
        <f t="shared" si="456"/>
        <v/>
      </c>
      <c r="AU158" s="99">
        <f>IF(AQ158="B",COUNTIF($AT$17:AT158,AT158),0)</f>
        <v>0</v>
      </c>
      <c r="AV158" s="99">
        <f t="shared" si="457"/>
        <v>0</v>
      </c>
      <c r="AW158" s="99">
        <f t="shared" si="437"/>
        <v>0</v>
      </c>
      <c r="AX158" s="99">
        <f t="shared" si="438"/>
        <v>0</v>
      </c>
      <c r="AY158" s="312">
        <f>IF(Q158="",0,COUNTA($Q$17:Q158))</f>
        <v>0</v>
      </c>
      <c r="AZ158" s="312">
        <f>IF(R158="",0,COUNTA($R$17:R158))</f>
        <v>0</v>
      </c>
      <c r="BA158" s="318">
        <f>IF(OR($AR158="20200",$AR159="20200",$AR160="20200"),COUNTIF($AR$17:$AR160,"20200"),0)</f>
        <v>0</v>
      </c>
      <c r="BB158" s="318">
        <f t="shared" ref="BB158" si="487">IF($BA158=0,0,INDEX($H158:$H160,MATCH("20200",$AR158:$AR160,0),1))</f>
        <v>0</v>
      </c>
      <c r="BC158" s="318">
        <f t="shared" ref="BC158" si="488">IF($BA158=0,0,INDEX($J158:$J160,MATCH("20200",$AR158:$AR160,0),1))</f>
        <v>0</v>
      </c>
      <c r="BD158" s="318">
        <f t="shared" ref="BD158" si="489">IF($BA158=0,0,INDEX($L158:$L160,MATCH("20200",$AR158:$AR160,0),1))</f>
        <v>0</v>
      </c>
    </row>
    <row r="159" spans="2:56" ht="18.75">
      <c r="B159" s="247"/>
      <c r="C159" s="250"/>
      <c r="D159" s="252"/>
      <c r="E159" s="271"/>
      <c r="F159" s="93" t="str">
        <f>IF(C158="","",VLOOKUP(C158,登録データ!$H$3:$N$1500,4,FALSE))</f>
        <v/>
      </c>
      <c r="G159" s="93" t="s">
        <v>36</v>
      </c>
      <c r="H159" s="217"/>
      <c r="I159" s="93" t="s">
        <v>61</v>
      </c>
      <c r="J159" s="198"/>
      <c r="K159" s="102" t="str">
        <f t="shared" si="461"/>
        <v/>
      </c>
      <c r="L159" s="99" t="str">
        <f t="shared" si="480"/>
        <v/>
      </c>
      <c r="M159" s="206"/>
      <c r="N159" s="300"/>
      <c r="O159" s="301"/>
      <c r="P159" s="302"/>
      <c r="Q159" s="294"/>
      <c r="R159" s="294"/>
      <c r="V159" s="7"/>
      <c r="W159" s="313"/>
      <c r="X159" s="313"/>
      <c r="Y159" s="326"/>
      <c r="Z159" s="326"/>
      <c r="AA159" s="326"/>
      <c r="AB159" s="326"/>
      <c r="AC159" s="326"/>
      <c r="AD159" s="326"/>
      <c r="AE159" s="99">
        <f t="shared" ca="1" si="434"/>
        <v>0</v>
      </c>
      <c r="AF159" s="93">
        <f t="shared" si="448"/>
        <v>0</v>
      </c>
      <c r="AG159" s="93" t="str">
        <f t="shared" si="435"/>
        <v>00000</v>
      </c>
      <c r="AH159" s="11" t="str">
        <f t="shared" si="449"/>
        <v>0秒0</v>
      </c>
      <c r="AI159" s="12">
        <f t="shared" si="450"/>
        <v>0</v>
      </c>
      <c r="AJ159" s="12" t="str">
        <f t="shared" si="451"/>
        <v>0</v>
      </c>
      <c r="AK159" s="12" t="str">
        <f t="shared" si="452"/>
        <v>0</v>
      </c>
      <c r="AL159" s="12" t="str">
        <f t="shared" si="453"/>
        <v>0m</v>
      </c>
      <c r="AM159" s="12" t="str">
        <f t="shared" si="454"/>
        <v>点</v>
      </c>
      <c r="AN159" s="108">
        <f t="shared" si="455"/>
        <v>0</v>
      </c>
      <c r="AO159" s="99" t="str">
        <f>IF(J159="","",VLOOKUP(H159,登録データ!$Y$4:$Z$28,2,FALSE))</f>
        <v/>
      </c>
      <c r="AP159" s="99" t="str">
        <f>IF(J159="","",VLOOKUP(H159,登録データ!$Y$4:$AA$28,3,FALSE))</f>
        <v/>
      </c>
      <c r="AQ159" s="99" t="str">
        <f t="shared" si="436"/>
        <v/>
      </c>
      <c r="AR159" s="99" t="str">
        <f>IF(H159="","",VLOOKUP(H159,登録データ!$Y$4:$AB$28,4,FALSE))</f>
        <v/>
      </c>
      <c r="AS159" s="99">
        <f>IF(AR159="",0,COUNTIF($AR$17:AR159,AR159))</f>
        <v>0</v>
      </c>
      <c r="AT159" s="99" t="str">
        <f t="shared" si="456"/>
        <v/>
      </c>
      <c r="AU159" s="99">
        <f>IF(AQ159="B",COUNTIF($AT$17:AT159,AT159),0)</f>
        <v>0</v>
      </c>
      <c r="AV159" s="99">
        <f t="shared" si="457"/>
        <v>0</v>
      </c>
      <c r="AW159" s="99">
        <f t="shared" si="437"/>
        <v>0</v>
      </c>
      <c r="AX159" s="99">
        <f t="shared" si="438"/>
        <v>0</v>
      </c>
      <c r="AY159" s="319"/>
      <c r="AZ159" s="313"/>
      <c r="BA159" s="319"/>
      <c r="BB159" s="319"/>
      <c r="BC159" s="319"/>
      <c r="BD159" s="319"/>
    </row>
    <row r="160" spans="2:56" ht="19.5" thickBot="1">
      <c r="B160" s="248"/>
      <c r="C160" s="283"/>
      <c r="D160" s="283"/>
      <c r="E160" s="283"/>
      <c r="F160" s="283"/>
      <c r="G160" s="94" t="s">
        <v>37</v>
      </c>
      <c r="H160" s="196"/>
      <c r="I160" s="94" t="s">
        <v>39</v>
      </c>
      <c r="J160" s="199"/>
      <c r="K160" s="94" t="str">
        <f t="shared" si="461"/>
        <v/>
      </c>
      <c r="L160" s="104" t="str">
        <f t="shared" si="480"/>
        <v/>
      </c>
      <c r="M160" s="202"/>
      <c r="N160" s="303"/>
      <c r="O160" s="303"/>
      <c r="P160" s="304"/>
      <c r="Q160" s="295"/>
      <c r="R160" s="295"/>
      <c r="V160" s="7"/>
      <c r="W160" s="314"/>
      <c r="X160" s="314"/>
      <c r="Y160" s="273"/>
      <c r="Z160" s="273"/>
      <c r="AA160" s="273"/>
      <c r="AB160" s="273"/>
      <c r="AC160" s="273"/>
      <c r="AD160" s="273"/>
      <c r="AE160" s="99">
        <f t="shared" ca="1" si="434"/>
        <v>0</v>
      </c>
      <c r="AF160" s="93">
        <f t="shared" si="448"/>
        <v>0</v>
      </c>
      <c r="AG160" s="93" t="str">
        <f t="shared" si="435"/>
        <v>00000</v>
      </c>
      <c r="AH160" s="11" t="str">
        <f t="shared" si="449"/>
        <v>0秒0</v>
      </c>
      <c r="AI160" s="12">
        <f t="shared" si="450"/>
        <v>0</v>
      </c>
      <c r="AJ160" s="12" t="str">
        <f t="shared" si="451"/>
        <v>0</v>
      </c>
      <c r="AK160" s="12" t="str">
        <f t="shared" si="452"/>
        <v>0</v>
      </c>
      <c r="AL160" s="12" t="str">
        <f t="shared" si="453"/>
        <v>0m</v>
      </c>
      <c r="AM160" s="12" t="str">
        <f t="shared" si="454"/>
        <v>点</v>
      </c>
      <c r="AN160" s="108">
        <f t="shared" si="455"/>
        <v>0</v>
      </c>
      <c r="AO160" s="99" t="str">
        <f>IF(J160="","",VLOOKUP(H160,登録データ!$Y$4:$Z$28,2,FALSE))</f>
        <v/>
      </c>
      <c r="AP160" s="99" t="str">
        <f>IF(J160="","",VLOOKUP(H160,登録データ!$Y$4:$AA$28,3,FALSE))</f>
        <v/>
      </c>
      <c r="AQ160" s="99" t="str">
        <f t="shared" si="436"/>
        <v/>
      </c>
      <c r="AR160" s="99" t="str">
        <f>IF(H160="","",VLOOKUP(H160,登録データ!$Y$4:$AB$28,4,FALSE))</f>
        <v/>
      </c>
      <c r="AS160" s="99">
        <f>IF(AR160="",0,COUNTIF($AR$17:AR160,AR160))</f>
        <v>0</v>
      </c>
      <c r="AT160" s="99" t="str">
        <f t="shared" si="456"/>
        <v/>
      </c>
      <c r="AU160" s="99">
        <f>IF(AQ160="B",COUNTIF($AT$17:AT160,AT160),0)</f>
        <v>0</v>
      </c>
      <c r="AV160" s="99">
        <f t="shared" si="457"/>
        <v>0</v>
      </c>
      <c r="AW160" s="99">
        <f t="shared" si="437"/>
        <v>0</v>
      </c>
      <c r="AX160" s="99">
        <f t="shared" si="438"/>
        <v>0</v>
      </c>
      <c r="AY160" s="320"/>
      <c r="AZ160" s="314"/>
      <c r="BA160" s="320"/>
      <c r="BB160" s="320"/>
      <c r="BC160" s="320"/>
      <c r="BD160" s="320"/>
    </row>
    <row r="161" spans="2:56" ht="19.5" thickTop="1">
      <c r="B161" s="246">
        <v>49</v>
      </c>
      <c r="C161" s="249"/>
      <c r="D161" s="251" t="str">
        <f>IF(C161="","",VLOOKUP(C161,登録データ!$H$3:$N$1500,2,FALSE))</f>
        <v/>
      </c>
      <c r="E161" s="270" t="str">
        <f>IF(C161="","",VLOOKUP(C161,登録データ!$H$3:$N$1500,3,FALSE))</f>
        <v/>
      </c>
      <c r="F161" s="92" t="str">
        <f>IF(C161="","",VLOOKUP(C161,登録データ!$H$3:$N$1500,7,FALSE))</f>
        <v/>
      </c>
      <c r="G161" s="92" t="s">
        <v>33</v>
      </c>
      <c r="H161" s="216"/>
      <c r="I161" s="92" t="s">
        <v>34</v>
      </c>
      <c r="J161" s="197"/>
      <c r="K161" s="102" t="str">
        <f t="shared" si="461"/>
        <v/>
      </c>
      <c r="L161" s="27" t="str">
        <f t="shared" si="480"/>
        <v/>
      </c>
      <c r="M161" s="200"/>
      <c r="N161" s="298"/>
      <c r="O161" s="298"/>
      <c r="P161" s="299"/>
      <c r="Q161" s="293"/>
      <c r="R161" s="293"/>
      <c r="V161" s="7"/>
      <c r="W161" s="312">
        <f>IF(C161="",0,IF(VLOOKUP(C161,登録データ!$H$3:$P$3000,9,FALSE)=1,0,1))</f>
        <v>0</v>
      </c>
      <c r="X161" s="312">
        <f>COUNTIF($C$17:C161,C161)</f>
        <v>0</v>
      </c>
      <c r="Y161" s="325">
        <f t="shared" ref="Y161" si="490">IF(C161="",1,0)</f>
        <v>1</v>
      </c>
      <c r="Z161" s="325">
        <f t="shared" ref="Z161" si="491">IF(D161="",1,0)</f>
        <v>1</v>
      </c>
      <c r="AA161" s="325">
        <f t="shared" ref="AA161" si="492">IF(E161="",1,0)</f>
        <v>1</v>
      </c>
      <c r="AB161" s="325">
        <f t="shared" ref="AB161" si="493">IF(F161="",1,0)</f>
        <v>1</v>
      </c>
      <c r="AC161" s="325">
        <f t="shared" ref="AC161" si="494">IF(F162="",1,0)</f>
        <v>1</v>
      </c>
      <c r="AD161" s="325">
        <f t="shared" ref="AD161" si="495">IF(ISNA(OR(Y161:AC161)),1,SUM(Y161:AC161))</f>
        <v>5</v>
      </c>
      <c r="AE161" s="99">
        <f t="shared" ca="1" si="434"/>
        <v>0</v>
      </c>
      <c r="AF161" s="93">
        <f t="shared" si="448"/>
        <v>0</v>
      </c>
      <c r="AG161" s="93" t="str">
        <f t="shared" si="435"/>
        <v>00000</v>
      </c>
      <c r="AH161" s="11" t="str">
        <f t="shared" si="449"/>
        <v>0秒0</v>
      </c>
      <c r="AI161" s="12">
        <f t="shared" si="450"/>
        <v>0</v>
      </c>
      <c r="AJ161" s="12" t="str">
        <f t="shared" si="451"/>
        <v>0</v>
      </c>
      <c r="AK161" s="12" t="str">
        <f t="shared" si="452"/>
        <v>0</v>
      </c>
      <c r="AL161" s="12" t="str">
        <f t="shared" si="453"/>
        <v>0m</v>
      </c>
      <c r="AM161" s="12" t="str">
        <f t="shared" si="454"/>
        <v>点</v>
      </c>
      <c r="AN161" s="108">
        <f t="shared" si="455"/>
        <v>0</v>
      </c>
      <c r="AO161" s="99" t="str">
        <f>IF(J161="","",VLOOKUP(H161,登録データ!$Y$4:$Z$28,2,FALSE))</f>
        <v/>
      </c>
      <c r="AP161" s="99" t="str">
        <f>IF(J161="","",VLOOKUP(H161,登録データ!$Y$4:$AA$28,3,FALSE))</f>
        <v/>
      </c>
      <c r="AQ161" s="99" t="str">
        <f t="shared" si="436"/>
        <v/>
      </c>
      <c r="AR161" s="99" t="str">
        <f>IF(H161="","",VLOOKUP(H161,登録データ!$Y$4:$AB$28,4,FALSE))</f>
        <v/>
      </c>
      <c r="AS161" s="99">
        <f>IF(AR161="",0,COUNTIF($AR$17:AR161,AR161))</f>
        <v>0</v>
      </c>
      <c r="AT161" s="99" t="str">
        <f t="shared" si="456"/>
        <v/>
      </c>
      <c r="AU161" s="99">
        <f>IF(AQ161="B",COUNTIF($AT$17:AT161,AT161),0)</f>
        <v>0</v>
      </c>
      <c r="AV161" s="99">
        <f t="shared" si="457"/>
        <v>0</v>
      </c>
      <c r="AW161" s="99">
        <f t="shared" si="437"/>
        <v>0</v>
      </c>
      <c r="AX161" s="99">
        <f t="shared" si="438"/>
        <v>0</v>
      </c>
      <c r="AY161" s="312">
        <f>IF(Q161="",0,COUNTA($Q$17:Q161))</f>
        <v>0</v>
      </c>
      <c r="AZ161" s="312">
        <f>IF(R161="",0,COUNTA($R$17:R161))</f>
        <v>0</v>
      </c>
      <c r="BA161" s="318">
        <f>IF(OR($AR161="20200",$AR162="20200",$AR163="20200"),COUNTIF($AR$17:$AR163,"20200"),0)</f>
        <v>0</v>
      </c>
      <c r="BB161" s="318">
        <f t="shared" ref="BB161" si="496">IF($BA161=0,0,INDEX($H161:$H163,MATCH("20200",$AR161:$AR163,0),1))</f>
        <v>0</v>
      </c>
      <c r="BC161" s="318">
        <f t="shared" ref="BC161" si="497">IF($BA161=0,0,INDEX($J161:$J163,MATCH("20200",$AR161:$AR163,0),1))</f>
        <v>0</v>
      </c>
      <c r="BD161" s="318">
        <f t="shared" ref="BD161" si="498">IF($BA161=0,0,INDEX($L161:$L163,MATCH("20200",$AR161:$AR163,0),1))</f>
        <v>0</v>
      </c>
    </row>
    <row r="162" spans="2:56" ht="18.75">
      <c r="B162" s="247"/>
      <c r="C162" s="250"/>
      <c r="D162" s="252"/>
      <c r="E162" s="271"/>
      <c r="F162" s="93" t="str">
        <f>IF(C161="","",VLOOKUP(C161,登録データ!$H$3:$N$1500,4,FALSE))</f>
        <v/>
      </c>
      <c r="G162" s="93" t="s">
        <v>36</v>
      </c>
      <c r="H162" s="217"/>
      <c r="I162" s="93" t="s">
        <v>61</v>
      </c>
      <c r="J162" s="198"/>
      <c r="K162" s="102" t="str">
        <f t="shared" si="461"/>
        <v/>
      </c>
      <c r="L162" s="99" t="str">
        <f t="shared" si="480"/>
        <v/>
      </c>
      <c r="M162" s="206"/>
      <c r="N162" s="300"/>
      <c r="O162" s="301"/>
      <c r="P162" s="302"/>
      <c r="Q162" s="294"/>
      <c r="R162" s="294"/>
      <c r="V162" s="7"/>
      <c r="W162" s="313"/>
      <c r="X162" s="313"/>
      <c r="Y162" s="326"/>
      <c r="Z162" s="326"/>
      <c r="AA162" s="326"/>
      <c r="AB162" s="326"/>
      <c r="AC162" s="326"/>
      <c r="AD162" s="326"/>
      <c r="AE162" s="99">
        <f t="shared" ca="1" si="434"/>
        <v>0</v>
      </c>
      <c r="AF162" s="93">
        <f t="shared" si="448"/>
        <v>0</v>
      </c>
      <c r="AG162" s="93" t="str">
        <f t="shared" si="435"/>
        <v>00000</v>
      </c>
      <c r="AH162" s="11" t="str">
        <f t="shared" si="449"/>
        <v>0秒0</v>
      </c>
      <c r="AI162" s="12">
        <f t="shared" si="450"/>
        <v>0</v>
      </c>
      <c r="AJ162" s="12" t="str">
        <f t="shared" si="451"/>
        <v>0</v>
      </c>
      <c r="AK162" s="12" t="str">
        <f t="shared" si="452"/>
        <v>0</v>
      </c>
      <c r="AL162" s="12" t="str">
        <f t="shared" si="453"/>
        <v>0m</v>
      </c>
      <c r="AM162" s="12" t="str">
        <f t="shared" si="454"/>
        <v>点</v>
      </c>
      <c r="AN162" s="108">
        <f t="shared" si="455"/>
        <v>0</v>
      </c>
      <c r="AO162" s="99" t="str">
        <f>IF(J162="","",VLOOKUP(H162,登録データ!$Y$4:$Z$28,2,FALSE))</f>
        <v/>
      </c>
      <c r="AP162" s="99" t="str">
        <f>IF(J162="","",VLOOKUP(H162,登録データ!$Y$4:$AA$28,3,FALSE))</f>
        <v/>
      </c>
      <c r="AQ162" s="99" t="str">
        <f t="shared" si="436"/>
        <v/>
      </c>
      <c r="AR162" s="99" t="str">
        <f>IF(H162="","",VLOOKUP(H162,登録データ!$Y$4:$AB$28,4,FALSE))</f>
        <v/>
      </c>
      <c r="AS162" s="99">
        <f>IF(AR162="",0,COUNTIF($AR$17:AR162,AR162))</f>
        <v>0</v>
      </c>
      <c r="AT162" s="99" t="str">
        <f t="shared" si="456"/>
        <v/>
      </c>
      <c r="AU162" s="99">
        <f>IF(AQ162="B",COUNTIF($AT$17:AT162,AT162),0)</f>
        <v>0</v>
      </c>
      <c r="AV162" s="99">
        <f t="shared" si="457"/>
        <v>0</v>
      </c>
      <c r="AW162" s="99">
        <f t="shared" si="437"/>
        <v>0</v>
      </c>
      <c r="AX162" s="99">
        <f t="shared" si="438"/>
        <v>0</v>
      </c>
      <c r="AY162" s="319"/>
      <c r="AZ162" s="313"/>
      <c r="BA162" s="319"/>
      <c r="BB162" s="319"/>
      <c r="BC162" s="319"/>
      <c r="BD162" s="319"/>
    </row>
    <row r="163" spans="2:56" ht="19.5" thickBot="1">
      <c r="B163" s="248"/>
      <c r="C163" s="283"/>
      <c r="D163" s="283"/>
      <c r="E163" s="283"/>
      <c r="F163" s="283"/>
      <c r="G163" s="94" t="s">
        <v>37</v>
      </c>
      <c r="H163" s="196"/>
      <c r="I163" s="94" t="s">
        <v>39</v>
      </c>
      <c r="J163" s="199"/>
      <c r="K163" s="94" t="str">
        <f t="shared" si="461"/>
        <v/>
      </c>
      <c r="L163" s="104" t="str">
        <f t="shared" si="480"/>
        <v/>
      </c>
      <c r="M163" s="202"/>
      <c r="N163" s="303"/>
      <c r="O163" s="303"/>
      <c r="P163" s="304"/>
      <c r="Q163" s="295"/>
      <c r="R163" s="295"/>
      <c r="V163" s="7"/>
      <c r="W163" s="314"/>
      <c r="X163" s="314"/>
      <c r="Y163" s="273"/>
      <c r="Z163" s="273"/>
      <c r="AA163" s="273"/>
      <c r="AB163" s="273"/>
      <c r="AC163" s="273"/>
      <c r="AD163" s="273"/>
      <c r="AE163" s="99">
        <f t="shared" ca="1" si="434"/>
        <v>0</v>
      </c>
      <c r="AF163" s="93">
        <f t="shared" si="448"/>
        <v>0</v>
      </c>
      <c r="AG163" s="93" t="str">
        <f t="shared" si="435"/>
        <v>00000</v>
      </c>
      <c r="AH163" s="11" t="str">
        <f t="shared" si="449"/>
        <v>0秒0</v>
      </c>
      <c r="AI163" s="12">
        <f t="shared" si="450"/>
        <v>0</v>
      </c>
      <c r="AJ163" s="12" t="str">
        <f t="shared" si="451"/>
        <v>0</v>
      </c>
      <c r="AK163" s="12" t="str">
        <f t="shared" si="452"/>
        <v>0</v>
      </c>
      <c r="AL163" s="12" t="str">
        <f t="shared" si="453"/>
        <v>0m</v>
      </c>
      <c r="AM163" s="12" t="str">
        <f t="shared" si="454"/>
        <v>点</v>
      </c>
      <c r="AN163" s="108">
        <f t="shared" si="455"/>
        <v>0</v>
      </c>
      <c r="AO163" s="99" t="str">
        <f>IF(J163="","",VLOOKUP(H163,登録データ!$Y$4:$Z$28,2,FALSE))</f>
        <v/>
      </c>
      <c r="AP163" s="99" t="str">
        <f>IF(J163="","",VLOOKUP(H163,登録データ!$Y$4:$AA$28,3,FALSE))</f>
        <v/>
      </c>
      <c r="AQ163" s="99" t="str">
        <f t="shared" si="436"/>
        <v/>
      </c>
      <c r="AR163" s="99" t="str">
        <f>IF(H163="","",VLOOKUP(H163,登録データ!$Y$4:$AB$28,4,FALSE))</f>
        <v/>
      </c>
      <c r="AS163" s="99">
        <f>IF(AR163="",0,COUNTIF($AR$17:AR163,AR163))</f>
        <v>0</v>
      </c>
      <c r="AT163" s="99" t="str">
        <f t="shared" si="456"/>
        <v/>
      </c>
      <c r="AU163" s="99">
        <f>IF(AQ163="B",COUNTIF($AT$17:AT163,AT163),0)</f>
        <v>0</v>
      </c>
      <c r="AV163" s="99">
        <f t="shared" si="457"/>
        <v>0</v>
      </c>
      <c r="AW163" s="99">
        <f t="shared" si="437"/>
        <v>0</v>
      </c>
      <c r="AX163" s="99">
        <f t="shared" si="438"/>
        <v>0</v>
      </c>
      <c r="AY163" s="320"/>
      <c r="AZ163" s="314"/>
      <c r="BA163" s="320"/>
      <c r="BB163" s="320"/>
      <c r="BC163" s="320"/>
      <c r="BD163" s="320"/>
    </row>
    <row r="164" spans="2:56" ht="19.5" thickTop="1">
      <c r="B164" s="246">
        <v>50</v>
      </c>
      <c r="C164" s="249"/>
      <c r="D164" s="251" t="str">
        <f>IF(C164="","",VLOOKUP(C164,登録データ!$H$3:$N$1500,2,FALSE))</f>
        <v/>
      </c>
      <c r="E164" s="270" t="str">
        <f>IF(C164="","",VLOOKUP(C164,登録データ!$H$3:$N$1500,3,FALSE))</f>
        <v/>
      </c>
      <c r="F164" s="92" t="str">
        <f>IF(C164="","",VLOOKUP(C164,登録データ!$H$3:$N$1500,7,FALSE))</f>
        <v/>
      </c>
      <c r="G164" s="92" t="s">
        <v>33</v>
      </c>
      <c r="H164" s="216"/>
      <c r="I164" s="92" t="s">
        <v>34</v>
      </c>
      <c r="J164" s="197"/>
      <c r="K164" s="102" t="str">
        <f t="shared" si="461"/>
        <v/>
      </c>
      <c r="L164" s="27" t="str">
        <f t="shared" si="480"/>
        <v/>
      </c>
      <c r="M164" s="200"/>
      <c r="N164" s="298"/>
      <c r="O164" s="298"/>
      <c r="P164" s="299"/>
      <c r="Q164" s="293"/>
      <c r="R164" s="293"/>
      <c r="V164" s="7"/>
      <c r="W164" s="312">
        <f>IF(C164="",0,IF(VLOOKUP(C164,登録データ!$H$3:$P$3000,9,FALSE)=1,0,1))</f>
        <v>0</v>
      </c>
      <c r="X164" s="312">
        <f>COUNTIF($C$17:C164,C164)</f>
        <v>0</v>
      </c>
      <c r="Y164" s="325">
        <f t="shared" ref="Y164" si="499">IF(C164="",1,0)</f>
        <v>1</v>
      </c>
      <c r="Z164" s="325">
        <f t="shared" ref="Z164" si="500">IF(D164="",1,0)</f>
        <v>1</v>
      </c>
      <c r="AA164" s="325">
        <f t="shared" ref="AA164" si="501">IF(E164="",1,0)</f>
        <v>1</v>
      </c>
      <c r="AB164" s="325">
        <f t="shared" ref="AB164" si="502">IF(F164="",1,0)</f>
        <v>1</v>
      </c>
      <c r="AC164" s="325">
        <f t="shared" ref="AC164" si="503">IF(F165="",1,0)</f>
        <v>1</v>
      </c>
      <c r="AD164" s="325">
        <f t="shared" ref="AD164" si="504">IF(ISNA(OR(Y164:AC164)),1,SUM(Y164:AC164))</f>
        <v>5</v>
      </c>
      <c r="AE164" s="99">
        <f t="shared" ca="1" si="434"/>
        <v>0</v>
      </c>
      <c r="AF164" s="93">
        <f t="shared" si="448"/>
        <v>0</v>
      </c>
      <c r="AG164" s="93" t="str">
        <f t="shared" si="435"/>
        <v>00000</v>
      </c>
      <c r="AH164" s="11" t="str">
        <f t="shared" si="449"/>
        <v>0秒0</v>
      </c>
      <c r="AI164" s="12">
        <f t="shared" si="450"/>
        <v>0</v>
      </c>
      <c r="AJ164" s="12" t="str">
        <f t="shared" si="451"/>
        <v>0</v>
      </c>
      <c r="AK164" s="12" t="str">
        <f t="shared" si="452"/>
        <v>0</v>
      </c>
      <c r="AL164" s="12" t="str">
        <f t="shared" si="453"/>
        <v>0m</v>
      </c>
      <c r="AM164" s="12" t="str">
        <f t="shared" si="454"/>
        <v>点</v>
      </c>
      <c r="AN164" s="108">
        <f t="shared" si="455"/>
        <v>0</v>
      </c>
      <c r="AO164" s="99" t="str">
        <f>IF(J164="","",VLOOKUP(H164,登録データ!$Y$4:$Z$28,2,FALSE))</f>
        <v/>
      </c>
      <c r="AP164" s="99" t="str">
        <f>IF(J164="","",VLOOKUP(H164,登録データ!$Y$4:$AA$28,3,FALSE))</f>
        <v/>
      </c>
      <c r="AQ164" s="99" t="str">
        <f t="shared" si="436"/>
        <v/>
      </c>
      <c r="AR164" s="99" t="str">
        <f>IF(H164="","",VLOOKUP(H164,登録データ!$Y$4:$AB$28,4,FALSE))</f>
        <v/>
      </c>
      <c r="AS164" s="99">
        <f>IF(AR164="",0,COUNTIF($AR$17:AR164,AR164))</f>
        <v>0</v>
      </c>
      <c r="AT164" s="99" t="str">
        <f t="shared" si="456"/>
        <v/>
      </c>
      <c r="AU164" s="99">
        <f>IF(AQ164="B",COUNTIF($AT$17:AT164,AT164),0)</f>
        <v>0</v>
      </c>
      <c r="AV164" s="99">
        <f t="shared" si="457"/>
        <v>0</v>
      </c>
      <c r="AW164" s="99">
        <f t="shared" si="437"/>
        <v>0</v>
      </c>
      <c r="AX164" s="99">
        <f t="shared" si="438"/>
        <v>0</v>
      </c>
      <c r="AY164" s="312">
        <f>IF(Q164="",0,COUNTA($Q$17:Q164))</f>
        <v>0</v>
      </c>
      <c r="AZ164" s="312">
        <f>IF(R164="",0,COUNTA($R$17:R164))</f>
        <v>0</v>
      </c>
      <c r="BA164" s="318">
        <f>IF(OR($AR164="20200",$AR165="20200",$AR166="20200"),COUNTIF($AR$17:$AR166,"20200"),0)</f>
        <v>0</v>
      </c>
      <c r="BB164" s="318">
        <f t="shared" ref="BB164" si="505">IF($BA164=0,0,INDEX($H164:$H166,MATCH("20200",$AR164:$AR166,0),1))</f>
        <v>0</v>
      </c>
      <c r="BC164" s="318">
        <f t="shared" ref="BC164" si="506">IF($BA164=0,0,INDEX($J164:$J166,MATCH("20200",$AR164:$AR166,0),1))</f>
        <v>0</v>
      </c>
      <c r="BD164" s="318">
        <f t="shared" ref="BD164" si="507">IF($BA164=0,0,INDEX($L164:$L166,MATCH("20200",$AR164:$AR166,0),1))</f>
        <v>0</v>
      </c>
    </row>
    <row r="165" spans="2:56" ht="18.75">
      <c r="B165" s="247"/>
      <c r="C165" s="250"/>
      <c r="D165" s="252"/>
      <c r="E165" s="271"/>
      <c r="F165" s="93" t="str">
        <f>IF(C164="","",VLOOKUP(C164,登録データ!$H$3:$N$1500,4,FALSE))</f>
        <v/>
      </c>
      <c r="G165" s="93" t="s">
        <v>36</v>
      </c>
      <c r="H165" s="217"/>
      <c r="I165" s="93" t="s">
        <v>61</v>
      </c>
      <c r="J165" s="198"/>
      <c r="K165" s="102" t="str">
        <f t="shared" si="461"/>
        <v/>
      </c>
      <c r="L165" s="99" t="str">
        <f t="shared" si="480"/>
        <v/>
      </c>
      <c r="M165" s="206"/>
      <c r="N165" s="300"/>
      <c r="O165" s="301"/>
      <c r="P165" s="302"/>
      <c r="Q165" s="294"/>
      <c r="R165" s="294"/>
      <c r="V165" s="7"/>
      <c r="W165" s="313"/>
      <c r="X165" s="313"/>
      <c r="Y165" s="326"/>
      <c r="Z165" s="326"/>
      <c r="AA165" s="326"/>
      <c r="AB165" s="326"/>
      <c r="AC165" s="326"/>
      <c r="AD165" s="326"/>
      <c r="AE165" s="99">
        <f t="shared" ca="1" si="434"/>
        <v>0</v>
      </c>
      <c r="AF165" s="93">
        <f t="shared" si="448"/>
        <v>0</v>
      </c>
      <c r="AG165" s="93" t="str">
        <f t="shared" si="435"/>
        <v>00000</v>
      </c>
      <c r="AH165" s="11" t="str">
        <f t="shared" si="449"/>
        <v>0秒0</v>
      </c>
      <c r="AI165" s="12">
        <f t="shared" si="450"/>
        <v>0</v>
      </c>
      <c r="AJ165" s="12" t="str">
        <f t="shared" si="451"/>
        <v>0</v>
      </c>
      <c r="AK165" s="12" t="str">
        <f t="shared" si="452"/>
        <v>0</v>
      </c>
      <c r="AL165" s="12" t="str">
        <f t="shared" si="453"/>
        <v>0m</v>
      </c>
      <c r="AM165" s="12" t="str">
        <f t="shared" si="454"/>
        <v>点</v>
      </c>
      <c r="AN165" s="108">
        <f t="shared" si="455"/>
        <v>0</v>
      </c>
      <c r="AO165" s="99" t="str">
        <f>IF(J165="","",VLOOKUP(H165,登録データ!$Y$4:$Z$28,2,FALSE))</f>
        <v/>
      </c>
      <c r="AP165" s="99" t="str">
        <f>IF(J165="","",VLOOKUP(H165,登録データ!$Y$4:$AA$28,3,FALSE))</f>
        <v/>
      </c>
      <c r="AQ165" s="99" t="str">
        <f t="shared" si="436"/>
        <v/>
      </c>
      <c r="AR165" s="99" t="str">
        <f>IF(H165="","",VLOOKUP(H165,登録データ!$Y$4:$AB$28,4,FALSE))</f>
        <v/>
      </c>
      <c r="AS165" s="99">
        <f>IF(AR165="",0,COUNTIF($AR$17:AR165,AR165))</f>
        <v>0</v>
      </c>
      <c r="AT165" s="99" t="str">
        <f t="shared" si="456"/>
        <v/>
      </c>
      <c r="AU165" s="99">
        <f>IF(AQ165="B",COUNTIF($AT$17:AT165,AT165),0)</f>
        <v>0</v>
      </c>
      <c r="AV165" s="99">
        <f t="shared" si="457"/>
        <v>0</v>
      </c>
      <c r="AW165" s="99">
        <f t="shared" si="437"/>
        <v>0</v>
      </c>
      <c r="AX165" s="99">
        <f t="shared" si="438"/>
        <v>0</v>
      </c>
      <c r="AY165" s="319"/>
      <c r="AZ165" s="313"/>
      <c r="BA165" s="319"/>
      <c r="BB165" s="319"/>
      <c r="BC165" s="319"/>
      <c r="BD165" s="319"/>
    </row>
    <row r="166" spans="2:56" ht="19.5" thickBot="1">
      <c r="B166" s="248"/>
      <c r="C166" s="283"/>
      <c r="D166" s="283"/>
      <c r="E166" s="283"/>
      <c r="F166" s="283"/>
      <c r="G166" s="94" t="s">
        <v>37</v>
      </c>
      <c r="H166" s="196"/>
      <c r="I166" s="94" t="s">
        <v>39</v>
      </c>
      <c r="J166" s="199"/>
      <c r="K166" s="94" t="str">
        <f t="shared" si="461"/>
        <v/>
      </c>
      <c r="L166" s="104" t="str">
        <f t="shared" si="480"/>
        <v/>
      </c>
      <c r="M166" s="202"/>
      <c r="N166" s="303"/>
      <c r="O166" s="303"/>
      <c r="P166" s="304"/>
      <c r="Q166" s="295"/>
      <c r="R166" s="295"/>
      <c r="V166" s="7"/>
      <c r="W166" s="314"/>
      <c r="X166" s="314"/>
      <c r="Y166" s="273"/>
      <c r="Z166" s="273"/>
      <c r="AA166" s="273"/>
      <c r="AB166" s="273"/>
      <c r="AC166" s="273"/>
      <c r="AD166" s="273"/>
      <c r="AE166" s="99">
        <f t="shared" ca="1" si="434"/>
        <v>0</v>
      </c>
      <c r="AF166" s="93">
        <f t="shared" si="448"/>
        <v>0</v>
      </c>
      <c r="AG166" s="93" t="str">
        <f t="shared" si="435"/>
        <v>00000</v>
      </c>
      <c r="AH166" s="11" t="str">
        <f t="shared" si="449"/>
        <v>0秒0</v>
      </c>
      <c r="AI166" s="12">
        <f t="shared" si="450"/>
        <v>0</v>
      </c>
      <c r="AJ166" s="12" t="str">
        <f t="shared" si="451"/>
        <v>0</v>
      </c>
      <c r="AK166" s="12" t="str">
        <f t="shared" si="452"/>
        <v>0</v>
      </c>
      <c r="AL166" s="12" t="str">
        <f t="shared" si="453"/>
        <v>0m</v>
      </c>
      <c r="AM166" s="12" t="str">
        <f t="shared" si="454"/>
        <v>点</v>
      </c>
      <c r="AN166" s="108">
        <f t="shared" si="455"/>
        <v>0</v>
      </c>
      <c r="AO166" s="99" t="str">
        <f>IF(J166="","",VLOOKUP(H166,登録データ!$Y$4:$Z$28,2,FALSE))</f>
        <v/>
      </c>
      <c r="AP166" s="99" t="str">
        <f>IF(J166="","",VLOOKUP(H166,登録データ!$Y$4:$AA$28,3,FALSE))</f>
        <v/>
      </c>
      <c r="AQ166" s="99" t="str">
        <f t="shared" si="436"/>
        <v/>
      </c>
      <c r="AR166" s="99" t="str">
        <f>IF(H166="","",VLOOKUP(H166,登録データ!$Y$4:$AB$28,4,FALSE))</f>
        <v/>
      </c>
      <c r="AS166" s="99">
        <f>IF(AR166="",0,COUNTIF($AR$17:AR166,AR166))</f>
        <v>0</v>
      </c>
      <c r="AT166" s="99" t="str">
        <f t="shared" si="456"/>
        <v/>
      </c>
      <c r="AU166" s="99">
        <f>IF(AQ166="B",COUNTIF($AT$17:AT166,AT166),0)</f>
        <v>0</v>
      </c>
      <c r="AV166" s="99">
        <f t="shared" si="457"/>
        <v>0</v>
      </c>
      <c r="AW166" s="99">
        <f t="shared" si="437"/>
        <v>0</v>
      </c>
      <c r="AX166" s="99">
        <f t="shared" si="438"/>
        <v>0</v>
      </c>
      <c r="AY166" s="320"/>
      <c r="AZ166" s="314"/>
      <c r="BA166" s="320"/>
      <c r="BB166" s="320"/>
      <c r="BC166" s="320"/>
      <c r="BD166" s="320"/>
    </row>
    <row r="167" spans="2:56" ht="19.5" thickTop="1">
      <c r="B167" s="246">
        <v>51</v>
      </c>
      <c r="C167" s="249"/>
      <c r="D167" s="251" t="str">
        <f>IF(C167="","",VLOOKUP(C167,登録データ!$H$3:$N$1500,2,FALSE))</f>
        <v/>
      </c>
      <c r="E167" s="270" t="str">
        <f>IF(C167="","",VLOOKUP(C167,登録データ!$H$3:$N$1500,3,FALSE))</f>
        <v/>
      </c>
      <c r="F167" s="92" t="str">
        <f>IF(C167="","",VLOOKUP(C167,登録データ!$H$3:$N$1500,7,FALSE))</f>
        <v/>
      </c>
      <c r="G167" s="92" t="s">
        <v>33</v>
      </c>
      <c r="H167" s="216"/>
      <c r="I167" s="92" t="s">
        <v>34</v>
      </c>
      <c r="J167" s="197"/>
      <c r="K167" s="102" t="str">
        <f t="shared" si="461"/>
        <v/>
      </c>
      <c r="L167" s="27" t="str">
        <f t="shared" si="480"/>
        <v/>
      </c>
      <c r="M167" s="200"/>
      <c r="N167" s="298"/>
      <c r="O167" s="298"/>
      <c r="P167" s="299"/>
      <c r="Q167" s="293"/>
      <c r="R167" s="293"/>
      <c r="V167" s="7"/>
      <c r="W167" s="312">
        <f>IF(C167="",0,IF(VLOOKUP(C167,登録データ!$H$3:$P$3000,9,FALSE)=1,0,1))</f>
        <v>0</v>
      </c>
      <c r="X167" s="312">
        <f>COUNTIF($C$17:C167,C167)</f>
        <v>0</v>
      </c>
      <c r="Y167" s="325">
        <f t="shared" ref="Y167" si="508">IF(C167="",1,0)</f>
        <v>1</v>
      </c>
      <c r="Z167" s="325">
        <f t="shared" ref="Z167" si="509">IF(D167="",1,0)</f>
        <v>1</v>
      </c>
      <c r="AA167" s="325">
        <f t="shared" ref="AA167" si="510">IF(E167="",1,0)</f>
        <v>1</v>
      </c>
      <c r="AB167" s="325">
        <f t="shared" ref="AB167" si="511">IF(F167="",1,0)</f>
        <v>1</v>
      </c>
      <c r="AC167" s="325">
        <f t="shared" ref="AC167" si="512">IF(F168="",1,0)</f>
        <v>1</v>
      </c>
      <c r="AD167" s="325">
        <f t="shared" ref="AD167" si="513">IF(ISNA(OR(Y167:AC167)),1,SUM(Y167:AC167))</f>
        <v>5</v>
      </c>
      <c r="AE167" s="99">
        <f t="shared" ca="1" si="434"/>
        <v>0</v>
      </c>
      <c r="AF167" s="93">
        <f t="shared" si="448"/>
        <v>0</v>
      </c>
      <c r="AG167" s="93" t="str">
        <f t="shared" si="435"/>
        <v>00000</v>
      </c>
      <c r="AH167" s="11" t="str">
        <f t="shared" si="449"/>
        <v>0秒0</v>
      </c>
      <c r="AI167" s="12">
        <f t="shared" si="450"/>
        <v>0</v>
      </c>
      <c r="AJ167" s="12" t="str">
        <f t="shared" si="451"/>
        <v>0</v>
      </c>
      <c r="AK167" s="12" t="str">
        <f t="shared" si="452"/>
        <v>0</v>
      </c>
      <c r="AL167" s="12" t="str">
        <f t="shared" si="453"/>
        <v>0m</v>
      </c>
      <c r="AM167" s="12" t="str">
        <f t="shared" si="454"/>
        <v>点</v>
      </c>
      <c r="AN167" s="108">
        <f t="shared" si="455"/>
        <v>0</v>
      </c>
      <c r="AO167" s="99" t="str">
        <f>IF(J167="","",VLOOKUP(H167,登録データ!$Y$4:$Z$28,2,FALSE))</f>
        <v/>
      </c>
      <c r="AP167" s="99" t="str">
        <f>IF(J167="","",VLOOKUP(H167,登録データ!$Y$4:$AA$28,3,FALSE))</f>
        <v/>
      </c>
      <c r="AQ167" s="99" t="str">
        <f t="shared" si="436"/>
        <v/>
      </c>
      <c r="AR167" s="99" t="str">
        <f>IF(H167="","",VLOOKUP(H167,登録データ!$Y$4:$AB$28,4,FALSE))</f>
        <v/>
      </c>
      <c r="AS167" s="99">
        <f>IF(AR167="",0,COUNTIF($AR$17:AR167,AR167))</f>
        <v>0</v>
      </c>
      <c r="AT167" s="99" t="str">
        <f t="shared" si="456"/>
        <v/>
      </c>
      <c r="AU167" s="99">
        <f>IF(AQ167="B",COUNTIF($AT$17:AT167,AT167),0)</f>
        <v>0</v>
      </c>
      <c r="AV167" s="99">
        <f t="shared" si="457"/>
        <v>0</v>
      </c>
      <c r="AW167" s="99">
        <f t="shared" si="437"/>
        <v>0</v>
      </c>
      <c r="AX167" s="99">
        <f t="shared" si="438"/>
        <v>0</v>
      </c>
      <c r="AY167" s="312">
        <f>IF(Q167="",0,COUNTA($Q$17:Q167))</f>
        <v>0</v>
      </c>
      <c r="AZ167" s="312">
        <f>IF(R167="",0,COUNTA($R$17:R167))</f>
        <v>0</v>
      </c>
      <c r="BA167" s="318">
        <f>IF(OR($AR167="20200",$AR168="20200",$AR169="20200"),COUNTIF($AR$17:$AR169,"20200"),0)</f>
        <v>0</v>
      </c>
      <c r="BB167" s="318">
        <f t="shared" ref="BB167" si="514">IF($BA167=0,0,INDEX($H167:$H169,MATCH("20200",$AR167:$AR169,0),1))</f>
        <v>0</v>
      </c>
      <c r="BC167" s="318">
        <f t="shared" ref="BC167" si="515">IF($BA167=0,0,INDEX($J167:$J169,MATCH("20200",$AR167:$AR169,0),1))</f>
        <v>0</v>
      </c>
      <c r="BD167" s="318">
        <f t="shared" ref="BD167" si="516">IF($BA167=0,0,INDEX($L167:$L169,MATCH("20200",$AR167:$AR169,0),1))</f>
        <v>0</v>
      </c>
    </row>
    <row r="168" spans="2:56" ht="18.75">
      <c r="B168" s="247"/>
      <c r="C168" s="250"/>
      <c r="D168" s="252"/>
      <c r="E168" s="271"/>
      <c r="F168" s="93" t="str">
        <f>IF(C167="","",VLOOKUP(C167,登録データ!$H$3:$N$1500,4,FALSE))</f>
        <v/>
      </c>
      <c r="G168" s="93" t="s">
        <v>36</v>
      </c>
      <c r="H168" s="217"/>
      <c r="I168" s="93" t="s">
        <v>61</v>
      </c>
      <c r="J168" s="198"/>
      <c r="K168" s="102" t="str">
        <f t="shared" si="461"/>
        <v/>
      </c>
      <c r="L168" s="99" t="str">
        <f t="shared" si="480"/>
        <v/>
      </c>
      <c r="M168" s="206"/>
      <c r="N168" s="300"/>
      <c r="O168" s="301"/>
      <c r="P168" s="302"/>
      <c r="Q168" s="294"/>
      <c r="R168" s="294"/>
      <c r="V168" s="7"/>
      <c r="W168" s="313"/>
      <c r="X168" s="313"/>
      <c r="Y168" s="326"/>
      <c r="Z168" s="326"/>
      <c r="AA168" s="326"/>
      <c r="AB168" s="326"/>
      <c r="AC168" s="326"/>
      <c r="AD168" s="326"/>
      <c r="AE168" s="99">
        <f t="shared" ca="1" si="434"/>
        <v>0</v>
      </c>
      <c r="AF168" s="93">
        <f t="shared" si="448"/>
        <v>0</v>
      </c>
      <c r="AG168" s="93" t="str">
        <f t="shared" si="435"/>
        <v>00000</v>
      </c>
      <c r="AH168" s="11" t="str">
        <f t="shared" si="449"/>
        <v>0秒0</v>
      </c>
      <c r="AI168" s="12">
        <f t="shared" si="450"/>
        <v>0</v>
      </c>
      <c r="AJ168" s="12" t="str">
        <f t="shared" si="451"/>
        <v>0</v>
      </c>
      <c r="AK168" s="12" t="str">
        <f t="shared" si="452"/>
        <v>0</v>
      </c>
      <c r="AL168" s="12" t="str">
        <f t="shared" si="453"/>
        <v>0m</v>
      </c>
      <c r="AM168" s="12" t="str">
        <f t="shared" si="454"/>
        <v>点</v>
      </c>
      <c r="AN168" s="108">
        <f t="shared" si="455"/>
        <v>0</v>
      </c>
      <c r="AO168" s="99" t="str">
        <f>IF(J168="","",VLOOKUP(H168,登録データ!$Y$4:$Z$28,2,FALSE))</f>
        <v/>
      </c>
      <c r="AP168" s="99" t="str">
        <f>IF(J168="","",VLOOKUP(H168,登録データ!$Y$4:$AA$28,3,FALSE))</f>
        <v/>
      </c>
      <c r="AQ168" s="99" t="str">
        <f t="shared" si="436"/>
        <v/>
      </c>
      <c r="AR168" s="99" t="str">
        <f>IF(H168="","",VLOOKUP(H168,登録データ!$Y$4:$AB$28,4,FALSE))</f>
        <v/>
      </c>
      <c r="AS168" s="99">
        <f>IF(AR168="",0,COUNTIF($AR$17:AR168,AR168))</f>
        <v>0</v>
      </c>
      <c r="AT168" s="99" t="str">
        <f t="shared" si="456"/>
        <v/>
      </c>
      <c r="AU168" s="99">
        <f>IF(AQ168="B",COUNTIF($AT$17:AT168,AT168),0)</f>
        <v>0</v>
      </c>
      <c r="AV168" s="99">
        <f t="shared" si="457"/>
        <v>0</v>
      </c>
      <c r="AW168" s="99">
        <f t="shared" si="437"/>
        <v>0</v>
      </c>
      <c r="AX168" s="99">
        <f t="shared" si="438"/>
        <v>0</v>
      </c>
      <c r="AY168" s="319"/>
      <c r="AZ168" s="313"/>
      <c r="BA168" s="319"/>
      <c r="BB168" s="319"/>
      <c r="BC168" s="319"/>
      <c r="BD168" s="319"/>
    </row>
    <row r="169" spans="2:56" ht="19.5" thickBot="1">
      <c r="B169" s="248"/>
      <c r="C169" s="283"/>
      <c r="D169" s="283"/>
      <c r="E169" s="283"/>
      <c r="F169" s="283"/>
      <c r="G169" s="94" t="s">
        <v>37</v>
      </c>
      <c r="H169" s="196"/>
      <c r="I169" s="94" t="s">
        <v>39</v>
      </c>
      <c r="J169" s="199"/>
      <c r="K169" s="94" t="str">
        <f t="shared" si="461"/>
        <v/>
      </c>
      <c r="L169" s="104" t="str">
        <f t="shared" si="480"/>
        <v/>
      </c>
      <c r="M169" s="202"/>
      <c r="N169" s="303"/>
      <c r="O169" s="303"/>
      <c r="P169" s="304"/>
      <c r="Q169" s="295"/>
      <c r="R169" s="295"/>
      <c r="V169" s="7"/>
      <c r="W169" s="314"/>
      <c r="X169" s="314"/>
      <c r="Y169" s="273"/>
      <c r="Z169" s="273"/>
      <c r="AA169" s="273"/>
      <c r="AB169" s="273"/>
      <c r="AC169" s="273"/>
      <c r="AD169" s="273"/>
      <c r="AE169" s="99">
        <f t="shared" ca="1" si="434"/>
        <v>0</v>
      </c>
      <c r="AF169" s="93">
        <f t="shared" si="448"/>
        <v>0</v>
      </c>
      <c r="AG169" s="93" t="str">
        <f t="shared" si="435"/>
        <v>00000</v>
      </c>
      <c r="AH169" s="11" t="str">
        <f t="shared" si="449"/>
        <v>0秒0</v>
      </c>
      <c r="AI169" s="12">
        <f t="shared" si="450"/>
        <v>0</v>
      </c>
      <c r="AJ169" s="12" t="str">
        <f t="shared" si="451"/>
        <v>0</v>
      </c>
      <c r="AK169" s="12" t="str">
        <f t="shared" si="452"/>
        <v>0</v>
      </c>
      <c r="AL169" s="12" t="str">
        <f t="shared" si="453"/>
        <v>0m</v>
      </c>
      <c r="AM169" s="12" t="str">
        <f t="shared" si="454"/>
        <v>点</v>
      </c>
      <c r="AN169" s="108">
        <f t="shared" si="455"/>
        <v>0</v>
      </c>
      <c r="AO169" s="99" t="str">
        <f>IF(J169="","",VLOOKUP(H169,登録データ!$Y$4:$Z$28,2,FALSE))</f>
        <v/>
      </c>
      <c r="AP169" s="99" t="str">
        <f>IF(J169="","",VLOOKUP(H169,登録データ!$Y$4:$AA$28,3,FALSE))</f>
        <v/>
      </c>
      <c r="AQ169" s="99" t="str">
        <f t="shared" si="436"/>
        <v/>
      </c>
      <c r="AR169" s="99" t="str">
        <f>IF(H169="","",VLOOKUP(H169,登録データ!$Y$4:$AB$28,4,FALSE))</f>
        <v/>
      </c>
      <c r="AS169" s="99">
        <f>IF(AR169="",0,COUNTIF($AR$17:AR169,AR169))</f>
        <v>0</v>
      </c>
      <c r="AT169" s="99" t="str">
        <f t="shared" si="456"/>
        <v/>
      </c>
      <c r="AU169" s="99">
        <f>IF(AQ169="B",COUNTIF($AT$17:AT169,AT169),0)</f>
        <v>0</v>
      </c>
      <c r="AV169" s="99">
        <f t="shared" si="457"/>
        <v>0</v>
      </c>
      <c r="AW169" s="99">
        <f t="shared" si="437"/>
        <v>0</v>
      </c>
      <c r="AX169" s="99">
        <f t="shared" si="438"/>
        <v>0</v>
      </c>
      <c r="AY169" s="320"/>
      <c r="AZ169" s="314"/>
      <c r="BA169" s="320"/>
      <c r="BB169" s="320"/>
      <c r="BC169" s="320"/>
      <c r="BD169" s="320"/>
    </row>
    <row r="170" spans="2:56" ht="19.5" thickTop="1">
      <c r="B170" s="246">
        <v>52</v>
      </c>
      <c r="C170" s="249"/>
      <c r="D170" s="251" t="str">
        <f>IF(C170="","",VLOOKUP(C170,登録データ!$H$3:$N$1500,2,FALSE))</f>
        <v/>
      </c>
      <c r="E170" s="270" t="str">
        <f>IF(C170="","",VLOOKUP(C170,登録データ!$H$3:$N$1500,3,FALSE))</f>
        <v/>
      </c>
      <c r="F170" s="92" t="str">
        <f>IF(C170="","",VLOOKUP(C170,登録データ!$H$3:$N$1500,7,FALSE))</f>
        <v/>
      </c>
      <c r="G170" s="92" t="s">
        <v>33</v>
      </c>
      <c r="H170" s="216"/>
      <c r="I170" s="92" t="s">
        <v>34</v>
      </c>
      <c r="J170" s="197"/>
      <c r="K170" s="102" t="str">
        <f t="shared" si="461"/>
        <v/>
      </c>
      <c r="L170" s="27" t="str">
        <f t="shared" si="480"/>
        <v/>
      </c>
      <c r="M170" s="200"/>
      <c r="N170" s="298"/>
      <c r="O170" s="298"/>
      <c r="P170" s="299"/>
      <c r="Q170" s="293"/>
      <c r="R170" s="293"/>
      <c r="V170" s="7"/>
      <c r="W170" s="312">
        <f>IF(C170="",0,IF(VLOOKUP(C170,登録データ!$H$3:$P$3000,9,FALSE)=1,0,1))</f>
        <v>0</v>
      </c>
      <c r="X170" s="312">
        <f>COUNTIF($C$17:C170,C170)</f>
        <v>0</v>
      </c>
      <c r="Y170" s="325">
        <f t="shared" ref="Y170" si="517">IF(C170="",1,0)</f>
        <v>1</v>
      </c>
      <c r="Z170" s="325">
        <f t="shared" ref="Z170" si="518">IF(D170="",1,0)</f>
        <v>1</v>
      </c>
      <c r="AA170" s="325">
        <f t="shared" ref="AA170" si="519">IF(E170="",1,0)</f>
        <v>1</v>
      </c>
      <c r="AB170" s="325">
        <f t="shared" ref="AB170" si="520">IF(F170="",1,0)</f>
        <v>1</v>
      </c>
      <c r="AC170" s="325">
        <f t="shared" ref="AC170" si="521">IF(F171="",1,0)</f>
        <v>1</v>
      </c>
      <c r="AD170" s="325">
        <f t="shared" ref="AD170" si="522">IF(ISNA(OR(Y170:AC170)),1,SUM(Y170:AC170))</f>
        <v>5</v>
      </c>
      <c r="AE170" s="99">
        <f t="shared" ca="1" si="434"/>
        <v>0</v>
      </c>
      <c r="AF170" s="93">
        <f t="shared" si="448"/>
        <v>0</v>
      </c>
      <c r="AG170" s="93" t="str">
        <f t="shared" si="435"/>
        <v>00000</v>
      </c>
      <c r="AH170" s="11" t="str">
        <f t="shared" si="449"/>
        <v>0秒0</v>
      </c>
      <c r="AI170" s="12">
        <f t="shared" si="450"/>
        <v>0</v>
      </c>
      <c r="AJ170" s="12" t="str">
        <f t="shared" si="451"/>
        <v>0</v>
      </c>
      <c r="AK170" s="12" t="str">
        <f t="shared" si="452"/>
        <v>0</v>
      </c>
      <c r="AL170" s="12" t="str">
        <f t="shared" si="453"/>
        <v>0m</v>
      </c>
      <c r="AM170" s="12" t="str">
        <f t="shared" si="454"/>
        <v>点</v>
      </c>
      <c r="AN170" s="108">
        <f t="shared" si="455"/>
        <v>0</v>
      </c>
      <c r="AO170" s="99" t="str">
        <f>IF(J170="","",VLOOKUP(H170,登録データ!$Y$4:$Z$28,2,FALSE))</f>
        <v/>
      </c>
      <c r="AP170" s="99" t="str">
        <f>IF(J170="","",VLOOKUP(H170,登録データ!$Y$4:$AA$28,3,FALSE))</f>
        <v/>
      </c>
      <c r="AQ170" s="99" t="str">
        <f t="shared" si="436"/>
        <v/>
      </c>
      <c r="AR170" s="99" t="str">
        <f>IF(H170="","",VLOOKUP(H170,登録データ!$Y$4:$AB$28,4,FALSE))</f>
        <v/>
      </c>
      <c r="AS170" s="99">
        <f>IF(AR170="",0,COUNTIF($AR$17:AR170,AR170))</f>
        <v>0</v>
      </c>
      <c r="AT170" s="99" t="str">
        <f t="shared" si="456"/>
        <v/>
      </c>
      <c r="AU170" s="99">
        <f>IF(AQ170="B",COUNTIF($AT$17:AT170,AT170),0)</f>
        <v>0</v>
      </c>
      <c r="AV170" s="99">
        <f t="shared" si="457"/>
        <v>0</v>
      </c>
      <c r="AW170" s="99">
        <f t="shared" si="437"/>
        <v>0</v>
      </c>
      <c r="AX170" s="99">
        <f t="shared" si="438"/>
        <v>0</v>
      </c>
      <c r="AY170" s="312">
        <f>IF(Q170="",0,COUNTA($Q$17:Q170))</f>
        <v>0</v>
      </c>
      <c r="AZ170" s="312">
        <f>IF(R170="",0,COUNTA($R$17:R170))</f>
        <v>0</v>
      </c>
      <c r="BA170" s="318">
        <f>IF(OR($AR170="20200",$AR171="20200",$AR172="20200"),COUNTIF($AR$17:$AR172,"20200"),0)</f>
        <v>0</v>
      </c>
      <c r="BB170" s="318">
        <f t="shared" ref="BB170" si="523">IF($BA170=0,0,INDEX($H170:$H172,MATCH("20200",$AR170:$AR172,0),1))</f>
        <v>0</v>
      </c>
      <c r="BC170" s="318">
        <f t="shared" ref="BC170" si="524">IF($BA170=0,0,INDEX($J170:$J172,MATCH("20200",$AR170:$AR172,0),1))</f>
        <v>0</v>
      </c>
      <c r="BD170" s="318">
        <f t="shared" ref="BD170" si="525">IF($BA170=0,0,INDEX($L170:$L172,MATCH("20200",$AR170:$AR172,0),1))</f>
        <v>0</v>
      </c>
    </row>
    <row r="171" spans="2:56" ht="18.75">
      <c r="B171" s="247"/>
      <c r="C171" s="250"/>
      <c r="D171" s="252"/>
      <c r="E171" s="271"/>
      <c r="F171" s="93" t="str">
        <f>IF(C170="","",VLOOKUP(C170,登録データ!$H$3:$N$1500,4,FALSE))</f>
        <v/>
      </c>
      <c r="G171" s="93" t="s">
        <v>36</v>
      </c>
      <c r="H171" s="217"/>
      <c r="I171" s="93" t="s">
        <v>61</v>
      </c>
      <c r="J171" s="198"/>
      <c r="K171" s="102" t="str">
        <f t="shared" si="461"/>
        <v/>
      </c>
      <c r="L171" s="99" t="str">
        <f t="shared" si="480"/>
        <v/>
      </c>
      <c r="M171" s="206"/>
      <c r="N171" s="300"/>
      <c r="O171" s="301"/>
      <c r="P171" s="302"/>
      <c r="Q171" s="294"/>
      <c r="R171" s="294"/>
      <c r="V171" s="7"/>
      <c r="W171" s="313"/>
      <c r="X171" s="313"/>
      <c r="Y171" s="326"/>
      <c r="Z171" s="326"/>
      <c r="AA171" s="326"/>
      <c r="AB171" s="326"/>
      <c r="AC171" s="326"/>
      <c r="AD171" s="326"/>
      <c r="AE171" s="99">
        <f t="shared" ca="1" si="434"/>
        <v>0</v>
      </c>
      <c r="AF171" s="93">
        <f t="shared" si="448"/>
        <v>0</v>
      </c>
      <c r="AG171" s="93" t="str">
        <f t="shared" si="435"/>
        <v>00000</v>
      </c>
      <c r="AH171" s="11" t="str">
        <f t="shared" si="449"/>
        <v>0秒0</v>
      </c>
      <c r="AI171" s="12">
        <f t="shared" si="450"/>
        <v>0</v>
      </c>
      <c r="AJ171" s="12" t="str">
        <f t="shared" si="451"/>
        <v>0</v>
      </c>
      <c r="AK171" s="12" t="str">
        <f t="shared" si="452"/>
        <v>0</v>
      </c>
      <c r="AL171" s="12" t="str">
        <f t="shared" si="453"/>
        <v>0m</v>
      </c>
      <c r="AM171" s="12" t="str">
        <f t="shared" si="454"/>
        <v>点</v>
      </c>
      <c r="AN171" s="108">
        <f t="shared" si="455"/>
        <v>0</v>
      </c>
      <c r="AO171" s="99" t="str">
        <f>IF(J171="","",VLOOKUP(H171,登録データ!$Y$4:$Z$28,2,FALSE))</f>
        <v/>
      </c>
      <c r="AP171" s="99" t="str">
        <f>IF(J171="","",VLOOKUP(H171,登録データ!$Y$4:$AA$28,3,FALSE))</f>
        <v/>
      </c>
      <c r="AQ171" s="99" t="str">
        <f t="shared" si="436"/>
        <v/>
      </c>
      <c r="AR171" s="99" t="str">
        <f>IF(H171="","",VLOOKUP(H171,登録データ!$Y$4:$AB$28,4,FALSE))</f>
        <v/>
      </c>
      <c r="AS171" s="99">
        <f>IF(AR171="",0,COUNTIF($AR$17:AR171,AR171))</f>
        <v>0</v>
      </c>
      <c r="AT171" s="99" t="str">
        <f t="shared" si="456"/>
        <v/>
      </c>
      <c r="AU171" s="99">
        <f>IF(AQ171="B",COUNTIF($AT$17:AT171,AT171),0)</f>
        <v>0</v>
      </c>
      <c r="AV171" s="99">
        <f t="shared" si="457"/>
        <v>0</v>
      </c>
      <c r="AW171" s="99">
        <f t="shared" si="437"/>
        <v>0</v>
      </c>
      <c r="AX171" s="99">
        <f t="shared" si="438"/>
        <v>0</v>
      </c>
      <c r="AY171" s="319"/>
      <c r="AZ171" s="313"/>
      <c r="BA171" s="319"/>
      <c r="BB171" s="319"/>
      <c r="BC171" s="319"/>
      <c r="BD171" s="319"/>
    </row>
    <row r="172" spans="2:56" ht="19.5" thickBot="1">
      <c r="B172" s="248"/>
      <c r="C172" s="283"/>
      <c r="D172" s="283"/>
      <c r="E172" s="283"/>
      <c r="F172" s="283"/>
      <c r="G172" s="94" t="s">
        <v>37</v>
      </c>
      <c r="H172" s="196"/>
      <c r="I172" s="94" t="s">
        <v>39</v>
      </c>
      <c r="J172" s="199"/>
      <c r="K172" s="94" t="str">
        <f t="shared" si="461"/>
        <v/>
      </c>
      <c r="L172" s="104" t="str">
        <f t="shared" si="480"/>
        <v/>
      </c>
      <c r="M172" s="202"/>
      <c r="N172" s="303"/>
      <c r="O172" s="303"/>
      <c r="P172" s="304"/>
      <c r="Q172" s="295"/>
      <c r="R172" s="295"/>
      <c r="V172" s="7"/>
      <c r="W172" s="314"/>
      <c r="X172" s="314"/>
      <c r="Y172" s="273"/>
      <c r="Z172" s="273"/>
      <c r="AA172" s="273"/>
      <c r="AB172" s="273"/>
      <c r="AC172" s="273"/>
      <c r="AD172" s="273"/>
      <c r="AE172" s="99">
        <f t="shared" ca="1" si="434"/>
        <v>0</v>
      </c>
      <c r="AF172" s="93">
        <f t="shared" si="448"/>
        <v>0</v>
      </c>
      <c r="AG172" s="93" t="str">
        <f t="shared" si="435"/>
        <v>00000</v>
      </c>
      <c r="AH172" s="11" t="str">
        <f t="shared" si="449"/>
        <v>0秒0</v>
      </c>
      <c r="AI172" s="12">
        <f t="shared" si="450"/>
        <v>0</v>
      </c>
      <c r="AJ172" s="12" t="str">
        <f t="shared" si="451"/>
        <v>0</v>
      </c>
      <c r="AK172" s="12" t="str">
        <f t="shared" si="452"/>
        <v>0</v>
      </c>
      <c r="AL172" s="12" t="str">
        <f t="shared" si="453"/>
        <v>0m</v>
      </c>
      <c r="AM172" s="12" t="str">
        <f t="shared" si="454"/>
        <v>点</v>
      </c>
      <c r="AN172" s="108">
        <f t="shared" si="455"/>
        <v>0</v>
      </c>
      <c r="AO172" s="99" t="str">
        <f>IF(J172="","",VLOOKUP(H172,登録データ!$Y$4:$Z$28,2,FALSE))</f>
        <v/>
      </c>
      <c r="AP172" s="99" t="str">
        <f>IF(J172="","",VLOOKUP(H172,登録データ!$Y$4:$AA$28,3,FALSE))</f>
        <v/>
      </c>
      <c r="AQ172" s="99" t="str">
        <f t="shared" si="436"/>
        <v/>
      </c>
      <c r="AR172" s="99" t="str">
        <f>IF(H172="","",VLOOKUP(H172,登録データ!$Y$4:$AB$28,4,FALSE))</f>
        <v/>
      </c>
      <c r="AS172" s="99">
        <f>IF(AR172="",0,COUNTIF($AR$17:AR172,AR172))</f>
        <v>0</v>
      </c>
      <c r="AT172" s="99" t="str">
        <f t="shared" si="456"/>
        <v/>
      </c>
      <c r="AU172" s="99">
        <f>IF(AQ172="B",COUNTIF($AT$17:AT172,AT172),0)</f>
        <v>0</v>
      </c>
      <c r="AV172" s="99">
        <f t="shared" si="457"/>
        <v>0</v>
      </c>
      <c r="AW172" s="99">
        <f t="shared" si="437"/>
        <v>0</v>
      </c>
      <c r="AX172" s="99">
        <f t="shared" si="438"/>
        <v>0</v>
      </c>
      <c r="AY172" s="320"/>
      <c r="AZ172" s="314"/>
      <c r="BA172" s="320"/>
      <c r="BB172" s="320"/>
      <c r="BC172" s="320"/>
      <c r="BD172" s="320"/>
    </row>
    <row r="173" spans="2:56" ht="19.5" thickTop="1">
      <c r="B173" s="246">
        <v>53</v>
      </c>
      <c r="C173" s="249"/>
      <c r="D173" s="251" t="str">
        <f>IF(C173="","",VLOOKUP(C173,登録データ!$H$3:$N$1500,2,FALSE))</f>
        <v/>
      </c>
      <c r="E173" s="270" t="str">
        <f>IF(C173="","",VLOOKUP(C173,登録データ!$H$3:$N$1500,3,FALSE))</f>
        <v/>
      </c>
      <c r="F173" s="92" t="str">
        <f>IF(C173="","",VLOOKUP(C173,登録データ!$H$3:$N$1500,7,FALSE))</f>
        <v/>
      </c>
      <c r="G173" s="92" t="s">
        <v>33</v>
      </c>
      <c r="H173" s="216"/>
      <c r="I173" s="92" t="s">
        <v>34</v>
      </c>
      <c r="J173" s="197"/>
      <c r="K173" s="102" t="str">
        <f t="shared" si="461"/>
        <v/>
      </c>
      <c r="L173" s="27" t="str">
        <f t="shared" si="480"/>
        <v/>
      </c>
      <c r="M173" s="200"/>
      <c r="N173" s="298"/>
      <c r="O173" s="298"/>
      <c r="P173" s="299"/>
      <c r="Q173" s="293"/>
      <c r="R173" s="293"/>
      <c r="V173" s="7"/>
      <c r="W173" s="312">
        <f>IF(C173="",0,IF(VLOOKUP(C173,登録データ!$H$3:$P$3000,9,FALSE)=1,0,1))</f>
        <v>0</v>
      </c>
      <c r="X173" s="312">
        <f>COUNTIF($C$17:C173,C173)</f>
        <v>0</v>
      </c>
      <c r="Y173" s="325">
        <f t="shared" ref="Y173" si="526">IF(C173="",1,0)</f>
        <v>1</v>
      </c>
      <c r="Z173" s="325">
        <f t="shared" ref="Z173" si="527">IF(D173="",1,0)</f>
        <v>1</v>
      </c>
      <c r="AA173" s="325">
        <f t="shared" ref="AA173" si="528">IF(E173="",1,0)</f>
        <v>1</v>
      </c>
      <c r="AB173" s="325">
        <f t="shared" ref="AB173" si="529">IF(F173="",1,0)</f>
        <v>1</v>
      </c>
      <c r="AC173" s="325">
        <f t="shared" ref="AC173" si="530">IF(F174="",1,0)</f>
        <v>1</v>
      </c>
      <c r="AD173" s="325">
        <f t="shared" ref="AD173" si="531">IF(ISNA(OR(Y173:AC173)),1,SUM(Y173:AC173))</f>
        <v>5</v>
      </c>
      <c r="AE173" s="99">
        <f t="shared" ca="1" si="434"/>
        <v>0</v>
      </c>
      <c r="AF173" s="93">
        <f t="shared" si="448"/>
        <v>0</v>
      </c>
      <c r="AG173" s="93" t="str">
        <f t="shared" si="435"/>
        <v>00000</v>
      </c>
      <c r="AH173" s="11" t="str">
        <f t="shared" si="449"/>
        <v>0秒0</v>
      </c>
      <c r="AI173" s="12">
        <f t="shared" si="450"/>
        <v>0</v>
      </c>
      <c r="AJ173" s="12" t="str">
        <f t="shared" si="451"/>
        <v>0</v>
      </c>
      <c r="AK173" s="12" t="str">
        <f t="shared" si="452"/>
        <v>0</v>
      </c>
      <c r="AL173" s="12" t="str">
        <f t="shared" si="453"/>
        <v>0m</v>
      </c>
      <c r="AM173" s="12" t="str">
        <f t="shared" si="454"/>
        <v>点</v>
      </c>
      <c r="AN173" s="108">
        <f t="shared" si="455"/>
        <v>0</v>
      </c>
      <c r="AO173" s="99" t="str">
        <f>IF(J173="","",VLOOKUP(H173,登録データ!$Y$4:$Z$28,2,FALSE))</f>
        <v/>
      </c>
      <c r="AP173" s="99" t="str">
        <f>IF(J173="","",VLOOKUP(H173,登録データ!$Y$4:$AA$28,3,FALSE))</f>
        <v/>
      </c>
      <c r="AQ173" s="99" t="str">
        <f t="shared" si="436"/>
        <v/>
      </c>
      <c r="AR173" s="99" t="str">
        <f>IF(H173="","",VLOOKUP(H173,登録データ!$Y$4:$AB$28,4,FALSE))</f>
        <v/>
      </c>
      <c r="AS173" s="99">
        <f>IF(AR173="",0,COUNTIF($AR$17:AR173,AR173))</f>
        <v>0</v>
      </c>
      <c r="AT173" s="99" t="str">
        <f t="shared" si="456"/>
        <v/>
      </c>
      <c r="AU173" s="99">
        <f>IF(AQ173="B",COUNTIF($AT$17:AT173,AT173),0)</f>
        <v>0</v>
      </c>
      <c r="AV173" s="99">
        <f t="shared" si="457"/>
        <v>0</v>
      </c>
      <c r="AW173" s="99">
        <f t="shared" si="437"/>
        <v>0</v>
      </c>
      <c r="AX173" s="99">
        <f t="shared" si="438"/>
        <v>0</v>
      </c>
      <c r="AY173" s="312">
        <f>IF(Q173="",0,COUNTA($Q$17:Q173))</f>
        <v>0</v>
      </c>
      <c r="AZ173" s="312">
        <f>IF(R173="",0,COUNTA($R$17:R173))</f>
        <v>0</v>
      </c>
      <c r="BA173" s="318">
        <f>IF(OR($AR173="20200",$AR174="20200",$AR175="20200"),COUNTIF($AR$17:$AR175,"20200"),0)</f>
        <v>0</v>
      </c>
      <c r="BB173" s="318">
        <f t="shared" ref="BB173" si="532">IF($BA173=0,0,INDEX($H173:$H175,MATCH("20200",$AR173:$AR175,0),1))</f>
        <v>0</v>
      </c>
      <c r="BC173" s="318">
        <f t="shared" ref="BC173" si="533">IF($BA173=0,0,INDEX($J173:$J175,MATCH("20200",$AR173:$AR175,0),1))</f>
        <v>0</v>
      </c>
      <c r="BD173" s="318">
        <f t="shared" ref="BD173" si="534">IF($BA173=0,0,INDEX($L173:$L175,MATCH("20200",$AR173:$AR175,0),1))</f>
        <v>0</v>
      </c>
    </row>
    <row r="174" spans="2:56" ht="18.75">
      <c r="B174" s="247"/>
      <c r="C174" s="250"/>
      <c r="D174" s="252"/>
      <c r="E174" s="271"/>
      <c r="F174" s="93" t="str">
        <f>IF(C173="","",VLOOKUP(C173,登録データ!$H$3:$N$1500,4,FALSE))</f>
        <v/>
      </c>
      <c r="G174" s="93" t="s">
        <v>36</v>
      </c>
      <c r="H174" s="217"/>
      <c r="I174" s="93" t="s">
        <v>61</v>
      </c>
      <c r="J174" s="198"/>
      <c r="K174" s="102" t="str">
        <f t="shared" si="461"/>
        <v/>
      </c>
      <c r="L174" s="99" t="str">
        <f t="shared" si="480"/>
        <v/>
      </c>
      <c r="M174" s="206"/>
      <c r="N174" s="300"/>
      <c r="O174" s="301"/>
      <c r="P174" s="302"/>
      <c r="Q174" s="294"/>
      <c r="R174" s="294"/>
      <c r="V174" s="7"/>
      <c r="W174" s="313"/>
      <c r="X174" s="313"/>
      <c r="Y174" s="326"/>
      <c r="Z174" s="326"/>
      <c r="AA174" s="326"/>
      <c r="AB174" s="326"/>
      <c r="AC174" s="326"/>
      <c r="AD174" s="326"/>
      <c r="AE174" s="99">
        <f t="shared" ca="1" si="434"/>
        <v>0</v>
      </c>
      <c r="AF174" s="93">
        <f t="shared" si="448"/>
        <v>0</v>
      </c>
      <c r="AG174" s="93" t="str">
        <f t="shared" si="435"/>
        <v>00000</v>
      </c>
      <c r="AH174" s="11" t="str">
        <f t="shared" si="449"/>
        <v>0秒0</v>
      </c>
      <c r="AI174" s="12">
        <f t="shared" si="450"/>
        <v>0</v>
      </c>
      <c r="AJ174" s="12" t="str">
        <f t="shared" si="451"/>
        <v>0</v>
      </c>
      <c r="AK174" s="12" t="str">
        <f t="shared" si="452"/>
        <v>0</v>
      </c>
      <c r="AL174" s="12" t="str">
        <f t="shared" si="453"/>
        <v>0m</v>
      </c>
      <c r="AM174" s="12" t="str">
        <f t="shared" si="454"/>
        <v>点</v>
      </c>
      <c r="AN174" s="108">
        <f t="shared" si="455"/>
        <v>0</v>
      </c>
      <c r="AO174" s="99" t="str">
        <f>IF(J174="","",VLOOKUP(H174,登録データ!$Y$4:$Z$28,2,FALSE))</f>
        <v/>
      </c>
      <c r="AP174" s="99" t="str">
        <f>IF(J174="","",VLOOKUP(H174,登録データ!$Y$4:$AA$28,3,FALSE))</f>
        <v/>
      </c>
      <c r="AQ174" s="99" t="str">
        <f t="shared" si="436"/>
        <v/>
      </c>
      <c r="AR174" s="99" t="str">
        <f>IF(H174="","",VLOOKUP(H174,登録データ!$Y$4:$AB$28,4,FALSE))</f>
        <v/>
      </c>
      <c r="AS174" s="99">
        <f>IF(AR174="",0,COUNTIF($AR$17:AR174,AR174))</f>
        <v>0</v>
      </c>
      <c r="AT174" s="99" t="str">
        <f t="shared" si="456"/>
        <v/>
      </c>
      <c r="AU174" s="99">
        <f>IF(AQ174="B",COUNTIF($AT$17:AT174,AT174),0)</f>
        <v>0</v>
      </c>
      <c r="AV174" s="99">
        <f t="shared" si="457"/>
        <v>0</v>
      </c>
      <c r="AW174" s="99">
        <f t="shared" si="437"/>
        <v>0</v>
      </c>
      <c r="AX174" s="99">
        <f t="shared" si="438"/>
        <v>0</v>
      </c>
      <c r="AY174" s="319"/>
      <c r="AZ174" s="313"/>
      <c r="BA174" s="319"/>
      <c r="BB174" s="319"/>
      <c r="BC174" s="319"/>
      <c r="BD174" s="319"/>
    </row>
    <row r="175" spans="2:56" ht="19.5" thickBot="1">
      <c r="B175" s="248"/>
      <c r="C175" s="283"/>
      <c r="D175" s="283"/>
      <c r="E175" s="283"/>
      <c r="F175" s="283"/>
      <c r="G175" s="94" t="s">
        <v>37</v>
      </c>
      <c r="H175" s="196"/>
      <c r="I175" s="94" t="s">
        <v>39</v>
      </c>
      <c r="J175" s="199"/>
      <c r="K175" s="94" t="str">
        <f t="shared" si="461"/>
        <v/>
      </c>
      <c r="L175" s="104" t="str">
        <f t="shared" si="480"/>
        <v/>
      </c>
      <c r="M175" s="202"/>
      <c r="N175" s="303"/>
      <c r="O175" s="303"/>
      <c r="P175" s="304"/>
      <c r="Q175" s="295"/>
      <c r="R175" s="295"/>
      <c r="V175" s="7"/>
      <c r="W175" s="314"/>
      <c r="X175" s="314"/>
      <c r="Y175" s="273"/>
      <c r="Z175" s="273"/>
      <c r="AA175" s="273"/>
      <c r="AB175" s="273"/>
      <c r="AC175" s="273"/>
      <c r="AD175" s="273"/>
      <c r="AE175" s="99">
        <f t="shared" ca="1" si="434"/>
        <v>0</v>
      </c>
      <c r="AF175" s="93">
        <f t="shared" si="448"/>
        <v>0</v>
      </c>
      <c r="AG175" s="93" t="str">
        <f t="shared" si="435"/>
        <v>00000</v>
      </c>
      <c r="AH175" s="11" t="str">
        <f t="shared" si="449"/>
        <v>0秒0</v>
      </c>
      <c r="AI175" s="12">
        <f t="shared" si="450"/>
        <v>0</v>
      </c>
      <c r="AJ175" s="12" t="str">
        <f t="shared" si="451"/>
        <v>0</v>
      </c>
      <c r="AK175" s="12" t="str">
        <f t="shared" si="452"/>
        <v>0</v>
      </c>
      <c r="AL175" s="12" t="str">
        <f t="shared" si="453"/>
        <v>0m</v>
      </c>
      <c r="AM175" s="12" t="str">
        <f t="shared" si="454"/>
        <v>点</v>
      </c>
      <c r="AN175" s="108">
        <f t="shared" si="455"/>
        <v>0</v>
      </c>
      <c r="AO175" s="99" t="str">
        <f>IF(J175="","",VLOOKUP(H175,登録データ!$Y$4:$Z$28,2,FALSE))</f>
        <v/>
      </c>
      <c r="AP175" s="99" t="str">
        <f>IF(J175="","",VLOOKUP(H175,登録データ!$Y$4:$AA$28,3,FALSE))</f>
        <v/>
      </c>
      <c r="AQ175" s="99" t="str">
        <f t="shared" si="436"/>
        <v/>
      </c>
      <c r="AR175" s="99" t="str">
        <f>IF(H175="","",VLOOKUP(H175,登録データ!$Y$4:$AB$28,4,FALSE))</f>
        <v/>
      </c>
      <c r="AS175" s="99">
        <f>IF(AR175="",0,COUNTIF($AR$17:AR175,AR175))</f>
        <v>0</v>
      </c>
      <c r="AT175" s="99" t="str">
        <f t="shared" si="456"/>
        <v/>
      </c>
      <c r="AU175" s="99">
        <f>IF(AQ175="B",COUNTIF($AT$17:AT175,AT175),0)</f>
        <v>0</v>
      </c>
      <c r="AV175" s="99">
        <f t="shared" si="457"/>
        <v>0</v>
      </c>
      <c r="AW175" s="99">
        <f t="shared" si="437"/>
        <v>0</v>
      </c>
      <c r="AX175" s="99">
        <f t="shared" si="438"/>
        <v>0</v>
      </c>
      <c r="AY175" s="320"/>
      <c r="AZ175" s="314"/>
      <c r="BA175" s="320"/>
      <c r="BB175" s="320"/>
      <c r="BC175" s="320"/>
      <c r="BD175" s="320"/>
    </row>
    <row r="176" spans="2:56" ht="19.5" thickTop="1">
      <c r="B176" s="246">
        <v>54</v>
      </c>
      <c r="C176" s="249"/>
      <c r="D176" s="251" t="str">
        <f>IF(C176="","",VLOOKUP(C176,登録データ!$H$3:$N$1500,2,FALSE))</f>
        <v/>
      </c>
      <c r="E176" s="270" t="str">
        <f>IF(C176="","",VLOOKUP(C176,登録データ!$H$3:$N$1500,3,FALSE))</f>
        <v/>
      </c>
      <c r="F176" s="92" t="str">
        <f>IF(C176="","",VLOOKUP(C176,登録データ!$H$3:$N$1500,7,FALSE))</f>
        <v/>
      </c>
      <c r="G176" s="92" t="s">
        <v>33</v>
      </c>
      <c r="H176" s="216"/>
      <c r="I176" s="92" t="s">
        <v>34</v>
      </c>
      <c r="J176" s="197"/>
      <c r="K176" s="102" t="str">
        <f t="shared" si="461"/>
        <v/>
      </c>
      <c r="L176" s="27" t="str">
        <f t="shared" si="480"/>
        <v/>
      </c>
      <c r="M176" s="200"/>
      <c r="N176" s="298"/>
      <c r="O176" s="298"/>
      <c r="P176" s="299"/>
      <c r="Q176" s="293"/>
      <c r="R176" s="293"/>
      <c r="V176" s="7"/>
      <c r="W176" s="312">
        <f>IF(C176="",0,IF(VLOOKUP(C176,登録データ!$H$3:$P$3000,9,FALSE)=1,0,1))</f>
        <v>0</v>
      </c>
      <c r="X176" s="312">
        <f>COUNTIF($C$17:C176,C176)</f>
        <v>0</v>
      </c>
      <c r="Y176" s="325">
        <f t="shared" ref="Y176" si="535">IF(C176="",1,0)</f>
        <v>1</v>
      </c>
      <c r="Z176" s="325">
        <f t="shared" ref="Z176" si="536">IF(D176="",1,0)</f>
        <v>1</v>
      </c>
      <c r="AA176" s="325">
        <f t="shared" ref="AA176" si="537">IF(E176="",1,0)</f>
        <v>1</v>
      </c>
      <c r="AB176" s="325">
        <f t="shared" ref="AB176" si="538">IF(F176="",1,0)</f>
        <v>1</v>
      </c>
      <c r="AC176" s="325">
        <f t="shared" ref="AC176" si="539">IF(F177="",1,0)</f>
        <v>1</v>
      </c>
      <c r="AD176" s="325">
        <f t="shared" ref="AD176" si="540">IF(ISNA(OR(Y176:AC176)),1,SUM(Y176:AC176))</f>
        <v>5</v>
      </c>
      <c r="AE176" s="99">
        <f t="shared" ca="1" si="434"/>
        <v>0</v>
      </c>
      <c r="AF176" s="93">
        <f t="shared" si="448"/>
        <v>0</v>
      </c>
      <c r="AG176" s="93" t="str">
        <f t="shared" si="435"/>
        <v>00000</v>
      </c>
      <c r="AH176" s="11" t="str">
        <f t="shared" si="449"/>
        <v>0秒0</v>
      </c>
      <c r="AI176" s="12">
        <f t="shared" si="450"/>
        <v>0</v>
      </c>
      <c r="AJ176" s="12" t="str">
        <f t="shared" si="451"/>
        <v>0</v>
      </c>
      <c r="AK176" s="12" t="str">
        <f t="shared" si="452"/>
        <v>0</v>
      </c>
      <c r="AL176" s="12" t="str">
        <f t="shared" si="453"/>
        <v>0m</v>
      </c>
      <c r="AM176" s="12" t="str">
        <f t="shared" si="454"/>
        <v>点</v>
      </c>
      <c r="AN176" s="108">
        <f t="shared" si="455"/>
        <v>0</v>
      </c>
      <c r="AO176" s="99" t="str">
        <f>IF(J176="","",VLOOKUP(H176,登録データ!$Y$4:$Z$28,2,FALSE))</f>
        <v/>
      </c>
      <c r="AP176" s="99" t="str">
        <f>IF(J176="","",VLOOKUP(H176,登録データ!$Y$4:$AA$28,3,FALSE))</f>
        <v/>
      </c>
      <c r="AQ176" s="99" t="str">
        <f t="shared" si="436"/>
        <v/>
      </c>
      <c r="AR176" s="99" t="str">
        <f>IF(H176="","",VLOOKUP(H176,登録データ!$Y$4:$AB$28,4,FALSE))</f>
        <v/>
      </c>
      <c r="AS176" s="99">
        <f>IF(AR176="",0,COUNTIF($AR$17:AR176,AR176))</f>
        <v>0</v>
      </c>
      <c r="AT176" s="99" t="str">
        <f t="shared" si="456"/>
        <v/>
      </c>
      <c r="AU176" s="99">
        <f>IF(AQ176="B",COUNTIF($AT$17:AT176,AT176),0)</f>
        <v>0</v>
      </c>
      <c r="AV176" s="99">
        <f t="shared" si="457"/>
        <v>0</v>
      </c>
      <c r="AW176" s="99">
        <f t="shared" si="437"/>
        <v>0</v>
      </c>
      <c r="AX176" s="99">
        <f t="shared" si="438"/>
        <v>0</v>
      </c>
      <c r="AY176" s="312">
        <f>IF(Q176="",0,COUNTA($Q$17:Q176))</f>
        <v>0</v>
      </c>
      <c r="AZ176" s="312">
        <f>IF(R176="",0,COUNTA($R$17:R176))</f>
        <v>0</v>
      </c>
      <c r="BA176" s="318">
        <f>IF(OR($AR176="20200",$AR177="20200",$AR178="20200"),COUNTIF($AR$17:$AR178,"20200"),0)</f>
        <v>0</v>
      </c>
      <c r="BB176" s="318">
        <f t="shared" ref="BB176" si="541">IF($BA176=0,0,INDEX($H176:$H178,MATCH("20200",$AR176:$AR178,0),1))</f>
        <v>0</v>
      </c>
      <c r="BC176" s="318">
        <f t="shared" ref="BC176" si="542">IF($BA176=0,0,INDEX($J176:$J178,MATCH("20200",$AR176:$AR178,0),1))</f>
        <v>0</v>
      </c>
      <c r="BD176" s="318">
        <f t="shared" ref="BD176" si="543">IF($BA176=0,0,INDEX($L176:$L178,MATCH("20200",$AR176:$AR178,0),1))</f>
        <v>0</v>
      </c>
    </row>
    <row r="177" spans="2:56" ht="18.75">
      <c r="B177" s="247"/>
      <c r="C177" s="250"/>
      <c r="D177" s="252"/>
      <c r="E177" s="271"/>
      <c r="F177" s="93" t="str">
        <f>IF(C176="","",VLOOKUP(C176,登録データ!$H$3:$N$1500,4,FALSE))</f>
        <v/>
      </c>
      <c r="G177" s="93" t="s">
        <v>36</v>
      </c>
      <c r="H177" s="217"/>
      <c r="I177" s="93" t="s">
        <v>61</v>
      </c>
      <c r="J177" s="198"/>
      <c r="K177" s="102" t="str">
        <f t="shared" si="461"/>
        <v/>
      </c>
      <c r="L177" s="99" t="str">
        <f t="shared" si="480"/>
        <v/>
      </c>
      <c r="M177" s="206"/>
      <c r="N177" s="300"/>
      <c r="O177" s="301"/>
      <c r="P177" s="302"/>
      <c r="Q177" s="294"/>
      <c r="R177" s="294"/>
      <c r="V177" s="7"/>
      <c r="W177" s="313"/>
      <c r="X177" s="313"/>
      <c r="Y177" s="326"/>
      <c r="Z177" s="326"/>
      <c r="AA177" s="326"/>
      <c r="AB177" s="326"/>
      <c r="AC177" s="326"/>
      <c r="AD177" s="326"/>
      <c r="AE177" s="99">
        <f t="shared" ca="1" si="434"/>
        <v>0</v>
      </c>
      <c r="AF177" s="93">
        <f t="shared" si="448"/>
        <v>0</v>
      </c>
      <c r="AG177" s="93" t="str">
        <f t="shared" si="435"/>
        <v>00000</v>
      </c>
      <c r="AH177" s="11" t="str">
        <f t="shared" si="449"/>
        <v>0秒0</v>
      </c>
      <c r="AI177" s="12">
        <f t="shared" si="450"/>
        <v>0</v>
      </c>
      <c r="AJ177" s="12" t="str">
        <f t="shared" si="451"/>
        <v>0</v>
      </c>
      <c r="AK177" s="12" t="str">
        <f t="shared" si="452"/>
        <v>0</v>
      </c>
      <c r="AL177" s="12" t="str">
        <f t="shared" si="453"/>
        <v>0m</v>
      </c>
      <c r="AM177" s="12" t="str">
        <f t="shared" si="454"/>
        <v>点</v>
      </c>
      <c r="AN177" s="108">
        <f t="shared" si="455"/>
        <v>0</v>
      </c>
      <c r="AO177" s="99" t="str">
        <f>IF(J177="","",VLOOKUP(H177,登録データ!$Y$4:$Z$28,2,FALSE))</f>
        <v/>
      </c>
      <c r="AP177" s="99" t="str">
        <f>IF(J177="","",VLOOKUP(H177,登録データ!$Y$4:$AA$28,3,FALSE))</f>
        <v/>
      </c>
      <c r="AQ177" s="99" t="str">
        <f t="shared" si="436"/>
        <v/>
      </c>
      <c r="AR177" s="99" t="str">
        <f>IF(H177="","",VLOOKUP(H177,登録データ!$Y$4:$AB$28,4,FALSE))</f>
        <v/>
      </c>
      <c r="AS177" s="99">
        <f>IF(AR177="",0,COUNTIF($AR$17:AR177,AR177))</f>
        <v>0</v>
      </c>
      <c r="AT177" s="99" t="str">
        <f t="shared" si="456"/>
        <v/>
      </c>
      <c r="AU177" s="99">
        <f>IF(AQ177="B",COUNTIF($AT$17:AT177,AT177),0)</f>
        <v>0</v>
      </c>
      <c r="AV177" s="99">
        <f t="shared" si="457"/>
        <v>0</v>
      </c>
      <c r="AW177" s="99">
        <f t="shared" si="437"/>
        <v>0</v>
      </c>
      <c r="AX177" s="99">
        <f t="shared" si="438"/>
        <v>0</v>
      </c>
      <c r="AY177" s="319"/>
      <c r="AZ177" s="313"/>
      <c r="BA177" s="319"/>
      <c r="BB177" s="319"/>
      <c r="BC177" s="319"/>
      <c r="BD177" s="319"/>
    </row>
    <row r="178" spans="2:56" ht="19.5" thickBot="1">
      <c r="B178" s="248"/>
      <c r="C178" s="283"/>
      <c r="D178" s="283"/>
      <c r="E178" s="283"/>
      <c r="F178" s="283"/>
      <c r="G178" s="94" t="s">
        <v>37</v>
      </c>
      <c r="H178" s="196"/>
      <c r="I178" s="94" t="s">
        <v>39</v>
      </c>
      <c r="J178" s="199"/>
      <c r="K178" s="94" t="str">
        <f t="shared" si="461"/>
        <v/>
      </c>
      <c r="L178" s="104" t="str">
        <f t="shared" si="480"/>
        <v/>
      </c>
      <c r="M178" s="202"/>
      <c r="N178" s="303"/>
      <c r="O178" s="303"/>
      <c r="P178" s="304"/>
      <c r="Q178" s="295"/>
      <c r="R178" s="295"/>
      <c r="V178" s="7"/>
      <c r="W178" s="314"/>
      <c r="X178" s="314"/>
      <c r="Y178" s="273"/>
      <c r="Z178" s="273"/>
      <c r="AA178" s="273"/>
      <c r="AB178" s="273"/>
      <c r="AC178" s="273"/>
      <c r="AD178" s="273"/>
      <c r="AE178" s="99">
        <f t="shared" ca="1" si="434"/>
        <v>0</v>
      </c>
      <c r="AF178" s="93">
        <f t="shared" si="448"/>
        <v>0</v>
      </c>
      <c r="AG178" s="93" t="str">
        <f t="shared" si="435"/>
        <v>00000</v>
      </c>
      <c r="AH178" s="11" t="str">
        <f t="shared" si="449"/>
        <v>0秒0</v>
      </c>
      <c r="AI178" s="12">
        <f t="shared" si="450"/>
        <v>0</v>
      </c>
      <c r="AJ178" s="12" t="str">
        <f t="shared" si="451"/>
        <v>0</v>
      </c>
      <c r="AK178" s="12" t="str">
        <f t="shared" si="452"/>
        <v>0</v>
      </c>
      <c r="AL178" s="12" t="str">
        <f t="shared" si="453"/>
        <v>0m</v>
      </c>
      <c r="AM178" s="12" t="str">
        <f t="shared" si="454"/>
        <v>点</v>
      </c>
      <c r="AN178" s="108">
        <f t="shared" si="455"/>
        <v>0</v>
      </c>
      <c r="AO178" s="99" t="str">
        <f>IF(J178="","",VLOOKUP(H178,登録データ!$Y$4:$Z$28,2,FALSE))</f>
        <v/>
      </c>
      <c r="AP178" s="99" t="str">
        <f>IF(J178="","",VLOOKUP(H178,登録データ!$Y$4:$AA$28,3,FALSE))</f>
        <v/>
      </c>
      <c r="AQ178" s="99" t="str">
        <f t="shared" si="436"/>
        <v/>
      </c>
      <c r="AR178" s="99" t="str">
        <f>IF(H178="","",VLOOKUP(H178,登録データ!$Y$4:$AB$28,4,FALSE))</f>
        <v/>
      </c>
      <c r="AS178" s="99">
        <f>IF(AR178="",0,COUNTIF($AR$17:AR178,AR178))</f>
        <v>0</v>
      </c>
      <c r="AT178" s="99" t="str">
        <f t="shared" si="456"/>
        <v/>
      </c>
      <c r="AU178" s="99">
        <f>IF(AQ178="B",COUNTIF($AT$17:AT178,AT178),0)</f>
        <v>0</v>
      </c>
      <c r="AV178" s="99">
        <f t="shared" si="457"/>
        <v>0</v>
      </c>
      <c r="AW178" s="99">
        <f t="shared" si="437"/>
        <v>0</v>
      </c>
      <c r="AX178" s="99">
        <f t="shared" si="438"/>
        <v>0</v>
      </c>
      <c r="AY178" s="320"/>
      <c r="AZ178" s="314"/>
      <c r="BA178" s="320"/>
      <c r="BB178" s="320"/>
      <c r="BC178" s="320"/>
      <c r="BD178" s="320"/>
    </row>
    <row r="179" spans="2:56" ht="19.5" thickTop="1">
      <c r="B179" s="246">
        <v>55</v>
      </c>
      <c r="C179" s="249"/>
      <c r="D179" s="251" t="str">
        <f>IF(C179="","",VLOOKUP(C179,登録データ!$H$3:$N$1500,2,FALSE))</f>
        <v/>
      </c>
      <c r="E179" s="270" t="str">
        <f>IF(C179="","",VLOOKUP(C179,登録データ!$H$3:$N$1500,3,FALSE))</f>
        <v/>
      </c>
      <c r="F179" s="92" t="str">
        <f>IF(C179="","",VLOOKUP(C179,登録データ!$H$3:$N$1500,7,FALSE))</f>
        <v/>
      </c>
      <c r="G179" s="92" t="s">
        <v>33</v>
      </c>
      <c r="H179" s="216"/>
      <c r="I179" s="92" t="s">
        <v>34</v>
      </c>
      <c r="J179" s="197"/>
      <c r="K179" s="102" t="str">
        <f t="shared" si="461"/>
        <v/>
      </c>
      <c r="L179" s="27" t="str">
        <f t="shared" si="480"/>
        <v/>
      </c>
      <c r="M179" s="200"/>
      <c r="N179" s="298"/>
      <c r="O179" s="298"/>
      <c r="P179" s="299"/>
      <c r="Q179" s="293"/>
      <c r="R179" s="293"/>
      <c r="V179" s="7"/>
      <c r="W179" s="312">
        <f>IF(C179="",0,IF(VLOOKUP(C179,登録データ!$H$3:$P$3000,9,FALSE)=1,0,1))</f>
        <v>0</v>
      </c>
      <c r="X179" s="312">
        <f>COUNTIF($C$17:C179,C179)</f>
        <v>0</v>
      </c>
      <c r="Y179" s="325">
        <f t="shared" ref="Y179" si="544">IF(C179="",1,0)</f>
        <v>1</v>
      </c>
      <c r="Z179" s="325">
        <f t="shared" ref="Z179" si="545">IF(D179="",1,0)</f>
        <v>1</v>
      </c>
      <c r="AA179" s="325">
        <f t="shared" ref="AA179" si="546">IF(E179="",1,0)</f>
        <v>1</v>
      </c>
      <c r="AB179" s="325">
        <f t="shared" ref="AB179" si="547">IF(F179="",1,0)</f>
        <v>1</v>
      </c>
      <c r="AC179" s="325">
        <f t="shared" ref="AC179" si="548">IF(F180="",1,0)</f>
        <v>1</v>
      </c>
      <c r="AD179" s="325">
        <f t="shared" ref="AD179" si="549">IF(ISNA(OR(Y179:AC179)),1,SUM(Y179:AC179))</f>
        <v>5</v>
      </c>
      <c r="AE179" s="99">
        <f t="shared" ca="1" si="434"/>
        <v>0</v>
      </c>
      <c r="AF179" s="93">
        <f t="shared" si="448"/>
        <v>0</v>
      </c>
      <c r="AG179" s="93" t="str">
        <f t="shared" si="435"/>
        <v>00000</v>
      </c>
      <c r="AH179" s="11" t="str">
        <f t="shared" si="449"/>
        <v>0秒0</v>
      </c>
      <c r="AI179" s="12">
        <f t="shared" si="450"/>
        <v>0</v>
      </c>
      <c r="AJ179" s="12" t="str">
        <f t="shared" si="451"/>
        <v>0</v>
      </c>
      <c r="AK179" s="12" t="str">
        <f t="shared" si="452"/>
        <v>0</v>
      </c>
      <c r="AL179" s="12" t="str">
        <f t="shared" si="453"/>
        <v>0m</v>
      </c>
      <c r="AM179" s="12" t="str">
        <f t="shared" si="454"/>
        <v>点</v>
      </c>
      <c r="AN179" s="108">
        <f t="shared" si="455"/>
        <v>0</v>
      </c>
      <c r="AO179" s="99" t="str">
        <f>IF(J179="","",VLOOKUP(H179,登録データ!$Y$4:$Z$28,2,FALSE))</f>
        <v/>
      </c>
      <c r="AP179" s="99" t="str">
        <f>IF(J179="","",VLOOKUP(H179,登録データ!$Y$4:$AA$28,3,FALSE))</f>
        <v/>
      </c>
      <c r="AQ179" s="99" t="str">
        <f t="shared" si="436"/>
        <v/>
      </c>
      <c r="AR179" s="99" t="str">
        <f>IF(H179="","",VLOOKUP(H179,登録データ!$Y$4:$AB$28,4,FALSE))</f>
        <v/>
      </c>
      <c r="AS179" s="99">
        <f>IF(AR179="",0,COUNTIF($AR$17:AR179,AR179))</f>
        <v>0</v>
      </c>
      <c r="AT179" s="99" t="str">
        <f t="shared" si="456"/>
        <v/>
      </c>
      <c r="AU179" s="99">
        <f>IF(AQ179="B",COUNTIF($AT$17:AT179,AT179),0)</f>
        <v>0</v>
      </c>
      <c r="AV179" s="99">
        <f t="shared" si="457"/>
        <v>0</v>
      </c>
      <c r="AW179" s="99">
        <f t="shared" si="437"/>
        <v>0</v>
      </c>
      <c r="AX179" s="99">
        <f t="shared" si="438"/>
        <v>0</v>
      </c>
      <c r="AY179" s="312">
        <f>IF(Q179="",0,COUNTA($Q$17:Q179))</f>
        <v>0</v>
      </c>
      <c r="AZ179" s="312">
        <f>IF(R179="",0,COUNTA($R$17:R179))</f>
        <v>0</v>
      </c>
      <c r="BA179" s="318">
        <f>IF(OR($AR179="20200",$AR180="20200",$AR181="20200"),COUNTIF($AR$17:$AR181,"20200"),0)</f>
        <v>0</v>
      </c>
      <c r="BB179" s="318">
        <f t="shared" ref="BB179" si="550">IF($BA179=0,0,INDEX($H179:$H181,MATCH("20200",$AR179:$AR181,0),1))</f>
        <v>0</v>
      </c>
      <c r="BC179" s="318">
        <f t="shared" ref="BC179" si="551">IF($BA179=0,0,INDEX($J179:$J181,MATCH("20200",$AR179:$AR181,0),1))</f>
        <v>0</v>
      </c>
      <c r="BD179" s="318">
        <f t="shared" ref="BD179" si="552">IF($BA179=0,0,INDEX($L179:$L181,MATCH("20200",$AR179:$AR181,0),1))</f>
        <v>0</v>
      </c>
    </row>
    <row r="180" spans="2:56" ht="18.75">
      <c r="B180" s="247"/>
      <c r="C180" s="250"/>
      <c r="D180" s="252"/>
      <c r="E180" s="271"/>
      <c r="F180" s="93" t="str">
        <f>IF(C179="","",VLOOKUP(C179,登録データ!$H$3:$N$1500,4,FALSE))</f>
        <v/>
      </c>
      <c r="G180" s="93" t="s">
        <v>36</v>
      </c>
      <c r="H180" s="217"/>
      <c r="I180" s="93" t="s">
        <v>61</v>
      </c>
      <c r="J180" s="198"/>
      <c r="K180" s="102" t="str">
        <f t="shared" si="461"/>
        <v/>
      </c>
      <c r="L180" s="99" t="str">
        <f t="shared" si="480"/>
        <v/>
      </c>
      <c r="M180" s="206"/>
      <c r="N180" s="300"/>
      <c r="O180" s="301"/>
      <c r="P180" s="302"/>
      <c r="Q180" s="294"/>
      <c r="R180" s="294"/>
      <c r="V180" s="7"/>
      <c r="W180" s="313"/>
      <c r="X180" s="313"/>
      <c r="Y180" s="326"/>
      <c r="Z180" s="326"/>
      <c r="AA180" s="326"/>
      <c r="AB180" s="326"/>
      <c r="AC180" s="326"/>
      <c r="AD180" s="326"/>
      <c r="AE180" s="99">
        <f t="shared" ca="1" si="434"/>
        <v>0</v>
      </c>
      <c r="AF180" s="93">
        <f t="shared" si="448"/>
        <v>0</v>
      </c>
      <c r="AG180" s="93" t="str">
        <f t="shared" si="435"/>
        <v>00000</v>
      </c>
      <c r="AH180" s="11" t="str">
        <f t="shared" si="449"/>
        <v>0秒0</v>
      </c>
      <c r="AI180" s="12">
        <f t="shared" si="450"/>
        <v>0</v>
      </c>
      <c r="AJ180" s="12" t="str">
        <f t="shared" si="451"/>
        <v>0</v>
      </c>
      <c r="AK180" s="12" t="str">
        <f t="shared" si="452"/>
        <v>0</v>
      </c>
      <c r="AL180" s="12" t="str">
        <f t="shared" si="453"/>
        <v>0m</v>
      </c>
      <c r="AM180" s="12" t="str">
        <f t="shared" si="454"/>
        <v>点</v>
      </c>
      <c r="AN180" s="108">
        <f t="shared" si="455"/>
        <v>0</v>
      </c>
      <c r="AO180" s="99" t="str">
        <f>IF(J180="","",VLOOKUP(H180,登録データ!$Y$4:$Z$28,2,FALSE))</f>
        <v/>
      </c>
      <c r="AP180" s="99" t="str">
        <f>IF(J180="","",VLOOKUP(H180,登録データ!$Y$4:$AA$28,3,FALSE))</f>
        <v/>
      </c>
      <c r="AQ180" s="99" t="str">
        <f t="shared" si="436"/>
        <v/>
      </c>
      <c r="AR180" s="99" t="str">
        <f>IF(H180="","",VLOOKUP(H180,登録データ!$Y$4:$AB$28,4,FALSE))</f>
        <v/>
      </c>
      <c r="AS180" s="99">
        <f>IF(AR180="",0,COUNTIF($AR$17:AR180,AR180))</f>
        <v>0</v>
      </c>
      <c r="AT180" s="99" t="str">
        <f t="shared" si="456"/>
        <v/>
      </c>
      <c r="AU180" s="99">
        <f>IF(AQ180="B",COUNTIF($AT$17:AT180,AT180),0)</f>
        <v>0</v>
      </c>
      <c r="AV180" s="99">
        <f t="shared" si="457"/>
        <v>0</v>
      </c>
      <c r="AW180" s="99">
        <f t="shared" si="437"/>
        <v>0</v>
      </c>
      <c r="AX180" s="99">
        <f t="shared" si="438"/>
        <v>0</v>
      </c>
      <c r="AY180" s="319"/>
      <c r="AZ180" s="313"/>
      <c r="BA180" s="319"/>
      <c r="BB180" s="319"/>
      <c r="BC180" s="319"/>
      <c r="BD180" s="319"/>
    </row>
    <row r="181" spans="2:56" ht="19.5" thickBot="1">
      <c r="B181" s="248"/>
      <c r="C181" s="283"/>
      <c r="D181" s="283"/>
      <c r="E181" s="283"/>
      <c r="F181" s="283"/>
      <c r="G181" s="94" t="s">
        <v>37</v>
      </c>
      <c r="H181" s="196"/>
      <c r="I181" s="94" t="s">
        <v>39</v>
      </c>
      <c r="J181" s="199"/>
      <c r="K181" s="94" t="str">
        <f t="shared" si="461"/>
        <v/>
      </c>
      <c r="L181" s="104" t="str">
        <f t="shared" si="480"/>
        <v/>
      </c>
      <c r="M181" s="202"/>
      <c r="N181" s="303"/>
      <c r="O181" s="303"/>
      <c r="P181" s="304"/>
      <c r="Q181" s="295"/>
      <c r="R181" s="295"/>
      <c r="V181" s="7"/>
      <c r="W181" s="314"/>
      <c r="X181" s="314"/>
      <c r="Y181" s="273"/>
      <c r="Z181" s="273"/>
      <c r="AA181" s="273"/>
      <c r="AB181" s="273"/>
      <c r="AC181" s="273"/>
      <c r="AD181" s="273"/>
      <c r="AE181" s="99">
        <f t="shared" ca="1" si="434"/>
        <v>0</v>
      </c>
      <c r="AF181" s="93">
        <f t="shared" si="448"/>
        <v>0</v>
      </c>
      <c r="AG181" s="93" t="str">
        <f t="shared" si="435"/>
        <v>00000</v>
      </c>
      <c r="AH181" s="11" t="str">
        <f t="shared" si="449"/>
        <v>0秒0</v>
      </c>
      <c r="AI181" s="12">
        <f t="shared" si="450"/>
        <v>0</v>
      </c>
      <c r="AJ181" s="12" t="str">
        <f t="shared" si="451"/>
        <v>0</v>
      </c>
      <c r="AK181" s="12" t="str">
        <f t="shared" si="452"/>
        <v>0</v>
      </c>
      <c r="AL181" s="12" t="str">
        <f t="shared" si="453"/>
        <v>0m</v>
      </c>
      <c r="AM181" s="12" t="str">
        <f t="shared" si="454"/>
        <v>点</v>
      </c>
      <c r="AN181" s="108">
        <f t="shared" si="455"/>
        <v>0</v>
      </c>
      <c r="AO181" s="99" t="str">
        <f>IF(J181="","",VLOOKUP(H181,登録データ!$Y$4:$Z$28,2,FALSE))</f>
        <v/>
      </c>
      <c r="AP181" s="99" t="str">
        <f>IF(J181="","",VLOOKUP(H181,登録データ!$Y$4:$AA$28,3,FALSE))</f>
        <v/>
      </c>
      <c r="AQ181" s="99" t="str">
        <f t="shared" si="436"/>
        <v/>
      </c>
      <c r="AR181" s="99" t="str">
        <f>IF(H181="","",VLOOKUP(H181,登録データ!$Y$4:$AB$28,4,FALSE))</f>
        <v/>
      </c>
      <c r="AS181" s="99">
        <f>IF(AR181="",0,COUNTIF($AR$17:AR181,AR181))</f>
        <v>0</v>
      </c>
      <c r="AT181" s="99" t="str">
        <f t="shared" si="456"/>
        <v/>
      </c>
      <c r="AU181" s="99">
        <f>IF(AQ181="B",COUNTIF($AT$17:AT181,AT181),0)</f>
        <v>0</v>
      </c>
      <c r="AV181" s="99">
        <f t="shared" si="457"/>
        <v>0</v>
      </c>
      <c r="AW181" s="99">
        <f t="shared" si="437"/>
        <v>0</v>
      </c>
      <c r="AX181" s="99">
        <f t="shared" si="438"/>
        <v>0</v>
      </c>
      <c r="AY181" s="320"/>
      <c r="AZ181" s="314"/>
      <c r="BA181" s="320"/>
      <c r="BB181" s="320"/>
      <c r="BC181" s="320"/>
      <c r="BD181" s="320"/>
    </row>
    <row r="182" spans="2:56" ht="19.5" thickTop="1">
      <c r="B182" s="246">
        <v>56</v>
      </c>
      <c r="C182" s="249"/>
      <c r="D182" s="251" t="str">
        <f>IF(C182="","",VLOOKUP(C182,登録データ!$H$3:$N$1500,2,FALSE))</f>
        <v/>
      </c>
      <c r="E182" s="270" t="str">
        <f>IF(C182="","",VLOOKUP(C182,登録データ!$H$3:$N$1500,3,FALSE))</f>
        <v/>
      </c>
      <c r="F182" s="92" t="str">
        <f>IF(C182="","",VLOOKUP(C182,登録データ!$H$3:$N$1500,7,FALSE))</f>
        <v/>
      </c>
      <c r="G182" s="92" t="s">
        <v>33</v>
      </c>
      <c r="H182" s="216"/>
      <c r="I182" s="92" t="s">
        <v>34</v>
      </c>
      <c r="J182" s="197"/>
      <c r="K182" s="102" t="str">
        <f t="shared" si="461"/>
        <v/>
      </c>
      <c r="L182" s="27" t="str">
        <f t="shared" si="480"/>
        <v/>
      </c>
      <c r="M182" s="200"/>
      <c r="N182" s="298"/>
      <c r="O182" s="298"/>
      <c r="P182" s="299"/>
      <c r="Q182" s="293"/>
      <c r="R182" s="293"/>
      <c r="V182" s="7"/>
      <c r="W182" s="312">
        <f>IF(C182="",0,IF(VLOOKUP(C182,登録データ!$H$3:$P$3000,9,FALSE)=1,0,1))</f>
        <v>0</v>
      </c>
      <c r="X182" s="312">
        <f>COUNTIF($C$17:C182,C182)</f>
        <v>0</v>
      </c>
      <c r="Y182" s="325">
        <f t="shared" ref="Y182" si="553">IF(C182="",1,0)</f>
        <v>1</v>
      </c>
      <c r="Z182" s="325">
        <f t="shared" ref="Z182" si="554">IF(D182="",1,0)</f>
        <v>1</v>
      </c>
      <c r="AA182" s="325">
        <f t="shared" ref="AA182" si="555">IF(E182="",1,0)</f>
        <v>1</v>
      </c>
      <c r="AB182" s="325">
        <f t="shared" ref="AB182" si="556">IF(F182="",1,0)</f>
        <v>1</v>
      </c>
      <c r="AC182" s="325">
        <f t="shared" ref="AC182" si="557">IF(F183="",1,0)</f>
        <v>1</v>
      </c>
      <c r="AD182" s="325">
        <f t="shared" ref="AD182" si="558">IF(ISNA(OR(Y182:AC182)),1,SUM(Y182:AC182))</f>
        <v>5</v>
      </c>
      <c r="AE182" s="99">
        <f t="shared" ca="1" si="434"/>
        <v>0</v>
      </c>
      <c r="AF182" s="93">
        <f t="shared" si="448"/>
        <v>0</v>
      </c>
      <c r="AG182" s="93" t="str">
        <f t="shared" si="435"/>
        <v>00000</v>
      </c>
      <c r="AH182" s="11" t="str">
        <f t="shared" si="449"/>
        <v>0秒0</v>
      </c>
      <c r="AI182" s="12">
        <f t="shared" si="450"/>
        <v>0</v>
      </c>
      <c r="AJ182" s="12" t="str">
        <f t="shared" si="451"/>
        <v>0</v>
      </c>
      <c r="AK182" s="12" t="str">
        <f t="shared" si="452"/>
        <v>0</v>
      </c>
      <c r="AL182" s="12" t="str">
        <f t="shared" si="453"/>
        <v>0m</v>
      </c>
      <c r="AM182" s="12" t="str">
        <f t="shared" si="454"/>
        <v>点</v>
      </c>
      <c r="AN182" s="108">
        <f t="shared" si="455"/>
        <v>0</v>
      </c>
      <c r="AO182" s="99" t="str">
        <f>IF(J182="","",VLOOKUP(H182,登録データ!$Y$4:$Z$28,2,FALSE))</f>
        <v/>
      </c>
      <c r="AP182" s="99" t="str">
        <f>IF(J182="","",VLOOKUP(H182,登録データ!$Y$4:$AA$28,3,FALSE))</f>
        <v/>
      </c>
      <c r="AQ182" s="99" t="str">
        <f t="shared" si="436"/>
        <v/>
      </c>
      <c r="AR182" s="99" t="str">
        <f>IF(H182="","",VLOOKUP(H182,登録データ!$Y$4:$AB$28,4,FALSE))</f>
        <v/>
      </c>
      <c r="AS182" s="99">
        <f>IF(AR182="",0,COUNTIF($AR$17:AR182,AR182))</f>
        <v>0</v>
      </c>
      <c r="AT182" s="99" t="str">
        <f t="shared" si="456"/>
        <v/>
      </c>
      <c r="AU182" s="99">
        <f>IF(AQ182="B",COUNTIF($AT$17:AT182,AT182),0)</f>
        <v>0</v>
      </c>
      <c r="AV182" s="99">
        <f t="shared" si="457"/>
        <v>0</v>
      </c>
      <c r="AW182" s="99">
        <f t="shared" si="437"/>
        <v>0</v>
      </c>
      <c r="AX182" s="99">
        <f t="shared" si="438"/>
        <v>0</v>
      </c>
      <c r="AY182" s="312">
        <f>IF(Q182="",0,COUNTA($Q$17:Q182))</f>
        <v>0</v>
      </c>
      <c r="AZ182" s="312">
        <f>IF(R182="",0,COUNTA($R$17:R182))</f>
        <v>0</v>
      </c>
      <c r="BA182" s="318">
        <f>IF(OR($AR182="20200",$AR183="20200",$AR184="20200"),COUNTIF($AR$17:$AR184,"20200"),0)</f>
        <v>0</v>
      </c>
      <c r="BB182" s="318">
        <f t="shared" ref="BB182" si="559">IF($BA182=0,0,INDEX($H182:$H184,MATCH("20200",$AR182:$AR184,0),1))</f>
        <v>0</v>
      </c>
      <c r="BC182" s="318">
        <f t="shared" ref="BC182" si="560">IF($BA182=0,0,INDEX($J182:$J184,MATCH("20200",$AR182:$AR184,0),1))</f>
        <v>0</v>
      </c>
      <c r="BD182" s="318">
        <f t="shared" ref="BD182" si="561">IF($BA182=0,0,INDEX($L182:$L184,MATCH("20200",$AR182:$AR184,0),1))</f>
        <v>0</v>
      </c>
    </row>
    <row r="183" spans="2:56" ht="18.75">
      <c r="B183" s="247"/>
      <c r="C183" s="250"/>
      <c r="D183" s="252"/>
      <c r="E183" s="271"/>
      <c r="F183" s="93" t="str">
        <f>IF(C182="","",VLOOKUP(C182,登録データ!$H$3:$N$1500,4,FALSE))</f>
        <v/>
      </c>
      <c r="G183" s="93" t="s">
        <v>36</v>
      </c>
      <c r="H183" s="217"/>
      <c r="I183" s="93" t="s">
        <v>61</v>
      </c>
      <c r="J183" s="198"/>
      <c r="K183" s="102" t="str">
        <f t="shared" si="461"/>
        <v/>
      </c>
      <c r="L183" s="99" t="str">
        <f t="shared" si="480"/>
        <v/>
      </c>
      <c r="M183" s="206"/>
      <c r="N183" s="300"/>
      <c r="O183" s="301"/>
      <c r="P183" s="302"/>
      <c r="Q183" s="294"/>
      <c r="R183" s="294"/>
      <c r="V183" s="7"/>
      <c r="W183" s="313"/>
      <c r="X183" s="313"/>
      <c r="Y183" s="326"/>
      <c r="Z183" s="326"/>
      <c r="AA183" s="326"/>
      <c r="AB183" s="326"/>
      <c r="AC183" s="326"/>
      <c r="AD183" s="326"/>
      <c r="AE183" s="99">
        <f t="shared" ca="1" si="434"/>
        <v>0</v>
      </c>
      <c r="AF183" s="93">
        <f t="shared" si="448"/>
        <v>0</v>
      </c>
      <c r="AG183" s="93" t="str">
        <f t="shared" si="435"/>
        <v>00000</v>
      </c>
      <c r="AH183" s="11" t="str">
        <f t="shared" si="449"/>
        <v>0秒0</v>
      </c>
      <c r="AI183" s="12">
        <f t="shared" si="450"/>
        <v>0</v>
      </c>
      <c r="AJ183" s="12" t="str">
        <f t="shared" si="451"/>
        <v>0</v>
      </c>
      <c r="AK183" s="12" t="str">
        <f t="shared" si="452"/>
        <v>0</v>
      </c>
      <c r="AL183" s="12" t="str">
        <f t="shared" si="453"/>
        <v>0m</v>
      </c>
      <c r="AM183" s="12" t="str">
        <f t="shared" si="454"/>
        <v>点</v>
      </c>
      <c r="AN183" s="108">
        <f t="shared" si="455"/>
        <v>0</v>
      </c>
      <c r="AO183" s="99" t="str">
        <f>IF(J183="","",VLOOKUP(H183,登録データ!$Y$4:$Z$28,2,FALSE))</f>
        <v/>
      </c>
      <c r="AP183" s="99" t="str">
        <f>IF(J183="","",VLOOKUP(H183,登録データ!$Y$4:$AA$28,3,FALSE))</f>
        <v/>
      </c>
      <c r="AQ183" s="99" t="str">
        <f t="shared" si="436"/>
        <v/>
      </c>
      <c r="AR183" s="99" t="str">
        <f>IF(H183="","",VLOOKUP(H183,登録データ!$Y$4:$AB$28,4,FALSE))</f>
        <v/>
      </c>
      <c r="AS183" s="99">
        <f>IF(AR183="",0,COUNTIF($AR$17:AR183,AR183))</f>
        <v>0</v>
      </c>
      <c r="AT183" s="99" t="str">
        <f t="shared" si="456"/>
        <v/>
      </c>
      <c r="AU183" s="99">
        <f>IF(AQ183="B",COUNTIF($AT$17:AT183,AT183),0)</f>
        <v>0</v>
      </c>
      <c r="AV183" s="99">
        <f t="shared" si="457"/>
        <v>0</v>
      </c>
      <c r="AW183" s="99">
        <f t="shared" si="437"/>
        <v>0</v>
      </c>
      <c r="AX183" s="99">
        <f t="shared" si="438"/>
        <v>0</v>
      </c>
      <c r="AY183" s="319"/>
      <c r="AZ183" s="313"/>
      <c r="BA183" s="319"/>
      <c r="BB183" s="319"/>
      <c r="BC183" s="319"/>
      <c r="BD183" s="319"/>
    </row>
    <row r="184" spans="2:56" ht="19.5" thickBot="1">
      <c r="B184" s="248"/>
      <c r="C184" s="283"/>
      <c r="D184" s="283"/>
      <c r="E184" s="283"/>
      <c r="F184" s="283"/>
      <c r="G184" s="94" t="s">
        <v>37</v>
      </c>
      <c r="H184" s="196"/>
      <c r="I184" s="94" t="s">
        <v>39</v>
      </c>
      <c r="J184" s="199"/>
      <c r="K184" s="94" t="str">
        <f t="shared" si="461"/>
        <v/>
      </c>
      <c r="L184" s="104" t="str">
        <f t="shared" si="480"/>
        <v/>
      </c>
      <c r="M184" s="202"/>
      <c r="N184" s="303"/>
      <c r="O184" s="303"/>
      <c r="P184" s="304"/>
      <c r="Q184" s="295"/>
      <c r="R184" s="295"/>
      <c r="V184" s="7"/>
      <c r="W184" s="314"/>
      <c r="X184" s="314"/>
      <c r="Y184" s="273"/>
      <c r="Z184" s="273"/>
      <c r="AA184" s="273"/>
      <c r="AB184" s="273"/>
      <c r="AC184" s="273"/>
      <c r="AD184" s="273"/>
      <c r="AE184" s="99">
        <f t="shared" ca="1" si="434"/>
        <v>0</v>
      </c>
      <c r="AF184" s="93">
        <f t="shared" si="448"/>
        <v>0</v>
      </c>
      <c r="AG184" s="93" t="str">
        <f t="shared" si="435"/>
        <v>00000</v>
      </c>
      <c r="AH184" s="11" t="str">
        <f t="shared" si="449"/>
        <v>0秒0</v>
      </c>
      <c r="AI184" s="12">
        <f t="shared" si="450"/>
        <v>0</v>
      </c>
      <c r="AJ184" s="12" t="str">
        <f t="shared" si="451"/>
        <v>0</v>
      </c>
      <c r="AK184" s="12" t="str">
        <f t="shared" si="452"/>
        <v>0</v>
      </c>
      <c r="AL184" s="12" t="str">
        <f t="shared" si="453"/>
        <v>0m</v>
      </c>
      <c r="AM184" s="12" t="str">
        <f t="shared" si="454"/>
        <v>点</v>
      </c>
      <c r="AN184" s="108">
        <f t="shared" si="455"/>
        <v>0</v>
      </c>
      <c r="AO184" s="99" t="str">
        <f>IF(J184="","",VLOOKUP(H184,登録データ!$Y$4:$Z$28,2,FALSE))</f>
        <v/>
      </c>
      <c r="AP184" s="99" t="str">
        <f>IF(J184="","",VLOOKUP(H184,登録データ!$Y$4:$AA$28,3,FALSE))</f>
        <v/>
      </c>
      <c r="AQ184" s="99" t="str">
        <f t="shared" si="436"/>
        <v/>
      </c>
      <c r="AR184" s="99" t="str">
        <f>IF(H184="","",VLOOKUP(H184,登録データ!$Y$4:$AB$28,4,FALSE))</f>
        <v/>
      </c>
      <c r="AS184" s="99">
        <f>IF(AR184="",0,COUNTIF($AR$17:AR184,AR184))</f>
        <v>0</v>
      </c>
      <c r="AT184" s="99" t="str">
        <f t="shared" si="456"/>
        <v/>
      </c>
      <c r="AU184" s="99">
        <f>IF(AQ184="B",COUNTIF($AT$17:AT184,AT184),0)</f>
        <v>0</v>
      </c>
      <c r="AV184" s="99">
        <f t="shared" si="457"/>
        <v>0</v>
      </c>
      <c r="AW184" s="99">
        <f t="shared" si="437"/>
        <v>0</v>
      </c>
      <c r="AX184" s="99">
        <f t="shared" si="438"/>
        <v>0</v>
      </c>
      <c r="AY184" s="320"/>
      <c r="AZ184" s="314"/>
      <c r="BA184" s="320"/>
      <c r="BB184" s="320"/>
      <c r="BC184" s="320"/>
      <c r="BD184" s="320"/>
    </row>
    <row r="185" spans="2:56" ht="19.5" thickTop="1">
      <c r="B185" s="246">
        <v>57</v>
      </c>
      <c r="C185" s="249"/>
      <c r="D185" s="251" t="str">
        <f>IF(C185="","",VLOOKUP(C185,登録データ!$H$3:$N$1500,2,FALSE))</f>
        <v/>
      </c>
      <c r="E185" s="270" t="str">
        <f>IF(C185="","",VLOOKUP(C185,登録データ!$H$3:$N$1500,3,FALSE))</f>
        <v/>
      </c>
      <c r="F185" s="92" t="str">
        <f>IF(C185="","",VLOOKUP(C185,登録データ!$H$3:$N$1500,7,FALSE))</f>
        <v/>
      </c>
      <c r="G185" s="92" t="s">
        <v>33</v>
      </c>
      <c r="H185" s="216"/>
      <c r="I185" s="92" t="s">
        <v>34</v>
      </c>
      <c r="J185" s="197"/>
      <c r="K185" s="102" t="str">
        <f t="shared" si="461"/>
        <v/>
      </c>
      <c r="L185" s="27" t="str">
        <f t="shared" si="480"/>
        <v/>
      </c>
      <c r="M185" s="200"/>
      <c r="N185" s="298"/>
      <c r="O185" s="298"/>
      <c r="P185" s="299"/>
      <c r="Q185" s="293"/>
      <c r="R185" s="293"/>
      <c r="V185" s="7"/>
      <c r="W185" s="312">
        <f>IF(C185="",0,IF(VLOOKUP(C185,登録データ!$H$3:$P$3000,9,FALSE)=1,0,1))</f>
        <v>0</v>
      </c>
      <c r="X185" s="312">
        <f>COUNTIF($C$17:C185,C185)</f>
        <v>0</v>
      </c>
      <c r="Y185" s="325">
        <f t="shared" ref="Y185" si="562">IF(C185="",1,0)</f>
        <v>1</v>
      </c>
      <c r="Z185" s="325">
        <f t="shared" ref="Z185" si="563">IF(D185="",1,0)</f>
        <v>1</v>
      </c>
      <c r="AA185" s="325">
        <f t="shared" ref="AA185" si="564">IF(E185="",1,0)</f>
        <v>1</v>
      </c>
      <c r="AB185" s="325">
        <f t="shared" ref="AB185" si="565">IF(F185="",1,0)</f>
        <v>1</v>
      </c>
      <c r="AC185" s="325">
        <f t="shared" ref="AC185" si="566">IF(F186="",1,0)</f>
        <v>1</v>
      </c>
      <c r="AD185" s="325">
        <f t="shared" ref="AD185" si="567">IF(ISNA(OR(Y185:AC185)),1,SUM(Y185:AC185))</f>
        <v>5</v>
      </c>
      <c r="AE185" s="99">
        <f t="shared" ca="1" si="434"/>
        <v>0</v>
      </c>
      <c r="AF185" s="93">
        <f t="shared" si="448"/>
        <v>0</v>
      </c>
      <c r="AG185" s="93" t="str">
        <f t="shared" si="435"/>
        <v>00000</v>
      </c>
      <c r="AH185" s="11" t="str">
        <f t="shared" si="449"/>
        <v>0秒0</v>
      </c>
      <c r="AI185" s="12">
        <f t="shared" si="450"/>
        <v>0</v>
      </c>
      <c r="AJ185" s="12" t="str">
        <f t="shared" si="451"/>
        <v>0</v>
      </c>
      <c r="AK185" s="12" t="str">
        <f t="shared" si="452"/>
        <v>0</v>
      </c>
      <c r="AL185" s="12" t="str">
        <f t="shared" si="453"/>
        <v>0m</v>
      </c>
      <c r="AM185" s="12" t="str">
        <f t="shared" si="454"/>
        <v>点</v>
      </c>
      <c r="AN185" s="108">
        <f t="shared" si="455"/>
        <v>0</v>
      </c>
      <c r="AO185" s="99" t="str">
        <f>IF(J185="","",VLOOKUP(H185,登録データ!$Y$4:$Z$28,2,FALSE))</f>
        <v/>
      </c>
      <c r="AP185" s="99" t="str">
        <f>IF(J185="","",VLOOKUP(H185,登録データ!$Y$4:$AA$28,3,FALSE))</f>
        <v/>
      </c>
      <c r="AQ185" s="99" t="str">
        <f t="shared" si="436"/>
        <v/>
      </c>
      <c r="AR185" s="99" t="str">
        <f>IF(H185="","",VLOOKUP(H185,登録データ!$Y$4:$AB$28,4,FALSE))</f>
        <v/>
      </c>
      <c r="AS185" s="99">
        <f>IF(AR185="",0,COUNTIF($AR$17:AR185,AR185))</f>
        <v>0</v>
      </c>
      <c r="AT185" s="99" t="str">
        <f t="shared" si="456"/>
        <v/>
      </c>
      <c r="AU185" s="99">
        <f>IF(AQ185="B",COUNTIF($AT$17:AT185,AT185),0)</f>
        <v>0</v>
      </c>
      <c r="AV185" s="99">
        <f t="shared" si="457"/>
        <v>0</v>
      </c>
      <c r="AW185" s="99">
        <f t="shared" si="437"/>
        <v>0</v>
      </c>
      <c r="AX185" s="99">
        <f t="shared" si="438"/>
        <v>0</v>
      </c>
      <c r="AY185" s="312">
        <f>IF(Q185="",0,COUNTA($Q$17:Q185))</f>
        <v>0</v>
      </c>
      <c r="AZ185" s="312">
        <f>IF(R185="",0,COUNTA($R$17:R185))</f>
        <v>0</v>
      </c>
      <c r="BA185" s="318">
        <f>IF(OR($AR185="20200",$AR186="20200",$AR187="20200"),COUNTIF($AR$17:$AR187,"20200"),0)</f>
        <v>0</v>
      </c>
      <c r="BB185" s="318">
        <f t="shared" ref="BB185" si="568">IF($BA185=0,0,INDEX($H185:$H187,MATCH("20200",$AR185:$AR187,0),1))</f>
        <v>0</v>
      </c>
      <c r="BC185" s="318">
        <f t="shared" ref="BC185" si="569">IF($BA185=0,0,INDEX($J185:$J187,MATCH("20200",$AR185:$AR187,0),1))</f>
        <v>0</v>
      </c>
      <c r="BD185" s="318">
        <f t="shared" ref="BD185" si="570">IF($BA185=0,0,INDEX($L185:$L187,MATCH("20200",$AR185:$AR187,0),1))</f>
        <v>0</v>
      </c>
    </row>
    <row r="186" spans="2:56" ht="18.75">
      <c r="B186" s="247"/>
      <c r="C186" s="250"/>
      <c r="D186" s="252"/>
      <c r="E186" s="271"/>
      <c r="F186" s="93" t="str">
        <f>IF(C185="","",VLOOKUP(C185,登録データ!$H$3:$N$1500,4,FALSE))</f>
        <v/>
      </c>
      <c r="G186" s="93" t="s">
        <v>36</v>
      </c>
      <c r="H186" s="217"/>
      <c r="I186" s="93" t="s">
        <v>61</v>
      </c>
      <c r="J186" s="198"/>
      <c r="K186" s="102" t="str">
        <f t="shared" si="461"/>
        <v/>
      </c>
      <c r="L186" s="99" t="str">
        <f t="shared" si="480"/>
        <v/>
      </c>
      <c r="M186" s="206"/>
      <c r="N186" s="300"/>
      <c r="O186" s="301"/>
      <c r="P186" s="302"/>
      <c r="Q186" s="294"/>
      <c r="R186" s="294"/>
      <c r="V186" s="7"/>
      <c r="W186" s="313"/>
      <c r="X186" s="313"/>
      <c r="Y186" s="326"/>
      <c r="Z186" s="326"/>
      <c r="AA186" s="326"/>
      <c r="AB186" s="326"/>
      <c r="AC186" s="326"/>
      <c r="AD186" s="326"/>
      <c r="AE186" s="99">
        <f t="shared" ca="1" si="434"/>
        <v>0</v>
      </c>
      <c r="AF186" s="93">
        <f t="shared" si="448"/>
        <v>0</v>
      </c>
      <c r="AG186" s="93" t="str">
        <f t="shared" si="435"/>
        <v>00000</v>
      </c>
      <c r="AH186" s="11" t="str">
        <f t="shared" si="449"/>
        <v>0秒0</v>
      </c>
      <c r="AI186" s="12">
        <f t="shared" si="450"/>
        <v>0</v>
      </c>
      <c r="AJ186" s="12" t="str">
        <f t="shared" si="451"/>
        <v>0</v>
      </c>
      <c r="AK186" s="12" t="str">
        <f t="shared" si="452"/>
        <v>0</v>
      </c>
      <c r="AL186" s="12" t="str">
        <f t="shared" si="453"/>
        <v>0m</v>
      </c>
      <c r="AM186" s="12" t="str">
        <f t="shared" si="454"/>
        <v>点</v>
      </c>
      <c r="AN186" s="108">
        <f t="shared" si="455"/>
        <v>0</v>
      </c>
      <c r="AO186" s="99" t="str">
        <f>IF(J186="","",VLOOKUP(H186,登録データ!$Y$4:$Z$28,2,FALSE))</f>
        <v/>
      </c>
      <c r="AP186" s="99" t="str">
        <f>IF(J186="","",VLOOKUP(H186,登録データ!$Y$4:$AA$28,3,FALSE))</f>
        <v/>
      </c>
      <c r="AQ186" s="99" t="str">
        <f t="shared" si="436"/>
        <v/>
      </c>
      <c r="AR186" s="99" t="str">
        <f>IF(H186="","",VLOOKUP(H186,登録データ!$Y$4:$AB$28,4,FALSE))</f>
        <v/>
      </c>
      <c r="AS186" s="99">
        <f>IF(AR186="",0,COUNTIF($AR$17:AR186,AR186))</f>
        <v>0</v>
      </c>
      <c r="AT186" s="99" t="str">
        <f t="shared" si="456"/>
        <v/>
      </c>
      <c r="AU186" s="99">
        <f>IF(AQ186="B",COUNTIF($AT$17:AT186,AT186),0)</f>
        <v>0</v>
      </c>
      <c r="AV186" s="99">
        <f t="shared" si="457"/>
        <v>0</v>
      </c>
      <c r="AW186" s="99">
        <f t="shared" si="437"/>
        <v>0</v>
      </c>
      <c r="AX186" s="99">
        <f t="shared" si="438"/>
        <v>0</v>
      </c>
      <c r="AY186" s="319"/>
      <c r="AZ186" s="313"/>
      <c r="BA186" s="319"/>
      <c r="BB186" s="319"/>
      <c r="BC186" s="319"/>
      <c r="BD186" s="319"/>
    </row>
    <row r="187" spans="2:56" ht="19.5" thickBot="1">
      <c r="B187" s="248"/>
      <c r="C187" s="283"/>
      <c r="D187" s="283"/>
      <c r="E187" s="283"/>
      <c r="F187" s="283"/>
      <c r="G187" s="94" t="s">
        <v>37</v>
      </c>
      <c r="H187" s="196"/>
      <c r="I187" s="94" t="s">
        <v>39</v>
      </c>
      <c r="J187" s="199"/>
      <c r="K187" s="94" t="str">
        <f t="shared" si="461"/>
        <v/>
      </c>
      <c r="L187" s="104" t="str">
        <f t="shared" si="480"/>
        <v/>
      </c>
      <c r="M187" s="202"/>
      <c r="N187" s="303"/>
      <c r="O187" s="303"/>
      <c r="P187" s="304"/>
      <c r="Q187" s="295"/>
      <c r="R187" s="295"/>
      <c r="V187" s="7"/>
      <c r="W187" s="314"/>
      <c r="X187" s="314"/>
      <c r="Y187" s="273"/>
      <c r="Z187" s="273"/>
      <c r="AA187" s="273"/>
      <c r="AB187" s="273"/>
      <c r="AC187" s="273"/>
      <c r="AD187" s="273"/>
      <c r="AE187" s="99">
        <f t="shared" ca="1" si="434"/>
        <v>0</v>
      </c>
      <c r="AF187" s="93">
        <f t="shared" si="448"/>
        <v>0</v>
      </c>
      <c r="AG187" s="93" t="str">
        <f t="shared" si="435"/>
        <v>00000</v>
      </c>
      <c r="AH187" s="11" t="str">
        <f t="shared" si="449"/>
        <v>0秒0</v>
      </c>
      <c r="AI187" s="12">
        <f t="shared" si="450"/>
        <v>0</v>
      </c>
      <c r="AJ187" s="12" t="str">
        <f t="shared" si="451"/>
        <v>0</v>
      </c>
      <c r="AK187" s="12" t="str">
        <f t="shared" si="452"/>
        <v>0</v>
      </c>
      <c r="AL187" s="12" t="str">
        <f t="shared" si="453"/>
        <v>0m</v>
      </c>
      <c r="AM187" s="12" t="str">
        <f t="shared" si="454"/>
        <v>点</v>
      </c>
      <c r="AN187" s="108">
        <f t="shared" si="455"/>
        <v>0</v>
      </c>
      <c r="AO187" s="99" t="str">
        <f>IF(J187="","",VLOOKUP(H187,登録データ!$Y$4:$Z$28,2,FALSE))</f>
        <v/>
      </c>
      <c r="AP187" s="99" t="str">
        <f>IF(J187="","",VLOOKUP(H187,登録データ!$Y$4:$AA$28,3,FALSE))</f>
        <v/>
      </c>
      <c r="AQ187" s="99" t="str">
        <f t="shared" si="436"/>
        <v/>
      </c>
      <c r="AR187" s="99" t="str">
        <f>IF(H187="","",VLOOKUP(H187,登録データ!$Y$4:$AB$28,4,FALSE))</f>
        <v/>
      </c>
      <c r="AS187" s="99">
        <f>IF(AR187="",0,COUNTIF($AR$17:AR187,AR187))</f>
        <v>0</v>
      </c>
      <c r="AT187" s="99" t="str">
        <f t="shared" si="456"/>
        <v/>
      </c>
      <c r="AU187" s="99">
        <f>IF(AQ187="B",COUNTIF($AT$17:AT187,AT187),0)</f>
        <v>0</v>
      </c>
      <c r="AV187" s="99">
        <f t="shared" si="457"/>
        <v>0</v>
      </c>
      <c r="AW187" s="99">
        <f t="shared" si="437"/>
        <v>0</v>
      </c>
      <c r="AX187" s="99">
        <f t="shared" si="438"/>
        <v>0</v>
      </c>
      <c r="AY187" s="320"/>
      <c r="AZ187" s="314"/>
      <c r="BA187" s="320"/>
      <c r="BB187" s="320"/>
      <c r="BC187" s="320"/>
      <c r="BD187" s="320"/>
    </row>
    <row r="188" spans="2:56" ht="19.5" thickTop="1">
      <c r="B188" s="246">
        <v>58</v>
      </c>
      <c r="C188" s="249"/>
      <c r="D188" s="251" t="str">
        <f>IF(C188="","",VLOOKUP(C188,登録データ!$H$3:$N$1500,2,FALSE))</f>
        <v/>
      </c>
      <c r="E188" s="270" t="str">
        <f>IF(C188="","",VLOOKUP(C188,登録データ!$H$3:$N$1500,3,FALSE))</f>
        <v/>
      </c>
      <c r="F188" s="92" t="str">
        <f>IF(C188="","",VLOOKUP(C188,登録データ!$H$3:$N$1500,7,FALSE))</f>
        <v/>
      </c>
      <c r="G188" s="92" t="s">
        <v>33</v>
      </c>
      <c r="H188" s="216"/>
      <c r="I188" s="92" t="s">
        <v>34</v>
      </c>
      <c r="J188" s="197"/>
      <c r="K188" s="102" t="str">
        <f t="shared" si="461"/>
        <v/>
      </c>
      <c r="L188" s="27" t="str">
        <f t="shared" si="480"/>
        <v/>
      </c>
      <c r="M188" s="200"/>
      <c r="N188" s="298"/>
      <c r="O188" s="298"/>
      <c r="P188" s="299"/>
      <c r="Q188" s="293"/>
      <c r="R188" s="293"/>
      <c r="V188" s="7"/>
      <c r="W188" s="312">
        <f>IF(C188="",0,IF(VLOOKUP(C188,登録データ!$H$3:$P$3000,9,FALSE)=1,0,1))</f>
        <v>0</v>
      </c>
      <c r="X188" s="312">
        <f>COUNTIF($C$17:C188,C188)</f>
        <v>0</v>
      </c>
      <c r="Y188" s="325">
        <f t="shared" ref="Y188" si="571">IF(C188="",1,0)</f>
        <v>1</v>
      </c>
      <c r="Z188" s="325">
        <f t="shared" ref="Z188" si="572">IF(D188="",1,0)</f>
        <v>1</v>
      </c>
      <c r="AA188" s="325">
        <f t="shared" ref="AA188" si="573">IF(E188="",1,0)</f>
        <v>1</v>
      </c>
      <c r="AB188" s="325">
        <f t="shared" ref="AB188" si="574">IF(F188="",1,0)</f>
        <v>1</v>
      </c>
      <c r="AC188" s="325">
        <f t="shared" ref="AC188" si="575">IF(F189="",1,0)</f>
        <v>1</v>
      </c>
      <c r="AD188" s="325">
        <f t="shared" ref="AD188" si="576">IF(ISNA(OR(Y188:AC188)),1,SUM(Y188:AC188))</f>
        <v>5</v>
      </c>
      <c r="AE188" s="99">
        <f t="shared" ca="1" si="434"/>
        <v>0</v>
      </c>
      <c r="AF188" s="93">
        <f t="shared" si="448"/>
        <v>0</v>
      </c>
      <c r="AG188" s="93" t="str">
        <f t="shared" si="435"/>
        <v>00000</v>
      </c>
      <c r="AH188" s="11" t="str">
        <f t="shared" si="449"/>
        <v>0秒0</v>
      </c>
      <c r="AI188" s="12">
        <f t="shared" si="450"/>
        <v>0</v>
      </c>
      <c r="AJ188" s="12" t="str">
        <f t="shared" si="451"/>
        <v>0</v>
      </c>
      <c r="AK188" s="12" t="str">
        <f t="shared" si="452"/>
        <v>0</v>
      </c>
      <c r="AL188" s="12" t="str">
        <f t="shared" si="453"/>
        <v>0m</v>
      </c>
      <c r="AM188" s="12" t="str">
        <f t="shared" si="454"/>
        <v>点</v>
      </c>
      <c r="AN188" s="108">
        <f t="shared" si="455"/>
        <v>0</v>
      </c>
      <c r="AO188" s="99" t="str">
        <f>IF(J188="","",VLOOKUP(H188,登録データ!$Y$4:$Z$28,2,FALSE))</f>
        <v/>
      </c>
      <c r="AP188" s="99" t="str">
        <f>IF(J188="","",VLOOKUP(H188,登録データ!$Y$4:$AA$28,3,FALSE))</f>
        <v/>
      </c>
      <c r="AQ188" s="99" t="str">
        <f t="shared" si="436"/>
        <v/>
      </c>
      <c r="AR188" s="99" t="str">
        <f>IF(H188="","",VLOOKUP(H188,登録データ!$Y$4:$AB$28,4,FALSE))</f>
        <v/>
      </c>
      <c r="AS188" s="99">
        <f>IF(AR188="",0,COUNTIF($AR$17:AR188,AR188))</f>
        <v>0</v>
      </c>
      <c r="AT188" s="99" t="str">
        <f t="shared" si="456"/>
        <v/>
      </c>
      <c r="AU188" s="99">
        <f>IF(AQ188="B",COUNTIF($AT$17:AT188,AT188),0)</f>
        <v>0</v>
      </c>
      <c r="AV188" s="99">
        <f t="shared" si="457"/>
        <v>0</v>
      </c>
      <c r="AW188" s="99">
        <f t="shared" si="437"/>
        <v>0</v>
      </c>
      <c r="AX188" s="99">
        <f t="shared" si="438"/>
        <v>0</v>
      </c>
      <c r="AY188" s="312">
        <f>IF(Q188="",0,COUNTA($Q$17:Q188))</f>
        <v>0</v>
      </c>
      <c r="AZ188" s="312">
        <f>IF(R188="",0,COUNTA($R$17:R188))</f>
        <v>0</v>
      </c>
      <c r="BA188" s="318">
        <f>IF(OR($AR188="20200",$AR189="20200",$AR190="20200"),COUNTIF($AR$17:$AR190,"20200"),0)</f>
        <v>0</v>
      </c>
      <c r="BB188" s="318">
        <f t="shared" ref="BB188" si="577">IF($BA188=0,0,INDEX($H188:$H190,MATCH("20200",$AR188:$AR190,0),1))</f>
        <v>0</v>
      </c>
      <c r="BC188" s="318">
        <f t="shared" ref="BC188" si="578">IF($BA188=0,0,INDEX($J188:$J190,MATCH("20200",$AR188:$AR190,0),1))</f>
        <v>0</v>
      </c>
      <c r="BD188" s="318">
        <f t="shared" ref="BD188" si="579">IF($BA188=0,0,INDEX($L188:$L190,MATCH("20200",$AR188:$AR190,0),1))</f>
        <v>0</v>
      </c>
    </row>
    <row r="189" spans="2:56" ht="18.75">
      <c r="B189" s="247"/>
      <c r="C189" s="250"/>
      <c r="D189" s="252"/>
      <c r="E189" s="271"/>
      <c r="F189" s="93" t="str">
        <f>IF(C188="","",VLOOKUP(C188,登録データ!$H$3:$N$1500,4,FALSE))</f>
        <v/>
      </c>
      <c r="G189" s="93" t="s">
        <v>36</v>
      </c>
      <c r="H189" s="217"/>
      <c r="I189" s="93" t="s">
        <v>61</v>
      </c>
      <c r="J189" s="198"/>
      <c r="K189" s="102" t="str">
        <f t="shared" si="461"/>
        <v/>
      </c>
      <c r="L189" s="99" t="str">
        <f t="shared" si="480"/>
        <v/>
      </c>
      <c r="M189" s="206"/>
      <c r="N189" s="300"/>
      <c r="O189" s="301"/>
      <c r="P189" s="302"/>
      <c r="Q189" s="294"/>
      <c r="R189" s="294"/>
      <c r="V189" s="7"/>
      <c r="W189" s="313"/>
      <c r="X189" s="313"/>
      <c r="Y189" s="326"/>
      <c r="Z189" s="326"/>
      <c r="AA189" s="326"/>
      <c r="AB189" s="326"/>
      <c r="AC189" s="326"/>
      <c r="AD189" s="326"/>
      <c r="AE189" s="99">
        <f t="shared" ca="1" si="434"/>
        <v>0</v>
      </c>
      <c r="AF189" s="93">
        <f t="shared" si="448"/>
        <v>0</v>
      </c>
      <c r="AG189" s="93" t="str">
        <f t="shared" si="435"/>
        <v>00000</v>
      </c>
      <c r="AH189" s="11" t="str">
        <f t="shared" si="449"/>
        <v>0秒0</v>
      </c>
      <c r="AI189" s="12">
        <f t="shared" si="450"/>
        <v>0</v>
      </c>
      <c r="AJ189" s="12" t="str">
        <f t="shared" si="451"/>
        <v>0</v>
      </c>
      <c r="AK189" s="12" t="str">
        <f t="shared" si="452"/>
        <v>0</v>
      </c>
      <c r="AL189" s="12" t="str">
        <f t="shared" si="453"/>
        <v>0m</v>
      </c>
      <c r="AM189" s="12" t="str">
        <f t="shared" si="454"/>
        <v>点</v>
      </c>
      <c r="AN189" s="108">
        <f t="shared" si="455"/>
        <v>0</v>
      </c>
      <c r="AO189" s="99" t="str">
        <f>IF(J189="","",VLOOKUP(H189,登録データ!$Y$4:$Z$28,2,FALSE))</f>
        <v/>
      </c>
      <c r="AP189" s="99" t="str">
        <f>IF(J189="","",VLOOKUP(H189,登録データ!$Y$4:$AA$28,3,FALSE))</f>
        <v/>
      </c>
      <c r="AQ189" s="99" t="str">
        <f t="shared" si="436"/>
        <v/>
      </c>
      <c r="AR189" s="99" t="str">
        <f>IF(H189="","",VLOOKUP(H189,登録データ!$Y$4:$AB$28,4,FALSE))</f>
        <v/>
      </c>
      <c r="AS189" s="99">
        <f>IF(AR189="",0,COUNTIF($AR$17:AR189,AR189))</f>
        <v>0</v>
      </c>
      <c r="AT189" s="99" t="str">
        <f t="shared" si="456"/>
        <v/>
      </c>
      <c r="AU189" s="99">
        <f>IF(AQ189="B",COUNTIF($AT$17:AT189,AT189),0)</f>
        <v>0</v>
      </c>
      <c r="AV189" s="99">
        <f t="shared" si="457"/>
        <v>0</v>
      </c>
      <c r="AW189" s="99">
        <f t="shared" si="437"/>
        <v>0</v>
      </c>
      <c r="AX189" s="99">
        <f t="shared" si="438"/>
        <v>0</v>
      </c>
      <c r="AY189" s="319"/>
      <c r="AZ189" s="313"/>
      <c r="BA189" s="319"/>
      <c r="BB189" s="319"/>
      <c r="BC189" s="319"/>
      <c r="BD189" s="319"/>
    </row>
    <row r="190" spans="2:56" ht="19.5" thickBot="1">
      <c r="B190" s="248"/>
      <c r="C190" s="283"/>
      <c r="D190" s="283"/>
      <c r="E190" s="283"/>
      <c r="F190" s="283"/>
      <c r="G190" s="94" t="s">
        <v>37</v>
      </c>
      <c r="H190" s="196"/>
      <c r="I190" s="94" t="s">
        <v>39</v>
      </c>
      <c r="J190" s="199"/>
      <c r="K190" s="94" t="str">
        <f t="shared" si="461"/>
        <v/>
      </c>
      <c r="L190" s="104" t="str">
        <f t="shared" si="480"/>
        <v/>
      </c>
      <c r="M190" s="202"/>
      <c r="N190" s="303"/>
      <c r="O190" s="303"/>
      <c r="P190" s="304"/>
      <c r="Q190" s="295"/>
      <c r="R190" s="295"/>
      <c r="V190" s="7"/>
      <c r="W190" s="314"/>
      <c r="X190" s="314"/>
      <c r="Y190" s="273"/>
      <c r="Z190" s="273"/>
      <c r="AA190" s="273"/>
      <c r="AB190" s="273"/>
      <c r="AC190" s="273"/>
      <c r="AD190" s="273"/>
      <c r="AE190" s="99">
        <f t="shared" ca="1" si="434"/>
        <v>0</v>
      </c>
      <c r="AF190" s="93">
        <f t="shared" si="448"/>
        <v>0</v>
      </c>
      <c r="AG190" s="93" t="str">
        <f t="shared" si="435"/>
        <v>00000</v>
      </c>
      <c r="AH190" s="11" t="str">
        <f t="shared" si="449"/>
        <v>0秒0</v>
      </c>
      <c r="AI190" s="12">
        <f t="shared" si="450"/>
        <v>0</v>
      </c>
      <c r="AJ190" s="12" t="str">
        <f t="shared" si="451"/>
        <v>0</v>
      </c>
      <c r="AK190" s="12" t="str">
        <f t="shared" si="452"/>
        <v>0</v>
      </c>
      <c r="AL190" s="12" t="str">
        <f t="shared" si="453"/>
        <v>0m</v>
      </c>
      <c r="AM190" s="12" t="str">
        <f t="shared" si="454"/>
        <v>点</v>
      </c>
      <c r="AN190" s="108">
        <f t="shared" si="455"/>
        <v>0</v>
      </c>
      <c r="AO190" s="99" t="str">
        <f>IF(J190="","",VLOOKUP(H190,登録データ!$Y$4:$Z$28,2,FALSE))</f>
        <v/>
      </c>
      <c r="AP190" s="99" t="str">
        <f>IF(J190="","",VLOOKUP(H190,登録データ!$Y$4:$AA$28,3,FALSE))</f>
        <v/>
      </c>
      <c r="AQ190" s="99" t="str">
        <f t="shared" si="436"/>
        <v/>
      </c>
      <c r="AR190" s="99" t="str">
        <f>IF(H190="","",VLOOKUP(H190,登録データ!$Y$4:$AB$28,4,FALSE))</f>
        <v/>
      </c>
      <c r="AS190" s="99">
        <f>IF(AR190="",0,COUNTIF($AR$17:AR190,AR190))</f>
        <v>0</v>
      </c>
      <c r="AT190" s="99" t="str">
        <f t="shared" si="456"/>
        <v/>
      </c>
      <c r="AU190" s="99">
        <f>IF(AQ190="B",COUNTIF($AT$17:AT190,AT190),0)</f>
        <v>0</v>
      </c>
      <c r="AV190" s="99">
        <f t="shared" si="457"/>
        <v>0</v>
      </c>
      <c r="AW190" s="99">
        <f t="shared" si="437"/>
        <v>0</v>
      </c>
      <c r="AX190" s="99">
        <f t="shared" si="438"/>
        <v>0</v>
      </c>
      <c r="AY190" s="320"/>
      <c r="AZ190" s="314"/>
      <c r="BA190" s="320"/>
      <c r="BB190" s="320"/>
      <c r="BC190" s="320"/>
      <c r="BD190" s="320"/>
    </row>
    <row r="191" spans="2:56" ht="19.5" thickTop="1">
      <c r="B191" s="246">
        <v>59</v>
      </c>
      <c r="C191" s="249"/>
      <c r="D191" s="251" t="str">
        <f>IF(C191="","",VLOOKUP(C191,登録データ!$H$3:$N$1500,2,FALSE))</f>
        <v/>
      </c>
      <c r="E191" s="270" t="str">
        <f>IF(C191="","",VLOOKUP(C191,登録データ!$H$3:$N$1500,3,FALSE))</f>
        <v/>
      </c>
      <c r="F191" s="92" t="str">
        <f>IF(C191="","",VLOOKUP(C191,登録データ!$H$3:$N$1500,7,FALSE))</f>
        <v/>
      </c>
      <c r="G191" s="92" t="s">
        <v>33</v>
      </c>
      <c r="H191" s="216"/>
      <c r="I191" s="92" t="s">
        <v>34</v>
      </c>
      <c r="J191" s="197"/>
      <c r="K191" s="102" t="str">
        <f t="shared" si="461"/>
        <v/>
      </c>
      <c r="L191" s="27" t="str">
        <f t="shared" si="480"/>
        <v/>
      </c>
      <c r="M191" s="200"/>
      <c r="N191" s="298"/>
      <c r="O191" s="298"/>
      <c r="P191" s="299"/>
      <c r="Q191" s="293"/>
      <c r="R191" s="293"/>
      <c r="V191" s="7"/>
      <c r="W191" s="312">
        <f>IF(C191="",0,IF(VLOOKUP(C191,登録データ!$H$3:$P$3000,9,FALSE)=1,0,1))</f>
        <v>0</v>
      </c>
      <c r="X191" s="312">
        <f>COUNTIF($C$17:C191,C191)</f>
        <v>0</v>
      </c>
      <c r="Y191" s="325">
        <f t="shared" ref="Y191" si="580">IF(C191="",1,0)</f>
        <v>1</v>
      </c>
      <c r="Z191" s="325">
        <f t="shared" ref="Z191" si="581">IF(D191="",1,0)</f>
        <v>1</v>
      </c>
      <c r="AA191" s="325">
        <f t="shared" ref="AA191" si="582">IF(E191="",1,0)</f>
        <v>1</v>
      </c>
      <c r="AB191" s="325">
        <f t="shared" ref="AB191" si="583">IF(F191="",1,0)</f>
        <v>1</v>
      </c>
      <c r="AC191" s="325">
        <f t="shared" ref="AC191" si="584">IF(F192="",1,0)</f>
        <v>1</v>
      </c>
      <c r="AD191" s="325">
        <f t="shared" ref="AD191" si="585">IF(ISNA(OR(Y191:AC191)),1,SUM(Y191:AC191))</f>
        <v>5</v>
      </c>
      <c r="AE191" s="99">
        <f t="shared" ca="1" si="434"/>
        <v>0</v>
      </c>
      <c r="AF191" s="93">
        <f t="shared" si="448"/>
        <v>0</v>
      </c>
      <c r="AG191" s="93" t="str">
        <f t="shared" si="435"/>
        <v>00000</v>
      </c>
      <c r="AH191" s="11" t="str">
        <f t="shared" si="449"/>
        <v>0秒0</v>
      </c>
      <c r="AI191" s="12">
        <f t="shared" si="450"/>
        <v>0</v>
      </c>
      <c r="AJ191" s="12" t="str">
        <f t="shared" si="451"/>
        <v>0</v>
      </c>
      <c r="AK191" s="12" t="str">
        <f t="shared" si="452"/>
        <v>0</v>
      </c>
      <c r="AL191" s="12" t="str">
        <f t="shared" si="453"/>
        <v>0m</v>
      </c>
      <c r="AM191" s="12" t="str">
        <f t="shared" si="454"/>
        <v>点</v>
      </c>
      <c r="AN191" s="108">
        <f t="shared" si="455"/>
        <v>0</v>
      </c>
      <c r="AO191" s="99" t="str">
        <f>IF(J191="","",VLOOKUP(H191,登録データ!$Y$4:$Z$28,2,FALSE))</f>
        <v/>
      </c>
      <c r="AP191" s="99" t="str">
        <f>IF(J191="","",VLOOKUP(H191,登録データ!$Y$4:$AA$28,3,FALSE))</f>
        <v/>
      </c>
      <c r="AQ191" s="99" t="str">
        <f t="shared" si="436"/>
        <v/>
      </c>
      <c r="AR191" s="99" t="str">
        <f>IF(H191="","",VLOOKUP(H191,登録データ!$Y$4:$AB$28,4,FALSE))</f>
        <v/>
      </c>
      <c r="AS191" s="99">
        <f>IF(AR191="",0,COUNTIF($AR$17:AR191,AR191))</f>
        <v>0</v>
      </c>
      <c r="AT191" s="99" t="str">
        <f t="shared" si="456"/>
        <v/>
      </c>
      <c r="AU191" s="99">
        <f>IF(AQ191="B",COUNTIF($AT$17:AT191,AT191),0)</f>
        <v>0</v>
      </c>
      <c r="AV191" s="99">
        <f t="shared" si="457"/>
        <v>0</v>
      </c>
      <c r="AW191" s="99">
        <f t="shared" si="437"/>
        <v>0</v>
      </c>
      <c r="AX191" s="99">
        <f t="shared" si="438"/>
        <v>0</v>
      </c>
      <c r="AY191" s="312">
        <f>IF(Q191="",0,COUNTA($Q$17:Q191))</f>
        <v>0</v>
      </c>
      <c r="AZ191" s="312">
        <f>IF(R191="",0,COUNTA($R$17:R191))</f>
        <v>0</v>
      </c>
      <c r="BA191" s="318">
        <f>IF(OR($AR191="20200",$AR192="20200",$AR193="20200"),COUNTIF($AR$17:$AR193,"20200"),0)</f>
        <v>0</v>
      </c>
      <c r="BB191" s="318">
        <f t="shared" ref="BB191" si="586">IF($BA191=0,0,INDEX($H191:$H193,MATCH("20200",$AR191:$AR193,0),1))</f>
        <v>0</v>
      </c>
      <c r="BC191" s="318">
        <f t="shared" ref="BC191" si="587">IF($BA191=0,0,INDEX($J191:$J193,MATCH("20200",$AR191:$AR193,0),1))</f>
        <v>0</v>
      </c>
      <c r="BD191" s="318">
        <f t="shared" ref="BD191" si="588">IF($BA191=0,0,INDEX($L191:$L193,MATCH("20200",$AR191:$AR193,0),1))</f>
        <v>0</v>
      </c>
    </row>
    <row r="192" spans="2:56" ht="18.75">
      <c r="B192" s="247"/>
      <c r="C192" s="250"/>
      <c r="D192" s="252"/>
      <c r="E192" s="271"/>
      <c r="F192" s="93" t="str">
        <f>IF(C191="","",VLOOKUP(C191,登録データ!$H$3:$N$1500,4,FALSE))</f>
        <v/>
      </c>
      <c r="G192" s="93" t="s">
        <v>36</v>
      </c>
      <c r="H192" s="217"/>
      <c r="I192" s="93" t="s">
        <v>61</v>
      </c>
      <c r="J192" s="198"/>
      <c r="K192" s="102" t="str">
        <f t="shared" si="461"/>
        <v/>
      </c>
      <c r="L192" s="99" t="str">
        <f t="shared" si="480"/>
        <v/>
      </c>
      <c r="M192" s="206"/>
      <c r="N192" s="300"/>
      <c r="O192" s="301"/>
      <c r="P192" s="302"/>
      <c r="Q192" s="294"/>
      <c r="R192" s="294"/>
      <c r="V192" s="7"/>
      <c r="W192" s="313"/>
      <c r="X192" s="313"/>
      <c r="Y192" s="326"/>
      <c r="Z192" s="326"/>
      <c r="AA192" s="326"/>
      <c r="AB192" s="326"/>
      <c r="AC192" s="326"/>
      <c r="AD192" s="326"/>
      <c r="AE192" s="99">
        <f t="shared" ca="1" si="434"/>
        <v>0</v>
      </c>
      <c r="AF192" s="93">
        <f t="shared" si="448"/>
        <v>0</v>
      </c>
      <c r="AG192" s="93" t="str">
        <f t="shared" si="435"/>
        <v>00000</v>
      </c>
      <c r="AH192" s="11" t="str">
        <f t="shared" si="449"/>
        <v>0秒0</v>
      </c>
      <c r="AI192" s="12">
        <f t="shared" si="450"/>
        <v>0</v>
      </c>
      <c r="AJ192" s="12" t="str">
        <f t="shared" si="451"/>
        <v>0</v>
      </c>
      <c r="AK192" s="12" t="str">
        <f t="shared" si="452"/>
        <v>0</v>
      </c>
      <c r="AL192" s="12" t="str">
        <f t="shared" si="453"/>
        <v>0m</v>
      </c>
      <c r="AM192" s="12" t="str">
        <f t="shared" si="454"/>
        <v>点</v>
      </c>
      <c r="AN192" s="108">
        <f t="shared" si="455"/>
        <v>0</v>
      </c>
      <c r="AO192" s="99" t="str">
        <f>IF(J192="","",VLOOKUP(H192,登録データ!$Y$4:$Z$28,2,FALSE))</f>
        <v/>
      </c>
      <c r="AP192" s="99" t="str">
        <f>IF(J192="","",VLOOKUP(H192,登録データ!$Y$4:$AA$28,3,FALSE))</f>
        <v/>
      </c>
      <c r="AQ192" s="99" t="str">
        <f t="shared" si="436"/>
        <v/>
      </c>
      <c r="AR192" s="99" t="str">
        <f>IF(H192="","",VLOOKUP(H192,登録データ!$Y$4:$AB$28,4,FALSE))</f>
        <v/>
      </c>
      <c r="AS192" s="99">
        <f>IF(AR192="",0,COUNTIF($AR$17:AR192,AR192))</f>
        <v>0</v>
      </c>
      <c r="AT192" s="99" t="str">
        <f t="shared" si="456"/>
        <v/>
      </c>
      <c r="AU192" s="99">
        <f>IF(AQ192="B",COUNTIF($AT$17:AT192,AT192),0)</f>
        <v>0</v>
      </c>
      <c r="AV192" s="99">
        <f t="shared" si="457"/>
        <v>0</v>
      </c>
      <c r="AW192" s="99">
        <f t="shared" si="437"/>
        <v>0</v>
      </c>
      <c r="AX192" s="99">
        <f t="shared" si="438"/>
        <v>0</v>
      </c>
      <c r="AY192" s="319"/>
      <c r="AZ192" s="313"/>
      <c r="BA192" s="319"/>
      <c r="BB192" s="319"/>
      <c r="BC192" s="319"/>
      <c r="BD192" s="319"/>
    </row>
    <row r="193" spans="2:56" ht="19.5" thickBot="1">
      <c r="B193" s="248"/>
      <c r="C193" s="283"/>
      <c r="D193" s="283"/>
      <c r="E193" s="283"/>
      <c r="F193" s="283"/>
      <c r="G193" s="94" t="s">
        <v>37</v>
      </c>
      <c r="H193" s="196"/>
      <c r="I193" s="94" t="s">
        <v>39</v>
      </c>
      <c r="J193" s="199"/>
      <c r="K193" s="94" t="str">
        <f t="shared" si="461"/>
        <v/>
      </c>
      <c r="L193" s="104" t="str">
        <f t="shared" si="480"/>
        <v/>
      </c>
      <c r="M193" s="202"/>
      <c r="N193" s="303"/>
      <c r="O193" s="303"/>
      <c r="P193" s="304"/>
      <c r="Q193" s="295"/>
      <c r="R193" s="295"/>
      <c r="V193" s="7"/>
      <c r="W193" s="314"/>
      <c r="X193" s="314"/>
      <c r="Y193" s="273"/>
      <c r="Z193" s="273"/>
      <c r="AA193" s="273"/>
      <c r="AB193" s="273"/>
      <c r="AC193" s="273"/>
      <c r="AD193" s="273"/>
      <c r="AE193" s="99">
        <f t="shared" ca="1" si="434"/>
        <v>0</v>
      </c>
      <c r="AF193" s="93">
        <f t="shared" si="448"/>
        <v>0</v>
      </c>
      <c r="AG193" s="93" t="str">
        <f t="shared" si="435"/>
        <v>00000</v>
      </c>
      <c r="AH193" s="11" t="str">
        <f t="shared" si="449"/>
        <v>0秒0</v>
      </c>
      <c r="AI193" s="12">
        <f t="shared" si="450"/>
        <v>0</v>
      </c>
      <c r="AJ193" s="12" t="str">
        <f t="shared" si="451"/>
        <v>0</v>
      </c>
      <c r="AK193" s="12" t="str">
        <f t="shared" si="452"/>
        <v>0</v>
      </c>
      <c r="AL193" s="12" t="str">
        <f t="shared" si="453"/>
        <v>0m</v>
      </c>
      <c r="AM193" s="12" t="str">
        <f t="shared" si="454"/>
        <v>点</v>
      </c>
      <c r="AN193" s="108">
        <f t="shared" si="455"/>
        <v>0</v>
      </c>
      <c r="AO193" s="99" t="str">
        <f>IF(J193="","",VLOOKUP(H193,登録データ!$Y$4:$Z$28,2,FALSE))</f>
        <v/>
      </c>
      <c r="AP193" s="99" t="str">
        <f>IF(J193="","",VLOOKUP(H193,登録データ!$Y$4:$AA$28,3,FALSE))</f>
        <v/>
      </c>
      <c r="AQ193" s="99" t="str">
        <f t="shared" si="436"/>
        <v/>
      </c>
      <c r="AR193" s="99" t="str">
        <f>IF(H193="","",VLOOKUP(H193,登録データ!$Y$4:$AB$28,4,FALSE))</f>
        <v/>
      </c>
      <c r="AS193" s="99">
        <f>IF(AR193="",0,COUNTIF($AR$17:AR193,AR193))</f>
        <v>0</v>
      </c>
      <c r="AT193" s="99" t="str">
        <f t="shared" si="456"/>
        <v/>
      </c>
      <c r="AU193" s="99">
        <f>IF(AQ193="B",COUNTIF($AT$17:AT193,AT193),0)</f>
        <v>0</v>
      </c>
      <c r="AV193" s="99">
        <f t="shared" si="457"/>
        <v>0</v>
      </c>
      <c r="AW193" s="99">
        <f t="shared" si="437"/>
        <v>0</v>
      </c>
      <c r="AX193" s="99">
        <f t="shared" si="438"/>
        <v>0</v>
      </c>
      <c r="AY193" s="320"/>
      <c r="AZ193" s="314"/>
      <c r="BA193" s="320"/>
      <c r="BB193" s="320"/>
      <c r="BC193" s="320"/>
      <c r="BD193" s="320"/>
    </row>
    <row r="194" spans="2:56" ht="19.5" thickTop="1">
      <c r="B194" s="246">
        <v>60</v>
      </c>
      <c r="C194" s="249"/>
      <c r="D194" s="251" t="str">
        <f>IF(C194="","",VLOOKUP(C194,登録データ!$H$3:$N$1500,2,FALSE))</f>
        <v/>
      </c>
      <c r="E194" s="270" t="str">
        <f>IF(C194="","",VLOOKUP(C194,登録データ!$H$3:$N$1500,3,FALSE))</f>
        <v/>
      </c>
      <c r="F194" s="92" t="str">
        <f>IF(C194="","",VLOOKUP(C194,登録データ!$H$3:$N$1500,7,FALSE))</f>
        <v/>
      </c>
      <c r="G194" s="92" t="s">
        <v>33</v>
      </c>
      <c r="H194" s="216"/>
      <c r="I194" s="92" t="s">
        <v>34</v>
      </c>
      <c r="J194" s="197"/>
      <c r="K194" s="102" t="str">
        <f t="shared" si="461"/>
        <v/>
      </c>
      <c r="L194" s="27" t="str">
        <f t="shared" ref="L194:L196" si="589">IF(J194="","",AQ194)</f>
        <v/>
      </c>
      <c r="M194" s="200"/>
      <c r="N194" s="298"/>
      <c r="O194" s="298"/>
      <c r="P194" s="299"/>
      <c r="Q194" s="293"/>
      <c r="R194" s="293"/>
      <c r="V194" s="7"/>
      <c r="W194" s="312">
        <f>IF(C194="",0,IF(VLOOKUP(C194,登録データ!$H$3:$P$3000,9,FALSE)=1,0,1))</f>
        <v>0</v>
      </c>
      <c r="X194" s="312">
        <f>COUNTIF($C$17:C194,C194)</f>
        <v>0</v>
      </c>
      <c r="Y194" s="325">
        <f t="shared" ref="Y194" si="590">IF(C194="",1,0)</f>
        <v>1</v>
      </c>
      <c r="Z194" s="325">
        <f t="shared" ref="Z194" si="591">IF(D194="",1,0)</f>
        <v>1</v>
      </c>
      <c r="AA194" s="325">
        <f t="shared" ref="AA194" si="592">IF(E194="",1,0)</f>
        <v>1</v>
      </c>
      <c r="AB194" s="325">
        <f t="shared" ref="AB194" si="593">IF(F194="",1,0)</f>
        <v>1</v>
      </c>
      <c r="AC194" s="325">
        <f t="shared" ref="AC194" si="594">IF(F195="",1,0)</f>
        <v>1</v>
      </c>
      <c r="AD194" s="325">
        <f t="shared" ref="AD194" si="595">IF(ISNA(OR(Y194:AC194)),1,SUM(Y194:AC194))</f>
        <v>5</v>
      </c>
      <c r="AE194" s="99">
        <f t="shared" ca="1" si="434"/>
        <v>0</v>
      </c>
      <c r="AF194" s="93">
        <f t="shared" si="448"/>
        <v>0</v>
      </c>
      <c r="AG194" s="93" t="str">
        <f t="shared" si="435"/>
        <v>00000</v>
      </c>
      <c r="AH194" s="11" t="str">
        <f t="shared" si="449"/>
        <v>0秒0</v>
      </c>
      <c r="AI194" s="12">
        <f t="shared" si="450"/>
        <v>0</v>
      </c>
      <c r="AJ194" s="12" t="str">
        <f t="shared" si="451"/>
        <v>0</v>
      </c>
      <c r="AK194" s="12" t="str">
        <f t="shared" si="452"/>
        <v>0</v>
      </c>
      <c r="AL194" s="12" t="str">
        <f t="shared" si="453"/>
        <v>0m</v>
      </c>
      <c r="AM194" s="12" t="str">
        <f t="shared" si="454"/>
        <v>点</v>
      </c>
      <c r="AN194" s="108">
        <f t="shared" si="455"/>
        <v>0</v>
      </c>
      <c r="AO194" s="99" t="str">
        <f>IF(J194="","",VLOOKUP(H194,登録データ!$Y$4:$Z$28,2,FALSE))</f>
        <v/>
      </c>
      <c r="AP194" s="99" t="str">
        <f>IF(J194="","",VLOOKUP(H194,登録データ!$Y$4:$AA$28,3,FALSE))</f>
        <v/>
      </c>
      <c r="AQ194" s="99" t="str">
        <f t="shared" si="436"/>
        <v/>
      </c>
      <c r="AR194" s="99" t="str">
        <f>IF(H194="","",VLOOKUP(H194,登録データ!$Y$4:$AB$28,4,FALSE))</f>
        <v/>
      </c>
      <c r="AS194" s="99">
        <f>IF(AR194="",0,COUNTIF($AR$17:AR194,AR194))</f>
        <v>0</v>
      </c>
      <c r="AT194" s="99" t="str">
        <f t="shared" si="456"/>
        <v/>
      </c>
      <c r="AU194" s="99">
        <f>IF(AQ194="B",COUNTIF($AT$17:AT194,AT194),0)</f>
        <v>0</v>
      </c>
      <c r="AV194" s="99">
        <f t="shared" si="457"/>
        <v>0</v>
      </c>
      <c r="AW194" s="99">
        <f t="shared" si="437"/>
        <v>0</v>
      </c>
      <c r="AX194" s="99">
        <f t="shared" si="438"/>
        <v>0</v>
      </c>
      <c r="AY194" s="312">
        <f>IF(Q194="",0,COUNTA($Q$17:Q194))</f>
        <v>0</v>
      </c>
      <c r="AZ194" s="312">
        <f>IF(R194="",0,COUNTA($R$17:R194))</f>
        <v>0</v>
      </c>
      <c r="BA194" s="318">
        <f>IF(OR($AR194="20200",$AR195="20200",$AR196="20200"),COUNTIF($AR$17:$AR196,"20200"),0)</f>
        <v>0</v>
      </c>
      <c r="BB194" s="318">
        <f t="shared" ref="BB194" si="596">IF($BA194=0,0,INDEX($H194:$H196,MATCH("20200",$AR194:$AR196,0),1))</f>
        <v>0</v>
      </c>
      <c r="BC194" s="318">
        <f t="shared" ref="BC194" si="597">IF($BA194=0,0,INDEX($J194:$J196,MATCH("20200",$AR194:$AR196,0),1))</f>
        <v>0</v>
      </c>
      <c r="BD194" s="318">
        <f t="shared" ref="BD194" si="598">IF($BA194=0,0,INDEX($L194:$L196,MATCH("20200",$AR194:$AR196,0),1))</f>
        <v>0</v>
      </c>
    </row>
    <row r="195" spans="2:56" ht="18.75">
      <c r="B195" s="247"/>
      <c r="C195" s="250"/>
      <c r="D195" s="252"/>
      <c r="E195" s="271"/>
      <c r="F195" s="93" t="str">
        <f>IF(C194="","",VLOOKUP(C194,登録データ!$H$3:$N$1500,4,FALSE))</f>
        <v/>
      </c>
      <c r="G195" s="93" t="s">
        <v>36</v>
      </c>
      <c r="H195" s="217"/>
      <c r="I195" s="93" t="s">
        <v>61</v>
      </c>
      <c r="J195" s="198"/>
      <c r="K195" s="102" t="str">
        <f t="shared" si="461"/>
        <v/>
      </c>
      <c r="L195" s="99" t="str">
        <f t="shared" si="589"/>
        <v/>
      </c>
      <c r="M195" s="206"/>
      <c r="N195" s="300"/>
      <c r="O195" s="301"/>
      <c r="P195" s="302"/>
      <c r="Q195" s="294"/>
      <c r="R195" s="294"/>
      <c r="V195" s="7"/>
      <c r="W195" s="313"/>
      <c r="X195" s="313"/>
      <c r="Y195" s="326"/>
      <c r="Z195" s="326"/>
      <c r="AA195" s="326"/>
      <c r="AB195" s="326"/>
      <c r="AC195" s="326"/>
      <c r="AD195" s="326"/>
      <c r="AE195" s="99">
        <f t="shared" ca="1" si="434"/>
        <v>0</v>
      </c>
      <c r="AF195" s="93">
        <f t="shared" si="448"/>
        <v>0</v>
      </c>
      <c r="AG195" s="93" t="str">
        <f t="shared" si="435"/>
        <v>00000</v>
      </c>
      <c r="AH195" s="11" t="str">
        <f t="shared" si="449"/>
        <v>0秒0</v>
      </c>
      <c r="AI195" s="12">
        <f t="shared" si="450"/>
        <v>0</v>
      </c>
      <c r="AJ195" s="12" t="str">
        <f t="shared" si="451"/>
        <v>0</v>
      </c>
      <c r="AK195" s="12" t="str">
        <f t="shared" si="452"/>
        <v>0</v>
      </c>
      <c r="AL195" s="12" t="str">
        <f t="shared" si="453"/>
        <v>0m</v>
      </c>
      <c r="AM195" s="12" t="str">
        <f t="shared" si="454"/>
        <v>点</v>
      </c>
      <c r="AN195" s="108">
        <f t="shared" si="455"/>
        <v>0</v>
      </c>
      <c r="AO195" s="99" t="str">
        <f>IF(J195="","",VLOOKUP(H195,登録データ!$Y$4:$Z$28,2,FALSE))</f>
        <v/>
      </c>
      <c r="AP195" s="99" t="str">
        <f>IF(J195="","",VLOOKUP(H195,登録データ!$Y$4:$AA$28,3,FALSE))</f>
        <v/>
      </c>
      <c r="AQ195" s="99" t="str">
        <f t="shared" si="436"/>
        <v/>
      </c>
      <c r="AR195" s="99" t="str">
        <f>IF(H195="","",VLOOKUP(H195,登録データ!$Y$4:$AB$28,4,FALSE))</f>
        <v/>
      </c>
      <c r="AS195" s="99">
        <f>IF(AR195="",0,COUNTIF($AR$17:AR195,AR195))</f>
        <v>0</v>
      </c>
      <c r="AT195" s="99" t="str">
        <f t="shared" si="456"/>
        <v/>
      </c>
      <c r="AU195" s="99">
        <f>IF(AQ195="B",COUNTIF($AT$17:AT195,AT195),0)</f>
        <v>0</v>
      </c>
      <c r="AV195" s="99">
        <f t="shared" si="457"/>
        <v>0</v>
      </c>
      <c r="AW195" s="99">
        <f t="shared" si="437"/>
        <v>0</v>
      </c>
      <c r="AX195" s="99">
        <f t="shared" si="438"/>
        <v>0</v>
      </c>
      <c r="AY195" s="319"/>
      <c r="AZ195" s="313"/>
      <c r="BA195" s="319"/>
      <c r="BB195" s="319"/>
      <c r="BC195" s="319"/>
      <c r="BD195" s="319"/>
    </row>
    <row r="196" spans="2:56" ht="19.5" thickBot="1">
      <c r="B196" s="324"/>
      <c r="C196" s="321"/>
      <c r="D196" s="321"/>
      <c r="E196" s="321"/>
      <c r="F196" s="321"/>
      <c r="G196" s="141" t="s">
        <v>37</v>
      </c>
      <c r="H196" s="203"/>
      <c r="I196" s="141" t="s">
        <v>39</v>
      </c>
      <c r="J196" s="204"/>
      <c r="K196" s="141" t="str">
        <f t="shared" si="461"/>
        <v/>
      </c>
      <c r="L196" s="215" t="str">
        <f t="shared" si="589"/>
        <v/>
      </c>
      <c r="M196" s="218"/>
      <c r="N196" s="322"/>
      <c r="O196" s="322"/>
      <c r="P196" s="323"/>
      <c r="Q196" s="295"/>
      <c r="R196" s="295"/>
      <c r="V196" s="7"/>
      <c r="W196" s="314"/>
      <c r="X196" s="314"/>
      <c r="Y196" s="273"/>
      <c r="Z196" s="273"/>
      <c r="AA196" s="273"/>
      <c r="AB196" s="273"/>
      <c r="AC196" s="273"/>
      <c r="AD196" s="273"/>
      <c r="AE196" s="99">
        <f t="shared" ca="1" si="434"/>
        <v>0</v>
      </c>
      <c r="AF196" s="93">
        <f t="shared" si="448"/>
        <v>0</v>
      </c>
      <c r="AG196" s="93" t="str">
        <f t="shared" si="435"/>
        <v>00000</v>
      </c>
      <c r="AH196" s="11" t="str">
        <f t="shared" si="449"/>
        <v>0秒0</v>
      </c>
      <c r="AI196" s="12">
        <f t="shared" si="450"/>
        <v>0</v>
      </c>
      <c r="AJ196" s="12" t="str">
        <f t="shared" si="451"/>
        <v>0</v>
      </c>
      <c r="AK196" s="12" t="str">
        <f t="shared" si="452"/>
        <v>0</v>
      </c>
      <c r="AL196" s="12" t="str">
        <f t="shared" si="453"/>
        <v>0m</v>
      </c>
      <c r="AM196" s="12" t="str">
        <f t="shared" si="454"/>
        <v>点</v>
      </c>
      <c r="AN196" s="108">
        <f t="shared" si="455"/>
        <v>0</v>
      </c>
      <c r="AO196" s="99" t="str">
        <f>IF(J196="","",VLOOKUP(H196,登録データ!$Y$4:$Z$28,2,FALSE))</f>
        <v/>
      </c>
      <c r="AP196" s="99" t="str">
        <f>IF(J196="","",VLOOKUP(H196,登録データ!$Y$4:$AA$28,3,FALSE))</f>
        <v/>
      </c>
      <c r="AQ196" s="99" t="str">
        <f t="shared" si="436"/>
        <v/>
      </c>
      <c r="AR196" s="99" t="str">
        <f>IF(H196="","",VLOOKUP(H196,登録データ!$Y$4:$AB$28,4,FALSE))</f>
        <v/>
      </c>
      <c r="AS196" s="99">
        <f>IF(AR196="",0,COUNTIF($AR$17:AR196,AR196))</f>
        <v>0</v>
      </c>
      <c r="AT196" s="99" t="str">
        <f t="shared" si="456"/>
        <v/>
      </c>
      <c r="AU196" s="99">
        <f>IF(AQ196="B",COUNTIF($AT$17:AT196,AT196),0)</f>
        <v>0</v>
      </c>
      <c r="AV196" s="99">
        <f t="shared" si="457"/>
        <v>0</v>
      </c>
      <c r="AW196" s="99">
        <f t="shared" si="437"/>
        <v>0</v>
      </c>
      <c r="AX196" s="99">
        <f t="shared" si="438"/>
        <v>0</v>
      </c>
      <c r="AY196" s="320"/>
      <c r="AZ196" s="314"/>
      <c r="BA196" s="320"/>
      <c r="BB196" s="320"/>
      <c r="BC196" s="320"/>
      <c r="BD196" s="320"/>
    </row>
  </sheetData>
  <sheetProtection selectLockedCells="1"/>
  <mergeCells count="1472">
    <mergeCell ref="W191:W193"/>
    <mergeCell ref="X191:X193"/>
    <mergeCell ref="Y191:Y193"/>
    <mergeCell ref="Z191:Z193"/>
    <mergeCell ref="AA191:AA193"/>
    <mergeCell ref="AB191:AB193"/>
    <mergeCell ref="AC191:AC193"/>
    <mergeCell ref="AD191:AD193"/>
    <mergeCell ref="W194:W196"/>
    <mergeCell ref="X194:X196"/>
    <mergeCell ref="Y194:Y196"/>
    <mergeCell ref="Z194:Z196"/>
    <mergeCell ref="AA194:AA196"/>
    <mergeCell ref="AB194:AB196"/>
    <mergeCell ref="AC194:AC196"/>
    <mergeCell ref="AD194:AD196"/>
    <mergeCell ref="W185:W187"/>
    <mergeCell ref="X185:X187"/>
    <mergeCell ref="Y185:Y187"/>
    <mergeCell ref="Z185:Z187"/>
    <mergeCell ref="AA185:AA187"/>
    <mergeCell ref="AB185:AB187"/>
    <mergeCell ref="AC185:AC187"/>
    <mergeCell ref="AD185:AD187"/>
    <mergeCell ref="W188:W190"/>
    <mergeCell ref="X188:X190"/>
    <mergeCell ref="Y188:Y190"/>
    <mergeCell ref="Z188:Z190"/>
    <mergeCell ref="AA188:AA190"/>
    <mergeCell ref="AB188:AB190"/>
    <mergeCell ref="AC188:AC190"/>
    <mergeCell ref="AD188:AD190"/>
    <mergeCell ref="W179:W181"/>
    <mergeCell ref="X179:X181"/>
    <mergeCell ref="Y179:Y181"/>
    <mergeCell ref="Z179:Z181"/>
    <mergeCell ref="AA179:AA181"/>
    <mergeCell ref="AB179:AB181"/>
    <mergeCell ref="AC179:AC181"/>
    <mergeCell ref="AD179:AD181"/>
    <mergeCell ref="W182:W184"/>
    <mergeCell ref="X182:X184"/>
    <mergeCell ref="Y182:Y184"/>
    <mergeCell ref="Z182:Z184"/>
    <mergeCell ref="AA182:AA184"/>
    <mergeCell ref="AB182:AB184"/>
    <mergeCell ref="AC182:AC184"/>
    <mergeCell ref="AD182:AD184"/>
    <mergeCell ref="W173:W175"/>
    <mergeCell ref="X173:X175"/>
    <mergeCell ref="Y173:Y175"/>
    <mergeCell ref="Z173:Z175"/>
    <mergeCell ref="AA173:AA175"/>
    <mergeCell ref="AB173:AB175"/>
    <mergeCell ref="AC173:AC175"/>
    <mergeCell ref="AD173:AD175"/>
    <mergeCell ref="W176:W178"/>
    <mergeCell ref="X176:X178"/>
    <mergeCell ref="Y176:Y178"/>
    <mergeCell ref="Z176:Z178"/>
    <mergeCell ref="AA176:AA178"/>
    <mergeCell ref="AB176:AB178"/>
    <mergeCell ref="AC176:AC178"/>
    <mergeCell ref="AD176:AD178"/>
    <mergeCell ref="W167:W169"/>
    <mergeCell ref="X167:X169"/>
    <mergeCell ref="Y167:Y169"/>
    <mergeCell ref="Z167:Z169"/>
    <mergeCell ref="AA167:AA169"/>
    <mergeCell ref="AB167:AB169"/>
    <mergeCell ref="AC167:AC169"/>
    <mergeCell ref="AD167:AD169"/>
    <mergeCell ref="W170:W172"/>
    <mergeCell ref="X170:X172"/>
    <mergeCell ref="Y170:Y172"/>
    <mergeCell ref="Z170:Z172"/>
    <mergeCell ref="AA170:AA172"/>
    <mergeCell ref="AB170:AB172"/>
    <mergeCell ref="AC170:AC172"/>
    <mergeCell ref="AD170:AD172"/>
    <mergeCell ref="W161:W163"/>
    <mergeCell ref="X161:X163"/>
    <mergeCell ref="Y161:Y163"/>
    <mergeCell ref="Z161:Z163"/>
    <mergeCell ref="AA161:AA163"/>
    <mergeCell ref="AB161:AB163"/>
    <mergeCell ref="AC161:AC163"/>
    <mergeCell ref="AD161:AD163"/>
    <mergeCell ref="W164:W166"/>
    <mergeCell ref="X164:X166"/>
    <mergeCell ref="Y164:Y166"/>
    <mergeCell ref="Z164:Z166"/>
    <mergeCell ref="AA164:AA166"/>
    <mergeCell ref="AB164:AB166"/>
    <mergeCell ref="AC164:AC166"/>
    <mergeCell ref="AD164:AD166"/>
    <mergeCell ref="W155:W157"/>
    <mergeCell ref="X155:X157"/>
    <mergeCell ref="Y155:Y157"/>
    <mergeCell ref="Z155:Z157"/>
    <mergeCell ref="AA155:AA157"/>
    <mergeCell ref="AB155:AB157"/>
    <mergeCell ref="AC155:AC157"/>
    <mergeCell ref="AD155:AD157"/>
    <mergeCell ref="W158:W160"/>
    <mergeCell ref="X158:X160"/>
    <mergeCell ref="Y158:Y160"/>
    <mergeCell ref="Z158:Z160"/>
    <mergeCell ref="AA158:AA160"/>
    <mergeCell ref="AB158:AB160"/>
    <mergeCell ref="AC158:AC160"/>
    <mergeCell ref="AD158:AD160"/>
    <mergeCell ref="W149:W151"/>
    <mergeCell ref="X149:X151"/>
    <mergeCell ref="Y149:Y151"/>
    <mergeCell ref="Z149:Z151"/>
    <mergeCell ref="AA149:AA151"/>
    <mergeCell ref="AB149:AB151"/>
    <mergeCell ref="AC149:AC151"/>
    <mergeCell ref="AD149:AD151"/>
    <mergeCell ref="W152:W154"/>
    <mergeCell ref="X152:X154"/>
    <mergeCell ref="Y152:Y154"/>
    <mergeCell ref="Z152:Z154"/>
    <mergeCell ref="AA152:AA154"/>
    <mergeCell ref="AB152:AB154"/>
    <mergeCell ref="AC152:AC154"/>
    <mergeCell ref="AD152:AD154"/>
    <mergeCell ref="W143:W145"/>
    <mergeCell ref="X143:X145"/>
    <mergeCell ref="Y143:Y145"/>
    <mergeCell ref="Z143:Z145"/>
    <mergeCell ref="AA143:AA145"/>
    <mergeCell ref="AB143:AB145"/>
    <mergeCell ref="AC143:AC145"/>
    <mergeCell ref="AD143:AD145"/>
    <mergeCell ref="W146:W148"/>
    <mergeCell ref="X146:X148"/>
    <mergeCell ref="Y146:Y148"/>
    <mergeCell ref="Z146:Z148"/>
    <mergeCell ref="AA146:AA148"/>
    <mergeCell ref="AB146:AB148"/>
    <mergeCell ref="AC146:AC148"/>
    <mergeCell ref="AD146:AD148"/>
    <mergeCell ref="W137:W139"/>
    <mergeCell ref="X137:X139"/>
    <mergeCell ref="Y137:Y139"/>
    <mergeCell ref="Z137:Z139"/>
    <mergeCell ref="AA137:AA139"/>
    <mergeCell ref="AB137:AB139"/>
    <mergeCell ref="AC137:AC139"/>
    <mergeCell ref="AD137:AD139"/>
    <mergeCell ref="W140:W142"/>
    <mergeCell ref="X140:X142"/>
    <mergeCell ref="Y140:Y142"/>
    <mergeCell ref="Z140:Z142"/>
    <mergeCell ref="AA140:AA142"/>
    <mergeCell ref="AB140:AB142"/>
    <mergeCell ref="AC140:AC142"/>
    <mergeCell ref="AD140:AD142"/>
    <mergeCell ref="W131:W133"/>
    <mergeCell ref="X131:X133"/>
    <mergeCell ref="Y131:Y133"/>
    <mergeCell ref="Z131:Z133"/>
    <mergeCell ref="AA131:AA133"/>
    <mergeCell ref="AB131:AB133"/>
    <mergeCell ref="AC131:AC133"/>
    <mergeCell ref="AD131:AD133"/>
    <mergeCell ref="W134:W136"/>
    <mergeCell ref="X134:X136"/>
    <mergeCell ref="Y134:Y136"/>
    <mergeCell ref="Z134:Z136"/>
    <mergeCell ref="AA134:AA136"/>
    <mergeCell ref="AB134:AB136"/>
    <mergeCell ref="AC134:AC136"/>
    <mergeCell ref="AD134:AD136"/>
    <mergeCell ref="W125:W127"/>
    <mergeCell ref="X125:X127"/>
    <mergeCell ref="Y125:Y127"/>
    <mergeCell ref="Z125:Z127"/>
    <mergeCell ref="AA125:AA127"/>
    <mergeCell ref="AB125:AB127"/>
    <mergeCell ref="AC125:AC127"/>
    <mergeCell ref="AD125:AD127"/>
    <mergeCell ref="W128:W130"/>
    <mergeCell ref="X128:X130"/>
    <mergeCell ref="Y128:Y130"/>
    <mergeCell ref="Z128:Z130"/>
    <mergeCell ref="AA128:AA130"/>
    <mergeCell ref="AB128:AB130"/>
    <mergeCell ref="AC128:AC130"/>
    <mergeCell ref="AD128:AD130"/>
    <mergeCell ref="W119:W121"/>
    <mergeCell ref="X119:X121"/>
    <mergeCell ref="Y119:Y121"/>
    <mergeCell ref="Z119:Z121"/>
    <mergeCell ref="AA119:AA121"/>
    <mergeCell ref="AB119:AB121"/>
    <mergeCell ref="AC119:AC121"/>
    <mergeCell ref="AD119:AD121"/>
    <mergeCell ref="W122:W124"/>
    <mergeCell ref="X122:X124"/>
    <mergeCell ref="Y122:Y124"/>
    <mergeCell ref="Z122:Z124"/>
    <mergeCell ref="AA122:AA124"/>
    <mergeCell ref="AB122:AB124"/>
    <mergeCell ref="AC122:AC124"/>
    <mergeCell ref="AD122:AD124"/>
    <mergeCell ref="W113:W115"/>
    <mergeCell ref="X113:X115"/>
    <mergeCell ref="Y113:Y115"/>
    <mergeCell ref="Z113:Z115"/>
    <mergeCell ref="AA113:AA115"/>
    <mergeCell ref="AB113:AB115"/>
    <mergeCell ref="AC113:AC115"/>
    <mergeCell ref="AD113:AD115"/>
    <mergeCell ref="W116:W118"/>
    <mergeCell ref="X116:X118"/>
    <mergeCell ref="Y116:Y118"/>
    <mergeCell ref="Z116:Z118"/>
    <mergeCell ref="AA116:AA118"/>
    <mergeCell ref="AB116:AB118"/>
    <mergeCell ref="AC116:AC118"/>
    <mergeCell ref="AD116:AD118"/>
    <mergeCell ref="W107:W109"/>
    <mergeCell ref="X107:X109"/>
    <mergeCell ref="Y107:Y109"/>
    <mergeCell ref="Z107:Z109"/>
    <mergeCell ref="AA107:AA109"/>
    <mergeCell ref="AB107:AB109"/>
    <mergeCell ref="AC107:AC109"/>
    <mergeCell ref="AD107:AD109"/>
    <mergeCell ref="W110:W112"/>
    <mergeCell ref="X110:X112"/>
    <mergeCell ref="Y110:Y112"/>
    <mergeCell ref="Z110:Z112"/>
    <mergeCell ref="AA110:AA112"/>
    <mergeCell ref="AB110:AB112"/>
    <mergeCell ref="AC110:AC112"/>
    <mergeCell ref="AD110:AD112"/>
    <mergeCell ref="W101:W103"/>
    <mergeCell ref="X101:X103"/>
    <mergeCell ref="Y101:Y103"/>
    <mergeCell ref="Z101:Z103"/>
    <mergeCell ref="AA101:AA103"/>
    <mergeCell ref="AB101:AB103"/>
    <mergeCell ref="AC101:AC103"/>
    <mergeCell ref="AD101:AD103"/>
    <mergeCell ref="W104:W106"/>
    <mergeCell ref="X104:X106"/>
    <mergeCell ref="Y104:Y106"/>
    <mergeCell ref="Z104:Z106"/>
    <mergeCell ref="AA104:AA106"/>
    <mergeCell ref="AB104:AB106"/>
    <mergeCell ref="AC104:AC106"/>
    <mergeCell ref="AD104:AD106"/>
    <mergeCell ref="W95:W97"/>
    <mergeCell ref="X95:X97"/>
    <mergeCell ref="Y95:Y97"/>
    <mergeCell ref="Z95:Z97"/>
    <mergeCell ref="AA95:AA97"/>
    <mergeCell ref="AB95:AB97"/>
    <mergeCell ref="AC95:AC97"/>
    <mergeCell ref="AD95:AD97"/>
    <mergeCell ref="W98:W100"/>
    <mergeCell ref="X98:X100"/>
    <mergeCell ref="Y98:Y100"/>
    <mergeCell ref="Z98:Z100"/>
    <mergeCell ref="AA98:AA100"/>
    <mergeCell ref="AB98:AB100"/>
    <mergeCell ref="AC98:AC100"/>
    <mergeCell ref="AD98:AD100"/>
    <mergeCell ref="W89:W91"/>
    <mergeCell ref="X89:X91"/>
    <mergeCell ref="Y89:Y91"/>
    <mergeCell ref="Z89:Z91"/>
    <mergeCell ref="AA89:AA91"/>
    <mergeCell ref="AB89:AB91"/>
    <mergeCell ref="AC89:AC91"/>
    <mergeCell ref="AD89:AD91"/>
    <mergeCell ref="W92:W94"/>
    <mergeCell ref="X92:X94"/>
    <mergeCell ref="Y92:Y94"/>
    <mergeCell ref="Z92:Z94"/>
    <mergeCell ref="AA92:AA94"/>
    <mergeCell ref="AB92:AB94"/>
    <mergeCell ref="AC92:AC94"/>
    <mergeCell ref="AD92:AD94"/>
    <mergeCell ref="W83:W85"/>
    <mergeCell ref="X83:X85"/>
    <mergeCell ref="Y83:Y85"/>
    <mergeCell ref="Z83:Z85"/>
    <mergeCell ref="AA83:AA85"/>
    <mergeCell ref="AB83:AB85"/>
    <mergeCell ref="AC83:AC85"/>
    <mergeCell ref="AD83:AD85"/>
    <mergeCell ref="W86:W88"/>
    <mergeCell ref="X86:X88"/>
    <mergeCell ref="Y86:Y88"/>
    <mergeCell ref="Z86:Z88"/>
    <mergeCell ref="AA86:AA88"/>
    <mergeCell ref="AB86:AB88"/>
    <mergeCell ref="AC86:AC88"/>
    <mergeCell ref="AD86:AD88"/>
    <mergeCell ref="W77:W79"/>
    <mergeCell ref="X77:X79"/>
    <mergeCell ref="Y77:Y79"/>
    <mergeCell ref="Z77:Z79"/>
    <mergeCell ref="AA77:AA79"/>
    <mergeCell ref="AB77:AB79"/>
    <mergeCell ref="AC77:AC79"/>
    <mergeCell ref="AD77:AD79"/>
    <mergeCell ref="W80:W82"/>
    <mergeCell ref="X80:X82"/>
    <mergeCell ref="Y80:Y82"/>
    <mergeCell ref="Z80:Z82"/>
    <mergeCell ref="AA80:AA82"/>
    <mergeCell ref="AB80:AB82"/>
    <mergeCell ref="AC80:AC82"/>
    <mergeCell ref="AD80:AD82"/>
    <mergeCell ref="W71:W73"/>
    <mergeCell ref="X71:X73"/>
    <mergeCell ref="Y71:Y73"/>
    <mergeCell ref="Z71:Z73"/>
    <mergeCell ref="AA71:AA73"/>
    <mergeCell ref="AB71:AB73"/>
    <mergeCell ref="AC71:AC73"/>
    <mergeCell ref="AD71:AD73"/>
    <mergeCell ref="W74:W76"/>
    <mergeCell ref="X74:X76"/>
    <mergeCell ref="Y74:Y76"/>
    <mergeCell ref="Z74:Z76"/>
    <mergeCell ref="AA74:AA76"/>
    <mergeCell ref="AB74:AB76"/>
    <mergeCell ref="AC74:AC76"/>
    <mergeCell ref="AD74:AD76"/>
    <mergeCell ref="W65:W67"/>
    <mergeCell ref="X65:X67"/>
    <mergeCell ref="Y65:Y67"/>
    <mergeCell ref="Z65:Z67"/>
    <mergeCell ref="AA65:AA67"/>
    <mergeCell ref="AB65:AB67"/>
    <mergeCell ref="AC65:AC67"/>
    <mergeCell ref="AD65:AD67"/>
    <mergeCell ref="W68:W70"/>
    <mergeCell ref="X68:X70"/>
    <mergeCell ref="Y68:Y70"/>
    <mergeCell ref="Z68:Z70"/>
    <mergeCell ref="AA68:AA70"/>
    <mergeCell ref="AB68:AB70"/>
    <mergeCell ref="AC68:AC70"/>
    <mergeCell ref="AD68:AD70"/>
    <mergeCell ref="W59:W61"/>
    <mergeCell ref="X59:X61"/>
    <mergeCell ref="Y59:Y61"/>
    <mergeCell ref="Z59:Z61"/>
    <mergeCell ref="AA59:AA61"/>
    <mergeCell ref="AB59:AB61"/>
    <mergeCell ref="AC59:AC61"/>
    <mergeCell ref="AD59:AD61"/>
    <mergeCell ref="W62:W64"/>
    <mergeCell ref="X62:X64"/>
    <mergeCell ref="Y62:Y64"/>
    <mergeCell ref="Z62:Z64"/>
    <mergeCell ref="AA62:AA64"/>
    <mergeCell ref="AB62:AB64"/>
    <mergeCell ref="AC62:AC64"/>
    <mergeCell ref="AD62:AD64"/>
    <mergeCell ref="W53:W55"/>
    <mergeCell ref="X53:X55"/>
    <mergeCell ref="Y53:Y55"/>
    <mergeCell ref="Z53:Z55"/>
    <mergeCell ref="AA53:AA55"/>
    <mergeCell ref="AB53:AB55"/>
    <mergeCell ref="AC53:AC55"/>
    <mergeCell ref="AD53:AD55"/>
    <mergeCell ref="W56:W58"/>
    <mergeCell ref="X56:X58"/>
    <mergeCell ref="Y56:Y58"/>
    <mergeCell ref="Z56:Z58"/>
    <mergeCell ref="AA56:AA58"/>
    <mergeCell ref="AB56:AB58"/>
    <mergeCell ref="AC56:AC58"/>
    <mergeCell ref="AD56:AD58"/>
    <mergeCell ref="W47:W49"/>
    <mergeCell ref="X47:X49"/>
    <mergeCell ref="Y47:Y49"/>
    <mergeCell ref="Z47:Z49"/>
    <mergeCell ref="AA47:AA49"/>
    <mergeCell ref="AB47:AB49"/>
    <mergeCell ref="AC47:AC49"/>
    <mergeCell ref="AD47:AD49"/>
    <mergeCell ref="W50:W52"/>
    <mergeCell ref="X50:X52"/>
    <mergeCell ref="Y50:Y52"/>
    <mergeCell ref="Z50:Z52"/>
    <mergeCell ref="AA50:AA52"/>
    <mergeCell ref="AB50:AB52"/>
    <mergeCell ref="AC50:AC52"/>
    <mergeCell ref="AD50:AD52"/>
    <mergeCell ref="W41:W43"/>
    <mergeCell ref="X41:X43"/>
    <mergeCell ref="Y41:Y43"/>
    <mergeCell ref="Z41:Z43"/>
    <mergeCell ref="AA41:AA43"/>
    <mergeCell ref="AB41:AB43"/>
    <mergeCell ref="AC41:AC43"/>
    <mergeCell ref="AD41:AD43"/>
    <mergeCell ref="W44:W46"/>
    <mergeCell ref="X44:X46"/>
    <mergeCell ref="Y44:Y46"/>
    <mergeCell ref="Z44:Z46"/>
    <mergeCell ref="AA44:AA46"/>
    <mergeCell ref="AB44:AB46"/>
    <mergeCell ref="AC44:AC46"/>
    <mergeCell ref="AD44:AD46"/>
    <mergeCell ref="Z38:Z40"/>
    <mergeCell ref="AA38:AA40"/>
    <mergeCell ref="AB38:AB40"/>
    <mergeCell ref="AC38:AC40"/>
    <mergeCell ref="AD38:AD40"/>
    <mergeCell ref="W29:W31"/>
    <mergeCell ref="X29:X31"/>
    <mergeCell ref="Y29:Y31"/>
    <mergeCell ref="Z29:Z31"/>
    <mergeCell ref="AA29:AA31"/>
    <mergeCell ref="AB29:AB31"/>
    <mergeCell ref="AC29:AC31"/>
    <mergeCell ref="AD29:AD31"/>
    <mergeCell ref="W32:W34"/>
    <mergeCell ref="X32:X34"/>
    <mergeCell ref="Y32:Y34"/>
    <mergeCell ref="Z32:Z34"/>
    <mergeCell ref="AA32:AA34"/>
    <mergeCell ref="AB32:AB34"/>
    <mergeCell ref="AC32:AC34"/>
    <mergeCell ref="AD32:AD34"/>
    <mergeCell ref="W23:W25"/>
    <mergeCell ref="X23:X25"/>
    <mergeCell ref="Y23:Y25"/>
    <mergeCell ref="Z23:Z25"/>
    <mergeCell ref="AA23:AA25"/>
    <mergeCell ref="AB23:AB25"/>
    <mergeCell ref="AC23:AC25"/>
    <mergeCell ref="AD23:AD25"/>
    <mergeCell ref="W26:W28"/>
    <mergeCell ref="X26:X28"/>
    <mergeCell ref="Y26:Y28"/>
    <mergeCell ref="Z26:Z28"/>
    <mergeCell ref="AA26:AA28"/>
    <mergeCell ref="AB26:AB28"/>
    <mergeCell ref="AC26:AC28"/>
    <mergeCell ref="AD26:AD28"/>
    <mergeCell ref="AY185:AY187"/>
    <mergeCell ref="AY125:AY127"/>
    <mergeCell ref="AY95:AY97"/>
    <mergeCell ref="AY65:AY67"/>
    <mergeCell ref="AY35:AY37"/>
    <mergeCell ref="W35:W37"/>
    <mergeCell ref="X35:X37"/>
    <mergeCell ref="Y35:Y37"/>
    <mergeCell ref="Z35:Z37"/>
    <mergeCell ref="AA35:AA37"/>
    <mergeCell ref="AB35:AB37"/>
    <mergeCell ref="AC35:AC37"/>
    <mergeCell ref="AD35:AD37"/>
    <mergeCell ref="W38:W40"/>
    <mergeCell ref="X38:X40"/>
    <mergeCell ref="Y38:Y40"/>
    <mergeCell ref="AZ185:AZ187"/>
    <mergeCell ref="AY188:AY190"/>
    <mergeCell ref="AZ188:AZ190"/>
    <mergeCell ref="AY191:AY193"/>
    <mergeCell ref="AZ191:AZ193"/>
    <mergeCell ref="AY194:AY196"/>
    <mergeCell ref="AZ194:AZ196"/>
    <mergeCell ref="W17:W19"/>
    <mergeCell ref="X17:X19"/>
    <mergeCell ref="Y17:Y19"/>
    <mergeCell ref="Z17:Z19"/>
    <mergeCell ref="AA17:AA19"/>
    <mergeCell ref="AB17:AB19"/>
    <mergeCell ref="AC17:AC19"/>
    <mergeCell ref="AD17:AD19"/>
    <mergeCell ref="W20:W22"/>
    <mergeCell ref="X20:X22"/>
    <mergeCell ref="Y20:Y22"/>
    <mergeCell ref="Z20:Z22"/>
    <mergeCell ref="AA20:AA22"/>
    <mergeCell ref="AB20:AB22"/>
    <mergeCell ref="AC20:AC22"/>
    <mergeCell ref="AD20:AD22"/>
    <mergeCell ref="AY170:AY172"/>
    <mergeCell ref="AZ170:AZ172"/>
    <mergeCell ref="AY173:AY175"/>
    <mergeCell ref="AZ173:AZ175"/>
    <mergeCell ref="AY176:AY178"/>
    <mergeCell ref="AZ176:AZ178"/>
    <mergeCell ref="AY179:AY181"/>
    <mergeCell ref="AZ179:AZ181"/>
    <mergeCell ref="AY182:AY184"/>
    <mergeCell ref="AZ182:AZ184"/>
    <mergeCell ref="AY155:AY157"/>
    <mergeCell ref="AZ155:AZ157"/>
    <mergeCell ref="AY158:AY160"/>
    <mergeCell ref="AZ158:AZ160"/>
    <mergeCell ref="AY161:AY163"/>
    <mergeCell ref="AZ161:AZ163"/>
    <mergeCell ref="AY164:AY166"/>
    <mergeCell ref="AZ164:AZ166"/>
    <mergeCell ref="AY167:AY169"/>
    <mergeCell ref="AZ167:AZ169"/>
    <mergeCell ref="AY140:AY142"/>
    <mergeCell ref="AZ140:AZ142"/>
    <mergeCell ref="AY143:AY145"/>
    <mergeCell ref="AZ143:AZ145"/>
    <mergeCell ref="AY146:AY148"/>
    <mergeCell ref="AZ146:AZ148"/>
    <mergeCell ref="AY149:AY151"/>
    <mergeCell ref="AZ149:AZ151"/>
    <mergeCell ref="AY152:AY154"/>
    <mergeCell ref="AZ152:AZ154"/>
    <mergeCell ref="AZ125:AZ127"/>
    <mergeCell ref="AY128:AY130"/>
    <mergeCell ref="AZ128:AZ130"/>
    <mergeCell ref="AY131:AY133"/>
    <mergeCell ref="AZ131:AZ133"/>
    <mergeCell ref="AY134:AY136"/>
    <mergeCell ref="AZ134:AZ136"/>
    <mergeCell ref="AY137:AY139"/>
    <mergeCell ref="AZ137:AZ139"/>
    <mergeCell ref="AY110:AY112"/>
    <mergeCell ref="AZ110:AZ112"/>
    <mergeCell ref="AY113:AY115"/>
    <mergeCell ref="AZ113:AZ115"/>
    <mergeCell ref="AY116:AY118"/>
    <mergeCell ref="AZ116:AZ118"/>
    <mergeCell ref="AY119:AY121"/>
    <mergeCell ref="AZ119:AZ121"/>
    <mergeCell ref="AY122:AY124"/>
    <mergeCell ref="AZ122:AZ124"/>
    <mergeCell ref="AZ95:AZ97"/>
    <mergeCell ref="AY98:AY100"/>
    <mergeCell ref="AZ98:AZ100"/>
    <mergeCell ref="AY101:AY103"/>
    <mergeCell ref="AZ101:AZ103"/>
    <mergeCell ref="AY104:AY106"/>
    <mergeCell ref="AZ104:AZ106"/>
    <mergeCell ref="AY107:AY109"/>
    <mergeCell ref="AZ107:AZ109"/>
    <mergeCell ref="AY80:AY82"/>
    <mergeCell ref="AZ80:AZ82"/>
    <mergeCell ref="AY83:AY85"/>
    <mergeCell ref="AZ83:AZ85"/>
    <mergeCell ref="AY86:AY88"/>
    <mergeCell ref="AZ86:AZ88"/>
    <mergeCell ref="AY89:AY91"/>
    <mergeCell ref="AZ89:AZ91"/>
    <mergeCell ref="AY92:AY94"/>
    <mergeCell ref="AZ92:AZ94"/>
    <mergeCell ref="AZ65:AZ67"/>
    <mergeCell ref="AY68:AY70"/>
    <mergeCell ref="AZ68:AZ70"/>
    <mergeCell ref="AY71:AY73"/>
    <mergeCell ref="AZ71:AZ73"/>
    <mergeCell ref="AY74:AY76"/>
    <mergeCell ref="AZ74:AZ76"/>
    <mergeCell ref="AY77:AY79"/>
    <mergeCell ref="AZ77:AZ79"/>
    <mergeCell ref="AY50:AY52"/>
    <mergeCell ref="AZ50:AZ52"/>
    <mergeCell ref="AY53:AY55"/>
    <mergeCell ref="AZ53:AZ55"/>
    <mergeCell ref="AY56:AY58"/>
    <mergeCell ref="AZ56:AZ58"/>
    <mergeCell ref="AY59:AY61"/>
    <mergeCell ref="AZ59:AZ61"/>
    <mergeCell ref="AY62:AY64"/>
    <mergeCell ref="AZ62:AZ64"/>
    <mergeCell ref="AZ35:AZ37"/>
    <mergeCell ref="AY38:AY40"/>
    <mergeCell ref="AZ38:AZ40"/>
    <mergeCell ref="AY41:AY43"/>
    <mergeCell ref="AZ41:AZ43"/>
    <mergeCell ref="AY44:AY46"/>
    <mergeCell ref="AZ44:AZ46"/>
    <mergeCell ref="AY47:AY49"/>
    <mergeCell ref="AZ47:AZ49"/>
    <mergeCell ref="AY20:AY22"/>
    <mergeCell ref="AZ20:AZ22"/>
    <mergeCell ref="AY23:AY25"/>
    <mergeCell ref="AZ23:AZ25"/>
    <mergeCell ref="AY26:AY28"/>
    <mergeCell ref="AZ26:AZ28"/>
    <mergeCell ref="AY29:AY31"/>
    <mergeCell ref="AZ29:AZ31"/>
    <mergeCell ref="AY32:AY34"/>
    <mergeCell ref="AZ32:AZ34"/>
    <mergeCell ref="BA188:BA190"/>
    <mergeCell ref="BB188:BB190"/>
    <mergeCell ref="BC188:BC190"/>
    <mergeCell ref="BD188:BD190"/>
    <mergeCell ref="BA191:BA193"/>
    <mergeCell ref="BB191:BB193"/>
    <mergeCell ref="BC191:BC193"/>
    <mergeCell ref="BD191:BD193"/>
    <mergeCell ref="BA194:BA196"/>
    <mergeCell ref="BB194:BB196"/>
    <mergeCell ref="BC194:BC196"/>
    <mergeCell ref="BD194:BD196"/>
    <mergeCell ref="BA179:BA181"/>
    <mergeCell ref="BB179:BB181"/>
    <mergeCell ref="BC179:BC181"/>
    <mergeCell ref="BD179:BD181"/>
    <mergeCell ref="BA182:BA184"/>
    <mergeCell ref="BB182:BB184"/>
    <mergeCell ref="BC182:BC184"/>
    <mergeCell ref="BD182:BD184"/>
    <mergeCell ref="BA185:BA187"/>
    <mergeCell ref="BB185:BB187"/>
    <mergeCell ref="BC185:BC187"/>
    <mergeCell ref="BD185:BD187"/>
    <mergeCell ref="BA170:BA172"/>
    <mergeCell ref="BB170:BB172"/>
    <mergeCell ref="BC170:BC172"/>
    <mergeCell ref="BD170:BD172"/>
    <mergeCell ref="BA173:BA175"/>
    <mergeCell ref="BB173:BB175"/>
    <mergeCell ref="BC173:BC175"/>
    <mergeCell ref="BD173:BD175"/>
    <mergeCell ref="BA176:BA178"/>
    <mergeCell ref="BB176:BB178"/>
    <mergeCell ref="BC176:BC178"/>
    <mergeCell ref="BD176:BD178"/>
    <mergeCell ref="BA161:BA163"/>
    <mergeCell ref="BB161:BB163"/>
    <mergeCell ref="BC161:BC163"/>
    <mergeCell ref="BD161:BD163"/>
    <mergeCell ref="BA164:BA166"/>
    <mergeCell ref="BB164:BB166"/>
    <mergeCell ref="BC164:BC166"/>
    <mergeCell ref="BD164:BD166"/>
    <mergeCell ref="BA167:BA169"/>
    <mergeCell ref="BB167:BB169"/>
    <mergeCell ref="BC167:BC169"/>
    <mergeCell ref="BD167:BD169"/>
    <mergeCell ref="BA152:BA154"/>
    <mergeCell ref="BB152:BB154"/>
    <mergeCell ref="BC152:BC154"/>
    <mergeCell ref="BD152:BD154"/>
    <mergeCell ref="BA155:BA157"/>
    <mergeCell ref="BB155:BB157"/>
    <mergeCell ref="BC155:BC157"/>
    <mergeCell ref="BD155:BD157"/>
    <mergeCell ref="BA158:BA160"/>
    <mergeCell ref="BB158:BB160"/>
    <mergeCell ref="BC158:BC160"/>
    <mergeCell ref="BD158:BD160"/>
    <mergeCell ref="BA143:BA145"/>
    <mergeCell ref="BB143:BB145"/>
    <mergeCell ref="BC143:BC145"/>
    <mergeCell ref="BD143:BD145"/>
    <mergeCell ref="BA146:BA148"/>
    <mergeCell ref="BB146:BB148"/>
    <mergeCell ref="BC146:BC148"/>
    <mergeCell ref="BD146:BD148"/>
    <mergeCell ref="BA149:BA151"/>
    <mergeCell ref="BB149:BB151"/>
    <mergeCell ref="BC149:BC151"/>
    <mergeCell ref="BD149:BD151"/>
    <mergeCell ref="BA134:BA136"/>
    <mergeCell ref="BB134:BB136"/>
    <mergeCell ref="BC134:BC136"/>
    <mergeCell ref="BD134:BD136"/>
    <mergeCell ref="BA137:BA139"/>
    <mergeCell ref="BB137:BB139"/>
    <mergeCell ref="BC137:BC139"/>
    <mergeCell ref="BD137:BD139"/>
    <mergeCell ref="BA140:BA142"/>
    <mergeCell ref="BB140:BB142"/>
    <mergeCell ref="BC140:BC142"/>
    <mergeCell ref="BD140:BD142"/>
    <mergeCell ref="BA125:BA127"/>
    <mergeCell ref="BB125:BB127"/>
    <mergeCell ref="BC125:BC127"/>
    <mergeCell ref="BD125:BD127"/>
    <mergeCell ref="BA128:BA130"/>
    <mergeCell ref="BB128:BB130"/>
    <mergeCell ref="BC128:BC130"/>
    <mergeCell ref="BD128:BD130"/>
    <mergeCell ref="BA131:BA133"/>
    <mergeCell ref="BB131:BB133"/>
    <mergeCell ref="BC131:BC133"/>
    <mergeCell ref="BD131:BD133"/>
    <mergeCell ref="BA116:BA118"/>
    <mergeCell ref="BB116:BB118"/>
    <mergeCell ref="BC116:BC118"/>
    <mergeCell ref="BD116:BD118"/>
    <mergeCell ref="BA119:BA121"/>
    <mergeCell ref="BB119:BB121"/>
    <mergeCell ref="BC119:BC121"/>
    <mergeCell ref="BD119:BD121"/>
    <mergeCell ref="BA122:BA124"/>
    <mergeCell ref="BB122:BB124"/>
    <mergeCell ref="BC122:BC124"/>
    <mergeCell ref="BD122:BD124"/>
    <mergeCell ref="BA107:BA109"/>
    <mergeCell ref="BB107:BB109"/>
    <mergeCell ref="BC107:BC109"/>
    <mergeCell ref="BD107:BD109"/>
    <mergeCell ref="BA110:BA112"/>
    <mergeCell ref="BB110:BB112"/>
    <mergeCell ref="BC110:BC112"/>
    <mergeCell ref="BD110:BD112"/>
    <mergeCell ref="BA113:BA115"/>
    <mergeCell ref="BB113:BB115"/>
    <mergeCell ref="BC113:BC115"/>
    <mergeCell ref="BD113:BD115"/>
    <mergeCell ref="BA98:BA100"/>
    <mergeCell ref="BB98:BB100"/>
    <mergeCell ref="BC98:BC100"/>
    <mergeCell ref="BD98:BD100"/>
    <mergeCell ref="BA101:BA103"/>
    <mergeCell ref="BB101:BB103"/>
    <mergeCell ref="BC101:BC103"/>
    <mergeCell ref="BD101:BD103"/>
    <mergeCell ref="BA104:BA106"/>
    <mergeCell ref="BB104:BB106"/>
    <mergeCell ref="BC104:BC106"/>
    <mergeCell ref="BD104:BD106"/>
    <mergeCell ref="BA89:BA91"/>
    <mergeCell ref="BB89:BB91"/>
    <mergeCell ref="BC89:BC91"/>
    <mergeCell ref="BD89:BD91"/>
    <mergeCell ref="BA92:BA94"/>
    <mergeCell ref="BB92:BB94"/>
    <mergeCell ref="BC92:BC94"/>
    <mergeCell ref="BD92:BD94"/>
    <mergeCell ref="BA95:BA97"/>
    <mergeCell ref="BB95:BB97"/>
    <mergeCell ref="BC95:BC97"/>
    <mergeCell ref="BD95:BD97"/>
    <mergeCell ref="BA80:BA82"/>
    <mergeCell ref="BB80:BB82"/>
    <mergeCell ref="BC80:BC82"/>
    <mergeCell ref="BD80:BD82"/>
    <mergeCell ref="BA83:BA85"/>
    <mergeCell ref="BB83:BB85"/>
    <mergeCell ref="BC83:BC85"/>
    <mergeCell ref="BD83:BD85"/>
    <mergeCell ref="BA86:BA88"/>
    <mergeCell ref="BB86:BB88"/>
    <mergeCell ref="BC86:BC88"/>
    <mergeCell ref="BD86:BD88"/>
    <mergeCell ref="BA71:BA73"/>
    <mergeCell ref="BB71:BB73"/>
    <mergeCell ref="BC71:BC73"/>
    <mergeCell ref="BD71:BD73"/>
    <mergeCell ref="BA74:BA76"/>
    <mergeCell ref="BB74:BB76"/>
    <mergeCell ref="BC74:BC76"/>
    <mergeCell ref="BD74:BD76"/>
    <mergeCell ref="BA77:BA79"/>
    <mergeCell ref="BB77:BB79"/>
    <mergeCell ref="BC77:BC79"/>
    <mergeCell ref="BD77:BD79"/>
    <mergeCell ref="BA62:BA64"/>
    <mergeCell ref="BB62:BB64"/>
    <mergeCell ref="BC62:BC64"/>
    <mergeCell ref="BD62:BD64"/>
    <mergeCell ref="BA65:BA67"/>
    <mergeCell ref="BB65:BB67"/>
    <mergeCell ref="BC65:BC67"/>
    <mergeCell ref="BD65:BD67"/>
    <mergeCell ref="BA68:BA70"/>
    <mergeCell ref="BB68:BB70"/>
    <mergeCell ref="BC68:BC70"/>
    <mergeCell ref="BD68:BD70"/>
    <mergeCell ref="BA53:BA55"/>
    <mergeCell ref="BB53:BB55"/>
    <mergeCell ref="BC53:BC55"/>
    <mergeCell ref="BD53:BD55"/>
    <mergeCell ref="BA56:BA58"/>
    <mergeCell ref="BB56:BB58"/>
    <mergeCell ref="BC56:BC58"/>
    <mergeCell ref="BD56:BD58"/>
    <mergeCell ref="BA59:BA61"/>
    <mergeCell ref="BB59:BB61"/>
    <mergeCell ref="BC59:BC61"/>
    <mergeCell ref="BD59:BD61"/>
    <mergeCell ref="BA44:BA46"/>
    <mergeCell ref="BB44:BB46"/>
    <mergeCell ref="BC44:BC46"/>
    <mergeCell ref="BD44:BD46"/>
    <mergeCell ref="BA47:BA49"/>
    <mergeCell ref="BB47:BB49"/>
    <mergeCell ref="BC47:BC49"/>
    <mergeCell ref="BD47:BD49"/>
    <mergeCell ref="BA50:BA52"/>
    <mergeCell ref="BB50:BB52"/>
    <mergeCell ref="BC50:BC52"/>
    <mergeCell ref="BD50:BD52"/>
    <mergeCell ref="BA35:BA37"/>
    <mergeCell ref="BB35:BB37"/>
    <mergeCell ref="BC35:BC37"/>
    <mergeCell ref="BD35:BD37"/>
    <mergeCell ref="BA38:BA40"/>
    <mergeCell ref="BB38:BB40"/>
    <mergeCell ref="BC38:BC40"/>
    <mergeCell ref="BD38:BD40"/>
    <mergeCell ref="BA41:BA43"/>
    <mergeCell ref="BB41:BB43"/>
    <mergeCell ref="BC41:BC43"/>
    <mergeCell ref="BD41:BD43"/>
    <mergeCell ref="BA26:BA28"/>
    <mergeCell ref="BB26:BB28"/>
    <mergeCell ref="BC26:BC28"/>
    <mergeCell ref="BD26:BD28"/>
    <mergeCell ref="BA29:BA31"/>
    <mergeCell ref="BB29:BB31"/>
    <mergeCell ref="BC29:BC31"/>
    <mergeCell ref="BD29:BD31"/>
    <mergeCell ref="BA32:BA34"/>
    <mergeCell ref="BB32:BB34"/>
    <mergeCell ref="BC32:BC34"/>
    <mergeCell ref="BD32:BD34"/>
    <mergeCell ref="BA17:BA19"/>
    <mergeCell ref="BB17:BB19"/>
    <mergeCell ref="BC17:BC19"/>
    <mergeCell ref="BD17:BD19"/>
    <mergeCell ref="BA20:BA22"/>
    <mergeCell ref="BB20:BB22"/>
    <mergeCell ref="BC20:BC22"/>
    <mergeCell ref="BD20:BD22"/>
    <mergeCell ref="BA23:BA25"/>
    <mergeCell ref="BB23:BB25"/>
    <mergeCell ref="BC23:BC25"/>
    <mergeCell ref="BD23:BD25"/>
    <mergeCell ref="D3:E3"/>
    <mergeCell ref="Y9:AD9"/>
    <mergeCell ref="I3:K3"/>
    <mergeCell ref="G12:H13"/>
    <mergeCell ref="I12:P12"/>
    <mergeCell ref="Q12:R12"/>
    <mergeCell ref="Y12:AD12"/>
    <mergeCell ref="B12:B13"/>
    <mergeCell ref="C12:C13"/>
    <mergeCell ref="D12:D13"/>
    <mergeCell ref="E12:E13"/>
    <mergeCell ref="F12:F13"/>
    <mergeCell ref="D5:E5"/>
    <mergeCell ref="A1:S1"/>
    <mergeCell ref="D8:R9"/>
    <mergeCell ref="B8:C9"/>
    <mergeCell ref="B17:B19"/>
    <mergeCell ref="C17:C18"/>
    <mergeCell ref="D17:D18"/>
    <mergeCell ref="E17:E18"/>
    <mergeCell ref="C19:F19"/>
    <mergeCell ref="B14:B16"/>
    <mergeCell ref="C14:C15"/>
    <mergeCell ref="D14:D15"/>
    <mergeCell ref="E14:E15"/>
    <mergeCell ref="C16:F16"/>
    <mergeCell ref="AY12:AZ12"/>
    <mergeCell ref="I5:K5"/>
    <mergeCell ref="Q17:Q19"/>
    <mergeCell ref="R17:R19"/>
    <mergeCell ref="N18:P18"/>
    <mergeCell ref="AR12:AU12"/>
    <mergeCell ref="N13:P13"/>
    <mergeCell ref="Q14:Q16"/>
    <mergeCell ref="R14:R16"/>
    <mergeCell ref="AG10:AM10"/>
    <mergeCell ref="AN12:AQ12"/>
    <mergeCell ref="N17:P17"/>
    <mergeCell ref="N19:P19"/>
    <mergeCell ref="N14:P14"/>
    <mergeCell ref="N15:P15"/>
    <mergeCell ref="N16:P16"/>
    <mergeCell ref="AY17:AY19"/>
    <mergeCell ref="AZ17:AZ19"/>
    <mergeCell ref="Q20:Q22"/>
    <mergeCell ref="R20:R22"/>
    <mergeCell ref="N21:P21"/>
    <mergeCell ref="C22:F22"/>
    <mergeCell ref="N22:P22"/>
    <mergeCell ref="B20:B22"/>
    <mergeCell ref="C20:C21"/>
    <mergeCell ref="D20:D21"/>
    <mergeCell ref="E20:E21"/>
    <mergeCell ref="N20:P20"/>
    <mergeCell ref="R23:R25"/>
    <mergeCell ref="N24:P24"/>
    <mergeCell ref="C25:F25"/>
    <mergeCell ref="N25:P25"/>
    <mergeCell ref="B23:B25"/>
    <mergeCell ref="C23:C24"/>
    <mergeCell ref="D23:D24"/>
    <mergeCell ref="E23:E24"/>
    <mergeCell ref="N23:P23"/>
    <mergeCell ref="Q23:Q25"/>
    <mergeCell ref="Q26:Q28"/>
    <mergeCell ref="R26:R28"/>
    <mergeCell ref="N27:P27"/>
    <mergeCell ref="C28:F28"/>
    <mergeCell ref="N28:P28"/>
    <mergeCell ref="B26:B28"/>
    <mergeCell ref="C26:C27"/>
    <mergeCell ref="D26:D27"/>
    <mergeCell ref="E26:E27"/>
    <mergeCell ref="N26:P26"/>
    <mergeCell ref="Q29:Q31"/>
    <mergeCell ref="R29:R31"/>
    <mergeCell ref="N30:P30"/>
    <mergeCell ref="C31:F31"/>
    <mergeCell ref="N31:P31"/>
    <mergeCell ref="B29:B31"/>
    <mergeCell ref="C29:C30"/>
    <mergeCell ref="D29:D30"/>
    <mergeCell ref="E29:E30"/>
    <mergeCell ref="N29:P29"/>
    <mergeCell ref="Q32:Q34"/>
    <mergeCell ref="R32:R34"/>
    <mergeCell ref="N33:P33"/>
    <mergeCell ref="C34:F34"/>
    <mergeCell ref="N34:P34"/>
    <mergeCell ref="B32:B34"/>
    <mergeCell ref="C32:C33"/>
    <mergeCell ref="D32:D33"/>
    <mergeCell ref="E32:E33"/>
    <mergeCell ref="N32:P32"/>
    <mergeCell ref="Q35:Q37"/>
    <mergeCell ref="R35:R37"/>
    <mergeCell ref="N36:P36"/>
    <mergeCell ref="C37:F37"/>
    <mergeCell ref="N37:P37"/>
    <mergeCell ref="B35:B37"/>
    <mergeCell ref="C35:C36"/>
    <mergeCell ref="D35:D36"/>
    <mergeCell ref="E35:E36"/>
    <mergeCell ref="N35:P35"/>
    <mergeCell ref="Q38:Q40"/>
    <mergeCell ref="R38:R40"/>
    <mergeCell ref="N39:P39"/>
    <mergeCell ref="C40:F40"/>
    <mergeCell ref="N40:P40"/>
    <mergeCell ref="B38:B40"/>
    <mergeCell ref="C38:C39"/>
    <mergeCell ref="D38:D39"/>
    <mergeCell ref="E38:E39"/>
    <mergeCell ref="N38:P38"/>
    <mergeCell ref="Q41:Q43"/>
    <mergeCell ref="R41:R43"/>
    <mergeCell ref="N42:P42"/>
    <mergeCell ref="C43:F43"/>
    <mergeCell ref="N43:P43"/>
    <mergeCell ref="B41:B43"/>
    <mergeCell ref="C41:C42"/>
    <mergeCell ref="D41:D42"/>
    <mergeCell ref="E41:E42"/>
    <mergeCell ref="N41:P41"/>
    <mergeCell ref="Q44:Q46"/>
    <mergeCell ref="R44:R46"/>
    <mergeCell ref="N45:P45"/>
    <mergeCell ref="C46:F46"/>
    <mergeCell ref="N46:P46"/>
    <mergeCell ref="B44:B46"/>
    <mergeCell ref="C44:C45"/>
    <mergeCell ref="D44:D45"/>
    <mergeCell ref="E44:E45"/>
    <mergeCell ref="N44:P44"/>
    <mergeCell ref="Q47:Q49"/>
    <mergeCell ref="R47:R49"/>
    <mergeCell ref="N48:P48"/>
    <mergeCell ref="C49:F49"/>
    <mergeCell ref="N49:P49"/>
    <mergeCell ref="B47:B49"/>
    <mergeCell ref="C47:C48"/>
    <mergeCell ref="D47:D48"/>
    <mergeCell ref="E47:E48"/>
    <mergeCell ref="N47:P47"/>
    <mergeCell ref="Q50:Q52"/>
    <mergeCell ref="R50:R52"/>
    <mergeCell ref="N51:P51"/>
    <mergeCell ref="C52:F52"/>
    <mergeCell ref="N52:P52"/>
    <mergeCell ref="B50:B52"/>
    <mergeCell ref="C50:C51"/>
    <mergeCell ref="D50:D51"/>
    <mergeCell ref="E50:E51"/>
    <mergeCell ref="N50:P50"/>
    <mergeCell ref="Q53:Q55"/>
    <mergeCell ref="R53:R55"/>
    <mergeCell ref="N54:P54"/>
    <mergeCell ref="C55:F55"/>
    <mergeCell ref="N55:P55"/>
    <mergeCell ref="B53:B55"/>
    <mergeCell ref="C53:C54"/>
    <mergeCell ref="D53:D54"/>
    <mergeCell ref="E53:E54"/>
    <mergeCell ref="N53:P53"/>
    <mergeCell ref="Q56:Q58"/>
    <mergeCell ref="R56:R58"/>
    <mergeCell ref="N57:P57"/>
    <mergeCell ref="C58:F58"/>
    <mergeCell ref="N58:P58"/>
    <mergeCell ref="B56:B58"/>
    <mergeCell ref="C56:C57"/>
    <mergeCell ref="D56:D57"/>
    <mergeCell ref="E56:E57"/>
    <mergeCell ref="N56:P56"/>
    <mergeCell ref="Q59:Q61"/>
    <mergeCell ref="R59:R61"/>
    <mergeCell ref="N60:P60"/>
    <mergeCell ref="C61:F61"/>
    <mergeCell ref="N61:P61"/>
    <mergeCell ref="B59:B61"/>
    <mergeCell ref="C59:C60"/>
    <mergeCell ref="D59:D60"/>
    <mergeCell ref="E59:E60"/>
    <mergeCell ref="N59:P59"/>
    <mergeCell ref="Q62:Q64"/>
    <mergeCell ref="R62:R64"/>
    <mergeCell ref="N63:P63"/>
    <mergeCell ref="C64:F64"/>
    <mergeCell ref="N64:P64"/>
    <mergeCell ref="B62:B64"/>
    <mergeCell ref="C62:C63"/>
    <mergeCell ref="D62:D63"/>
    <mergeCell ref="E62:E63"/>
    <mergeCell ref="N62:P62"/>
    <mergeCell ref="Q65:Q67"/>
    <mergeCell ref="R65:R67"/>
    <mergeCell ref="N66:P66"/>
    <mergeCell ref="C67:F67"/>
    <mergeCell ref="N67:P67"/>
    <mergeCell ref="B65:B67"/>
    <mergeCell ref="C65:C66"/>
    <mergeCell ref="D65:D66"/>
    <mergeCell ref="E65:E66"/>
    <mergeCell ref="N65:P65"/>
    <mergeCell ref="Q68:Q70"/>
    <mergeCell ref="R68:R70"/>
    <mergeCell ref="N69:P69"/>
    <mergeCell ref="C70:F70"/>
    <mergeCell ref="N70:P70"/>
    <mergeCell ref="B68:B70"/>
    <mergeCell ref="C68:C69"/>
    <mergeCell ref="D68:D69"/>
    <mergeCell ref="E68:E69"/>
    <mergeCell ref="N68:P68"/>
    <mergeCell ref="Q71:Q73"/>
    <mergeCell ref="R71:R73"/>
    <mergeCell ref="N72:P72"/>
    <mergeCell ref="C73:F73"/>
    <mergeCell ref="N73:P73"/>
    <mergeCell ref="B71:B73"/>
    <mergeCell ref="C71:C72"/>
    <mergeCell ref="D71:D72"/>
    <mergeCell ref="E71:E72"/>
    <mergeCell ref="N71:P71"/>
    <mergeCell ref="Q74:Q76"/>
    <mergeCell ref="R74:R76"/>
    <mergeCell ref="N75:P75"/>
    <mergeCell ref="C76:F76"/>
    <mergeCell ref="N76:P76"/>
    <mergeCell ref="B74:B76"/>
    <mergeCell ref="C74:C75"/>
    <mergeCell ref="D74:D75"/>
    <mergeCell ref="E74:E75"/>
    <mergeCell ref="N74:P74"/>
    <mergeCell ref="Q77:Q79"/>
    <mergeCell ref="R77:R79"/>
    <mergeCell ref="N78:P78"/>
    <mergeCell ref="C79:F79"/>
    <mergeCell ref="N79:P79"/>
    <mergeCell ref="B77:B79"/>
    <mergeCell ref="C77:C78"/>
    <mergeCell ref="D77:D78"/>
    <mergeCell ref="E77:E78"/>
    <mergeCell ref="N77:P77"/>
    <mergeCell ref="Q80:Q82"/>
    <mergeCell ref="R80:R82"/>
    <mergeCell ref="N81:P81"/>
    <mergeCell ref="C82:F82"/>
    <mergeCell ref="N82:P82"/>
    <mergeCell ref="B80:B82"/>
    <mergeCell ref="C80:C81"/>
    <mergeCell ref="D80:D81"/>
    <mergeCell ref="E80:E81"/>
    <mergeCell ref="N80:P80"/>
    <mergeCell ref="Q83:Q85"/>
    <mergeCell ref="R83:R85"/>
    <mergeCell ref="N84:P84"/>
    <mergeCell ref="C85:F85"/>
    <mergeCell ref="N85:P85"/>
    <mergeCell ref="B83:B85"/>
    <mergeCell ref="C83:C84"/>
    <mergeCell ref="D83:D84"/>
    <mergeCell ref="E83:E84"/>
    <mergeCell ref="N83:P83"/>
    <mergeCell ref="Q86:Q88"/>
    <mergeCell ref="R86:R88"/>
    <mergeCell ref="N87:P87"/>
    <mergeCell ref="C88:F88"/>
    <mergeCell ref="N88:P88"/>
    <mergeCell ref="B86:B88"/>
    <mergeCell ref="C86:C87"/>
    <mergeCell ref="D86:D87"/>
    <mergeCell ref="E86:E87"/>
    <mergeCell ref="N86:P86"/>
    <mergeCell ref="Q89:Q91"/>
    <mergeCell ref="R89:R91"/>
    <mergeCell ref="N90:P90"/>
    <mergeCell ref="C91:F91"/>
    <mergeCell ref="N91:P91"/>
    <mergeCell ref="B89:B91"/>
    <mergeCell ref="C89:C90"/>
    <mergeCell ref="D89:D90"/>
    <mergeCell ref="E89:E90"/>
    <mergeCell ref="N89:P89"/>
    <mergeCell ref="Q92:Q94"/>
    <mergeCell ref="R92:R94"/>
    <mergeCell ref="N93:P93"/>
    <mergeCell ref="C94:F94"/>
    <mergeCell ref="N94:P94"/>
    <mergeCell ref="B92:B94"/>
    <mergeCell ref="C92:C93"/>
    <mergeCell ref="D92:D93"/>
    <mergeCell ref="E92:E93"/>
    <mergeCell ref="N92:P92"/>
    <mergeCell ref="Q95:Q97"/>
    <mergeCell ref="R95:R97"/>
    <mergeCell ref="N96:P96"/>
    <mergeCell ref="C97:F97"/>
    <mergeCell ref="N97:P97"/>
    <mergeCell ref="B95:B97"/>
    <mergeCell ref="C95:C96"/>
    <mergeCell ref="D95:D96"/>
    <mergeCell ref="E95:E96"/>
    <mergeCell ref="N95:P95"/>
    <mergeCell ref="Q98:Q100"/>
    <mergeCell ref="R98:R100"/>
    <mergeCell ref="N99:P99"/>
    <mergeCell ref="C100:F100"/>
    <mergeCell ref="N100:P100"/>
    <mergeCell ref="B98:B100"/>
    <mergeCell ref="C98:C99"/>
    <mergeCell ref="D98:D99"/>
    <mergeCell ref="E98:E99"/>
    <mergeCell ref="N98:P98"/>
    <mergeCell ref="Q101:Q103"/>
    <mergeCell ref="R101:R103"/>
    <mergeCell ref="N102:P102"/>
    <mergeCell ref="C103:F103"/>
    <mergeCell ref="N103:P103"/>
    <mergeCell ref="B101:B103"/>
    <mergeCell ref="C101:C102"/>
    <mergeCell ref="D101:D102"/>
    <mergeCell ref="E101:E102"/>
    <mergeCell ref="N101:P101"/>
    <mergeCell ref="Q104:Q106"/>
    <mergeCell ref="R104:R106"/>
    <mergeCell ref="N105:P105"/>
    <mergeCell ref="C106:F106"/>
    <mergeCell ref="N106:P106"/>
    <mergeCell ref="B104:B106"/>
    <mergeCell ref="C104:C105"/>
    <mergeCell ref="D104:D105"/>
    <mergeCell ref="E104:E105"/>
    <mergeCell ref="N104:P104"/>
    <mergeCell ref="Q107:Q109"/>
    <mergeCell ref="R107:R109"/>
    <mergeCell ref="N108:P108"/>
    <mergeCell ref="C109:F109"/>
    <mergeCell ref="N109:P109"/>
    <mergeCell ref="B107:B109"/>
    <mergeCell ref="C107:C108"/>
    <mergeCell ref="D107:D108"/>
    <mergeCell ref="E107:E108"/>
    <mergeCell ref="N107:P107"/>
    <mergeCell ref="Q110:Q112"/>
    <mergeCell ref="R110:R112"/>
    <mergeCell ref="N111:P111"/>
    <mergeCell ref="C112:F112"/>
    <mergeCell ref="N112:P112"/>
    <mergeCell ref="B110:B112"/>
    <mergeCell ref="C110:C111"/>
    <mergeCell ref="D110:D111"/>
    <mergeCell ref="E110:E111"/>
    <mergeCell ref="N110:P110"/>
    <mergeCell ref="Q113:Q115"/>
    <mergeCell ref="R113:R115"/>
    <mergeCell ref="N114:P114"/>
    <mergeCell ref="C115:F115"/>
    <mergeCell ref="N115:P115"/>
    <mergeCell ref="B113:B115"/>
    <mergeCell ref="C113:C114"/>
    <mergeCell ref="D113:D114"/>
    <mergeCell ref="E113:E114"/>
    <mergeCell ref="N113:P113"/>
    <mergeCell ref="Q116:Q118"/>
    <mergeCell ref="R116:R118"/>
    <mergeCell ref="N117:P117"/>
    <mergeCell ref="C118:F118"/>
    <mergeCell ref="N118:P118"/>
    <mergeCell ref="B116:B118"/>
    <mergeCell ref="C116:C117"/>
    <mergeCell ref="D116:D117"/>
    <mergeCell ref="E116:E117"/>
    <mergeCell ref="N116:P116"/>
    <mergeCell ref="Q119:Q121"/>
    <mergeCell ref="R119:R121"/>
    <mergeCell ref="N120:P120"/>
    <mergeCell ref="C121:F121"/>
    <mergeCell ref="N121:P121"/>
    <mergeCell ref="B119:B121"/>
    <mergeCell ref="C119:C120"/>
    <mergeCell ref="D119:D120"/>
    <mergeCell ref="E119:E120"/>
    <mergeCell ref="N119:P119"/>
    <mergeCell ref="Q122:Q124"/>
    <mergeCell ref="R122:R124"/>
    <mergeCell ref="N123:P123"/>
    <mergeCell ref="C124:F124"/>
    <mergeCell ref="N124:P124"/>
    <mergeCell ref="B122:B124"/>
    <mergeCell ref="C122:C123"/>
    <mergeCell ref="D122:D123"/>
    <mergeCell ref="E122:E123"/>
    <mergeCell ref="N122:P122"/>
    <mergeCell ref="Q125:Q127"/>
    <mergeCell ref="R125:R127"/>
    <mergeCell ref="N126:P126"/>
    <mergeCell ref="C127:F127"/>
    <mergeCell ref="N127:P127"/>
    <mergeCell ref="B125:B127"/>
    <mergeCell ref="C125:C126"/>
    <mergeCell ref="D125:D126"/>
    <mergeCell ref="E125:E126"/>
    <mergeCell ref="N125:P125"/>
    <mergeCell ref="Q128:Q130"/>
    <mergeCell ref="R128:R130"/>
    <mergeCell ref="N129:P129"/>
    <mergeCell ref="C130:F130"/>
    <mergeCell ref="N130:P130"/>
    <mergeCell ref="B128:B130"/>
    <mergeCell ref="C128:C129"/>
    <mergeCell ref="D128:D129"/>
    <mergeCell ref="E128:E129"/>
    <mergeCell ref="N128:P128"/>
    <mergeCell ref="Q131:Q133"/>
    <mergeCell ref="R131:R133"/>
    <mergeCell ref="N132:P132"/>
    <mergeCell ref="C133:F133"/>
    <mergeCell ref="N133:P133"/>
    <mergeCell ref="B131:B133"/>
    <mergeCell ref="C131:C132"/>
    <mergeCell ref="D131:D132"/>
    <mergeCell ref="E131:E132"/>
    <mergeCell ref="N131:P131"/>
    <mergeCell ref="Q134:Q136"/>
    <mergeCell ref="R134:R136"/>
    <mergeCell ref="N135:P135"/>
    <mergeCell ref="C136:F136"/>
    <mergeCell ref="N136:P136"/>
    <mergeCell ref="B134:B136"/>
    <mergeCell ref="C134:C135"/>
    <mergeCell ref="D134:D135"/>
    <mergeCell ref="E134:E135"/>
    <mergeCell ref="N134:P134"/>
    <mergeCell ref="Q137:Q139"/>
    <mergeCell ref="R137:R139"/>
    <mergeCell ref="N138:P138"/>
    <mergeCell ref="C139:F139"/>
    <mergeCell ref="N139:P139"/>
    <mergeCell ref="B137:B139"/>
    <mergeCell ref="C137:C138"/>
    <mergeCell ref="D137:D138"/>
    <mergeCell ref="E137:E138"/>
    <mergeCell ref="N137:P137"/>
    <mergeCell ref="Q140:Q142"/>
    <mergeCell ref="R140:R142"/>
    <mergeCell ref="N141:P141"/>
    <mergeCell ref="C142:F142"/>
    <mergeCell ref="N142:P142"/>
    <mergeCell ref="B140:B142"/>
    <mergeCell ref="C140:C141"/>
    <mergeCell ref="D140:D141"/>
    <mergeCell ref="E140:E141"/>
    <mergeCell ref="N140:P140"/>
    <mergeCell ref="Q143:Q145"/>
    <mergeCell ref="R143:R145"/>
    <mergeCell ref="N144:P144"/>
    <mergeCell ref="C145:F145"/>
    <mergeCell ref="N145:P145"/>
    <mergeCell ref="B143:B145"/>
    <mergeCell ref="C143:C144"/>
    <mergeCell ref="D143:D144"/>
    <mergeCell ref="E143:E144"/>
    <mergeCell ref="N143:P143"/>
    <mergeCell ref="Q146:Q148"/>
    <mergeCell ref="R146:R148"/>
    <mergeCell ref="N147:P147"/>
    <mergeCell ref="C148:F148"/>
    <mergeCell ref="N148:P148"/>
    <mergeCell ref="B146:B148"/>
    <mergeCell ref="C146:C147"/>
    <mergeCell ref="D146:D147"/>
    <mergeCell ref="E146:E147"/>
    <mergeCell ref="N146:P146"/>
    <mergeCell ref="Q149:Q151"/>
    <mergeCell ref="R149:R151"/>
    <mergeCell ref="N150:P150"/>
    <mergeCell ref="C151:F151"/>
    <mergeCell ref="N151:P151"/>
    <mergeCell ref="B149:B151"/>
    <mergeCell ref="C149:C150"/>
    <mergeCell ref="D149:D150"/>
    <mergeCell ref="E149:E150"/>
    <mergeCell ref="N149:P149"/>
    <mergeCell ref="Q152:Q154"/>
    <mergeCell ref="R152:R154"/>
    <mergeCell ref="N153:P153"/>
    <mergeCell ref="C154:F154"/>
    <mergeCell ref="N154:P154"/>
    <mergeCell ref="B152:B154"/>
    <mergeCell ref="C152:C153"/>
    <mergeCell ref="D152:D153"/>
    <mergeCell ref="E152:E153"/>
    <mergeCell ref="N152:P152"/>
    <mergeCell ref="Q155:Q157"/>
    <mergeCell ref="R155:R157"/>
    <mergeCell ref="N156:P156"/>
    <mergeCell ref="C157:F157"/>
    <mergeCell ref="N157:P157"/>
    <mergeCell ref="B155:B157"/>
    <mergeCell ref="C155:C156"/>
    <mergeCell ref="D155:D156"/>
    <mergeCell ref="E155:E156"/>
    <mergeCell ref="N155:P155"/>
    <mergeCell ref="Q158:Q160"/>
    <mergeCell ref="R158:R160"/>
    <mergeCell ref="N159:P159"/>
    <mergeCell ref="C160:F160"/>
    <mergeCell ref="N160:P160"/>
    <mergeCell ref="B158:B160"/>
    <mergeCell ref="C158:C159"/>
    <mergeCell ref="D158:D159"/>
    <mergeCell ref="E158:E159"/>
    <mergeCell ref="N158:P158"/>
    <mergeCell ref="Q161:Q163"/>
    <mergeCell ref="R161:R163"/>
    <mergeCell ref="N162:P162"/>
    <mergeCell ref="C163:F163"/>
    <mergeCell ref="N163:P163"/>
    <mergeCell ref="B161:B163"/>
    <mergeCell ref="C161:C162"/>
    <mergeCell ref="D161:D162"/>
    <mergeCell ref="E161:E162"/>
    <mergeCell ref="N161:P161"/>
    <mergeCell ref="Q164:Q166"/>
    <mergeCell ref="R164:R166"/>
    <mergeCell ref="N165:P165"/>
    <mergeCell ref="C166:F166"/>
    <mergeCell ref="N166:P166"/>
    <mergeCell ref="B164:B166"/>
    <mergeCell ref="C164:C165"/>
    <mergeCell ref="D164:D165"/>
    <mergeCell ref="E164:E165"/>
    <mergeCell ref="N164:P164"/>
    <mergeCell ref="Q167:Q169"/>
    <mergeCell ref="R167:R169"/>
    <mergeCell ref="N168:P168"/>
    <mergeCell ref="C169:F169"/>
    <mergeCell ref="N169:P169"/>
    <mergeCell ref="B167:B169"/>
    <mergeCell ref="C167:C168"/>
    <mergeCell ref="D167:D168"/>
    <mergeCell ref="E167:E168"/>
    <mergeCell ref="N167:P167"/>
    <mergeCell ref="Q170:Q172"/>
    <mergeCell ref="R170:R172"/>
    <mergeCell ref="N171:P171"/>
    <mergeCell ref="C172:F172"/>
    <mergeCell ref="N172:P172"/>
    <mergeCell ref="B170:B172"/>
    <mergeCell ref="C170:C171"/>
    <mergeCell ref="D170:D171"/>
    <mergeCell ref="E170:E171"/>
    <mergeCell ref="N170:P170"/>
    <mergeCell ref="Q173:Q175"/>
    <mergeCell ref="R173:R175"/>
    <mergeCell ref="N174:P174"/>
    <mergeCell ref="C175:F175"/>
    <mergeCell ref="N175:P175"/>
    <mergeCell ref="B173:B175"/>
    <mergeCell ref="C173:C174"/>
    <mergeCell ref="D173:D174"/>
    <mergeCell ref="E173:E174"/>
    <mergeCell ref="N173:P173"/>
    <mergeCell ref="Q176:Q178"/>
    <mergeCell ref="R176:R178"/>
    <mergeCell ref="N177:P177"/>
    <mergeCell ref="C178:F178"/>
    <mergeCell ref="N178:P178"/>
    <mergeCell ref="B176:B178"/>
    <mergeCell ref="C176:C177"/>
    <mergeCell ref="D176:D177"/>
    <mergeCell ref="E176:E177"/>
    <mergeCell ref="N176:P176"/>
    <mergeCell ref="Q179:Q181"/>
    <mergeCell ref="R179:R181"/>
    <mergeCell ref="N180:P180"/>
    <mergeCell ref="C181:F181"/>
    <mergeCell ref="N181:P181"/>
    <mergeCell ref="B179:B181"/>
    <mergeCell ref="C179:C180"/>
    <mergeCell ref="D179:D180"/>
    <mergeCell ref="E179:E180"/>
    <mergeCell ref="N179:P179"/>
    <mergeCell ref="Q182:Q184"/>
    <mergeCell ref="R182:R184"/>
    <mergeCell ref="N183:P183"/>
    <mergeCell ref="C184:F184"/>
    <mergeCell ref="N184:P184"/>
    <mergeCell ref="B182:B184"/>
    <mergeCell ref="C182:C183"/>
    <mergeCell ref="D182:D183"/>
    <mergeCell ref="E182:E183"/>
    <mergeCell ref="N182:P182"/>
    <mergeCell ref="Q185:Q187"/>
    <mergeCell ref="R185:R187"/>
    <mergeCell ref="N186:P186"/>
    <mergeCell ref="C187:F187"/>
    <mergeCell ref="N187:P187"/>
    <mergeCell ref="B185:B187"/>
    <mergeCell ref="C185:C186"/>
    <mergeCell ref="D185:D186"/>
    <mergeCell ref="E185:E186"/>
    <mergeCell ref="N185:P185"/>
    <mergeCell ref="Q194:Q196"/>
    <mergeCell ref="R194:R196"/>
    <mergeCell ref="N195:P195"/>
    <mergeCell ref="C196:F196"/>
    <mergeCell ref="N196:P196"/>
    <mergeCell ref="B194:B196"/>
    <mergeCell ref="C194:C195"/>
    <mergeCell ref="D194:D195"/>
    <mergeCell ref="E194:E195"/>
    <mergeCell ref="N194:P194"/>
    <mergeCell ref="Q188:Q190"/>
    <mergeCell ref="R188:R190"/>
    <mergeCell ref="N189:P189"/>
    <mergeCell ref="C190:F190"/>
    <mergeCell ref="N190:P190"/>
    <mergeCell ref="B188:B190"/>
    <mergeCell ref="C188:C189"/>
    <mergeCell ref="D188:D189"/>
    <mergeCell ref="E188:E189"/>
    <mergeCell ref="N188:P188"/>
    <mergeCell ref="Q191:Q193"/>
    <mergeCell ref="R191:R193"/>
    <mergeCell ref="N192:P192"/>
    <mergeCell ref="C193:F193"/>
    <mergeCell ref="N193:P193"/>
    <mergeCell ref="B191:B193"/>
    <mergeCell ref="C191:C192"/>
    <mergeCell ref="D191:D192"/>
    <mergeCell ref="E191:E192"/>
    <mergeCell ref="N191:P191"/>
  </mergeCells>
  <phoneticPr fontId="2"/>
  <conditionalFormatting sqref="L17">
    <cfRule type="expression" dxfId="144" priority="134">
      <formula>$L$17=""</formula>
    </cfRule>
  </conditionalFormatting>
  <conditionalFormatting sqref="D17:D18">
    <cfRule type="expression" dxfId="143" priority="133">
      <formula>$D$17=""</formula>
    </cfRule>
  </conditionalFormatting>
  <conditionalFormatting sqref="M17">
    <cfRule type="expression" dxfId="142" priority="64">
      <formula>AV17=1</formula>
    </cfRule>
    <cfRule type="expression" dxfId="141" priority="132">
      <formula>$M$17=""</formula>
    </cfRule>
  </conditionalFormatting>
  <conditionalFormatting sqref="N17:P17">
    <cfRule type="expression" dxfId="140" priority="131">
      <formula>$N$17=""</formula>
    </cfRule>
  </conditionalFormatting>
  <conditionalFormatting sqref="J17">
    <cfRule type="expression" dxfId="139" priority="130">
      <formula>$J$17=""</formula>
    </cfRule>
  </conditionalFormatting>
  <conditionalFormatting sqref="E17:E18">
    <cfRule type="expression" dxfId="138" priority="129">
      <formula>$E$17=""</formula>
    </cfRule>
  </conditionalFormatting>
  <conditionalFormatting sqref="F17">
    <cfRule type="expression" dxfId="137" priority="128">
      <formula>$F$17=""</formula>
    </cfRule>
  </conditionalFormatting>
  <conditionalFormatting sqref="F18">
    <cfRule type="expression" dxfId="136" priority="127">
      <formula>$F$18=""</formula>
    </cfRule>
  </conditionalFormatting>
  <conditionalFormatting sqref="C17:C18">
    <cfRule type="expression" dxfId="135" priority="125">
      <formula>$C$17=""</formula>
    </cfRule>
  </conditionalFormatting>
  <conditionalFormatting sqref="K17">
    <cfRule type="expression" dxfId="134" priority="124">
      <formula>$K$17=""</formula>
    </cfRule>
  </conditionalFormatting>
  <conditionalFormatting sqref="C20:C21">
    <cfRule type="expression" dxfId="133" priority="123">
      <formula>X20&gt;1</formula>
    </cfRule>
  </conditionalFormatting>
  <conditionalFormatting sqref="M18">
    <cfRule type="expression" dxfId="132" priority="63">
      <formula>AV18=1</formula>
    </cfRule>
  </conditionalFormatting>
  <conditionalFormatting sqref="M19">
    <cfRule type="expression" dxfId="131" priority="62">
      <formula>AV19=1</formula>
    </cfRule>
  </conditionalFormatting>
  <conditionalFormatting sqref="M20 M23 M26 M29 M32 M35 M38 M41 M44 M47 M50 M53 M56 M59 M62 M65 M68 M71 M74 M77 M80 M83 M86 M89 M92 M95 M98 M101 M104 M107 M110 M113 M116 M119 M122 M125 M128 M131 M134 M137 M140 M143 M146 M149 M152 M155 M158 M161 M164 M167 M170 M173 M176 M179 M182 M185 M188 M191 M194">
    <cfRule type="expression" dxfId="130" priority="61">
      <formula>AV20=1</formula>
    </cfRule>
  </conditionalFormatting>
  <conditionalFormatting sqref="M21 M198 M201 M204 M207 M24 M27 M30 M33 M36 M39 M42 M45 M48 M51 M54 M57 M60 M63 M66 M69 M72 M75 M78 M81 M84 M87 M90 M93 M96 M99 M102 M105 M108 M111 M114 M117 M120 M123 M126 M129 M132 M135 M138 M141 M144 M147 M150 M153 M156 M159 M162 M165 M168 M171 M174 M177 M180 M183 M186 M189 M192 M195">
    <cfRule type="expression" dxfId="129" priority="60">
      <formula>AV21=1</formula>
    </cfRule>
  </conditionalFormatting>
  <conditionalFormatting sqref="M22 M199 M202 M205 M208 M25 M28 M31 M34 M37 M40 M43 M46 M49 M52 M55 M58 M61 M64 M67 M70 M73 M76 M79 M82 M85 M88 M91 M94 M97 M100 M103 M106 M109 M112 M115 M118 M121 M124 M127 M130 M133 M136 M139 M142 M145 M148 M151 M154 M157 M160 M163 M166 M169 M172 M175 M178 M181 M184 M187 M190 M193 M196">
    <cfRule type="expression" dxfId="128" priority="59">
      <formula>AV22=1</formula>
    </cfRule>
  </conditionalFormatting>
  <conditionalFormatting sqref="C23:C24">
    <cfRule type="expression" dxfId="127" priority="58">
      <formula>X23&gt;1</formula>
    </cfRule>
  </conditionalFormatting>
  <conditionalFormatting sqref="C26:C27">
    <cfRule type="expression" dxfId="126" priority="57">
      <formula>X26&gt;1</formula>
    </cfRule>
  </conditionalFormatting>
  <conditionalFormatting sqref="C29:C30">
    <cfRule type="expression" dxfId="125" priority="56">
      <formula>X29&gt;1</formula>
    </cfRule>
  </conditionalFormatting>
  <conditionalFormatting sqref="C32:C33">
    <cfRule type="expression" dxfId="124" priority="55">
      <formula>X32&gt;1</formula>
    </cfRule>
  </conditionalFormatting>
  <conditionalFormatting sqref="C35:C36">
    <cfRule type="expression" dxfId="123" priority="54">
      <formula>X35&gt;1</formula>
    </cfRule>
  </conditionalFormatting>
  <conditionalFormatting sqref="C38:C39">
    <cfRule type="expression" dxfId="122" priority="53">
      <formula>X38&gt;1</formula>
    </cfRule>
  </conditionalFormatting>
  <conditionalFormatting sqref="C41:C42">
    <cfRule type="expression" dxfId="121" priority="52">
      <formula>X41&gt;1</formula>
    </cfRule>
  </conditionalFormatting>
  <conditionalFormatting sqref="C44:C45">
    <cfRule type="expression" dxfId="120" priority="51">
      <formula>X44&gt;1</formula>
    </cfRule>
  </conditionalFormatting>
  <conditionalFormatting sqref="C47:C48">
    <cfRule type="expression" dxfId="119" priority="50">
      <formula>X47&gt;1</formula>
    </cfRule>
  </conditionalFormatting>
  <conditionalFormatting sqref="C50:C51">
    <cfRule type="expression" dxfId="118" priority="49">
      <formula>X50&gt;1</formula>
    </cfRule>
  </conditionalFormatting>
  <conditionalFormatting sqref="C53:C54">
    <cfRule type="expression" dxfId="117" priority="48">
      <formula>X53&gt;1</formula>
    </cfRule>
  </conditionalFormatting>
  <conditionalFormatting sqref="C56:C57">
    <cfRule type="expression" dxfId="116" priority="47">
      <formula>X56&gt;1</formula>
    </cfRule>
  </conditionalFormatting>
  <conditionalFormatting sqref="C59:C60">
    <cfRule type="expression" dxfId="115" priority="46">
      <formula>X59&gt;1</formula>
    </cfRule>
  </conditionalFormatting>
  <conditionalFormatting sqref="C62:C63">
    <cfRule type="expression" dxfId="114" priority="45">
      <formula>X62&gt;1</formula>
    </cfRule>
  </conditionalFormatting>
  <conditionalFormatting sqref="C65:C66">
    <cfRule type="expression" dxfId="113" priority="44">
      <formula>X65&gt;1</formula>
    </cfRule>
  </conditionalFormatting>
  <conditionalFormatting sqref="C68:C69">
    <cfRule type="expression" dxfId="112" priority="43">
      <formula>X68&gt;1</formula>
    </cfRule>
  </conditionalFormatting>
  <conditionalFormatting sqref="C71:C72">
    <cfRule type="expression" dxfId="111" priority="42">
      <formula>X71&gt;1</formula>
    </cfRule>
  </conditionalFormatting>
  <conditionalFormatting sqref="C74:C75">
    <cfRule type="expression" dxfId="110" priority="41">
      <formula>X74&gt;1</formula>
    </cfRule>
  </conditionalFormatting>
  <conditionalFormatting sqref="C77:C78">
    <cfRule type="expression" dxfId="109" priority="40">
      <formula>X77&gt;1</formula>
    </cfRule>
  </conditionalFormatting>
  <conditionalFormatting sqref="C80:C81">
    <cfRule type="expression" dxfId="108" priority="39">
      <formula>X80&gt;1</formula>
    </cfRule>
  </conditionalFormatting>
  <conditionalFormatting sqref="C83:C84">
    <cfRule type="expression" dxfId="107" priority="38">
      <formula>X83&gt;1</formula>
    </cfRule>
  </conditionalFormatting>
  <conditionalFormatting sqref="C86:C87">
    <cfRule type="expression" dxfId="106" priority="37">
      <formula>X86&gt;1</formula>
    </cfRule>
  </conditionalFormatting>
  <conditionalFormatting sqref="C89:C90">
    <cfRule type="expression" dxfId="105" priority="36">
      <formula>X89&gt;1</formula>
    </cfRule>
  </conditionalFormatting>
  <conditionalFormatting sqref="C92:C93">
    <cfRule type="expression" dxfId="104" priority="35">
      <formula>X92&gt;1</formula>
    </cfRule>
  </conditionalFormatting>
  <conditionalFormatting sqref="C95:C96">
    <cfRule type="expression" dxfId="103" priority="34">
      <formula>X95&gt;1</formula>
    </cfRule>
  </conditionalFormatting>
  <conditionalFormatting sqref="C98:C99">
    <cfRule type="expression" dxfId="102" priority="33">
      <formula>X98&gt;1</formula>
    </cfRule>
  </conditionalFormatting>
  <conditionalFormatting sqref="C101:C102">
    <cfRule type="expression" dxfId="101" priority="32">
      <formula>X101&gt;1</formula>
    </cfRule>
  </conditionalFormatting>
  <conditionalFormatting sqref="C104:C105">
    <cfRule type="expression" dxfId="100" priority="31">
      <formula>X104&gt;1</formula>
    </cfRule>
  </conditionalFormatting>
  <conditionalFormatting sqref="C107:C108">
    <cfRule type="expression" dxfId="99" priority="30">
      <formula>X107&gt;1</formula>
    </cfRule>
  </conditionalFormatting>
  <conditionalFormatting sqref="C110:C111">
    <cfRule type="expression" dxfId="98" priority="29">
      <formula>X110&gt;1</formula>
    </cfRule>
  </conditionalFormatting>
  <conditionalFormatting sqref="C113:C114">
    <cfRule type="expression" dxfId="97" priority="28">
      <formula>X113&gt;1</formula>
    </cfRule>
  </conditionalFormatting>
  <conditionalFormatting sqref="C116:C117">
    <cfRule type="expression" dxfId="96" priority="27">
      <formula>X116&gt;1</formula>
    </cfRule>
  </conditionalFormatting>
  <conditionalFormatting sqref="C119:C120">
    <cfRule type="expression" dxfId="95" priority="26">
      <formula>X119&gt;1</formula>
    </cfRule>
  </conditionalFormatting>
  <conditionalFormatting sqref="C122:C123">
    <cfRule type="expression" dxfId="94" priority="25">
      <formula>X122&gt;1</formula>
    </cfRule>
  </conditionalFormatting>
  <conditionalFormatting sqref="C125:C126">
    <cfRule type="expression" dxfId="93" priority="24">
      <formula>X125&gt;1</formula>
    </cfRule>
  </conditionalFormatting>
  <conditionalFormatting sqref="C128:C129">
    <cfRule type="expression" dxfId="92" priority="23">
      <formula>X128&gt;1</formula>
    </cfRule>
  </conditionalFormatting>
  <conditionalFormatting sqref="C131:C132">
    <cfRule type="expression" dxfId="91" priority="22">
      <formula>X131&gt;1</formula>
    </cfRule>
  </conditionalFormatting>
  <conditionalFormatting sqref="C134:C135">
    <cfRule type="expression" dxfId="90" priority="21">
      <formula>X134&gt;1</formula>
    </cfRule>
  </conditionalFormatting>
  <conditionalFormatting sqref="C137:C138">
    <cfRule type="expression" dxfId="89" priority="20">
      <formula>X137&gt;1</formula>
    </cfRule>
  </conditionalFormatting>
  <conditionalFormatting sqref="C140:C141">
    <cfRule type="expression" dxfId="88" priority="19">
      <formula>X140&gt;1</formula>
    </cfRule>
  </conditionalFormatting>
  <conditionalFormatting sqref="C143:C144">
    <cfRule type="expression" dxfId="87" priority="18">
      <formula>X143&gt;1</formula>
    </cfRule>
  </conditionalFormatting>
  <conditionalFormatting sqref="C146:C147">
    <cfRule type="expression" dxfId="86" priority="17">
      <formula>X146&gt;1</formula>
    </cfRule>
  </conditionalFormatting>
  <conditionalFormatting sqref="C149:C150">
    <cfRule type="expression" dxfId="85" priority="16">
      <formula>X149&gt;1</formula>
    </cfRule>
  </conditionalFormatting>
  <conditionalFormatting sqref="C152:C153">
    <cfRule type="expression" dxfId="84" priority="15">
      <formula>X152&gt;1</formula>
    </cfRule>
  </conditionalFormatting>
  <conditionalFormatting sqref="C155:C156">
    <cfRule type="expression" dxfId="83" priority="14">
      <formula>X155&gt;1</formula>
    </cfRule>
  </conditionalFormatting>
  <conditionalFormatting sqref="C158:C159">
    <cfRule type="expression" dxfId="82" priority="13">
      <formula>X158&gt;1</formula>
    </cfRule>
  </conditionalFormatting>
  <conditionalFormatting sqref="C161:C162">
    <cfRule type="expression" dxfId="81" priority="12">
      <formula>X161&gt;1</formula>
    </cfRule>
  </conditionalFormatting>
  <conditionalFormatting sqref="C164:C165">
    <cfRule type="expression" dxfId="80" priority="11">
      <formula>X164&gt;1</formula>
    </cfRule>
  </conditionalFormatting>
  <conditionalFormatting sqref="C167:C168">
    <cfRule type="expression" dxfId="79" priority="10">
      <formula>X167&gt;1</formula>
    </cfRule>
  </conditionalFormatting>
  <conditionalFormatting sqref="C170:C171">
    <cfRule type="expression" dxfId="78" priority="9">
      <formula>X170&gt;1</formula>
    </cfRule>
  </conditionalFormatting>
  <conditionalFormatting sqref="C173:C174">
    <cfRule type="expression" dxfId="77" priority="8">
      <formula>X173&gt;1</formula>
    </cfRule>
  </conditionalFormatting>
  <conditionalFormatting sqref="C176:C177">
    <cfRule type="expression" dxfId="76" priority="7">
      <formula>X176&gt;1</formula>
    </cfRule>
  </conditionalFormatting>
  <conditionalFormatting sqref="C179:C180">
    <cfRule type="expression" dxfId="75" priority="6">
      <formula>X179&gt;1</formula>
    </cfRule>
  </conditionalFormatting>
  <conditionalFormatting sqref="C182:C183">
    <cfRule type="expression" dxfId="74" priority="5">
      <formula>X182&gt;1</formula>
    </cfRule>
  </conditionalFormatting>
  <conditionalFormatting sqref="C185:C186">
    <cfRule type="expression" dxfId="73" priority="4">
      <formula>X185&gt;1</formula>
    </cfRule>
  </conditionalFormatting>
  <conditionalFormatting sqref="C188:C189">
    <cfRule type="expression" dxfId="72" priority="3">
      <formula>X188&gt;1</formula>
    </cfRule>
  </conditionalFormatting>
  <conditionalFormatting sqref="C191:C192">
    <cfRule type="expression" dxfId="71" priority="2">
      <formula>X191&gt;1</formula>
    </cfRule>
  </conditionalFormatting>
  <conditionalFormatting sqref="C194:C195">
    <cfRule type="expression" dxfId="70" priority="1">
      <formula>X194&gt;1</formula>
    </cfRule>
  </conditionalFormatting>
  <dataValidations count="1">
    <dataValidation type="list" allowBlank="1" showInputMessage="1" showErrorMessage="1" sqref="Q17:R196">
      <formula1>$V$4:$V$5</formula1>
    </dataValidation>
  </dataValidations>
  <pageMargins left="0.7" right="0.7" top="0.75" bottom="0.75" header="0.3" footer="0.3"/>
  <pageSetup paperSize="9" scale="54" orientation="landscape" horizontalDpi="4294967292" verticalDpi="4294967292" r:id="rId1"/>
  <rowBreaks count="4" manualBreakCount="4">
    <brk id="40" max="18" man="1"/>
    <brk id="82" max="18" man="1"/>
    <brk id="124" max="18" man="1"/>
    <brk id="166" max="1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登録データ!$Y$3:$Y$28</xm:f>
          </x14:formula1>
          <xm:sqref>H17:H196</xm:sqref>
        </x14:dataValidation>
      </x14:dataValidations>
    </ext>
    <ext xmlns:mx="http://schemas.microsoft.com/office/mac/excel/2008/main" uri="{64002731-A6B0-56B0-2670-7721B7C09600}">
      <mx:PLV Mode="0" OnePage="0" WScale="62"/>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6699"/>
  </sheetPr>
  <dimension ref="A1:AE35"/>
  <sheetViews>
    <sheetView showGridLines="0" showRowColHeaders="0" zoomScaleNormal="100" workbookViewId="0">
      <selection activeCell="C3" sqref="C3:D3"/>
    </sheetView>
  </sheetViews>
  <sheetFormatPr defaultColWidth="12.875" defaultRowHeight="14.25"/>
  <cols>
    <col min="1" max="1" width="5" style="149" customWidth="1"/>
    <col min="2" max="2" width="8.75" style="149" customWidth="1"/>
    <col min="3" max="3" width="17.5" style="149" customWidth="1"/>
    <col min="4" max="4" width="8.75" style="149" customWidth="1"/>
    <col min="5" max="6" width="12.5" style="149" customWidth="1"/>
    <col min="7" max="9" width="9" style="149" customWidth="1"/>
    <col min="10" max="10" width="5" style="149" customWidth="1"/>
    <col min="11" max="11" width="12.875" style="149"/>
    <col min="12" max="13" width="3.75" style="149" hidden="1" customWidth="1"/>
    <col min="14" max="15" width="0" style="149" hidden="1" customWidth="1"/>
    <col min="16" max="16" width="13.125" style="149" hidden="1" customWidth="1"/>
    <col min="17" max="17" width="12.875" style="149" hidden="1" customWidth="1"/>
    <col min="18" max="18" width="0" style="149" hidden="1" customWidth="1"/>
    <col min="19" max="16384" width="12.875" style="149"/>
  </cols>
  <sheetData>
    <row r="1" spans="1:18" ht="21">
      <c r="A1" s="344" t="s">
        <v>339</v>
      </c>
      <c r="B1" s="344"/>
      <c r="C1" s="344"/>
      <c r="D1" s="344"/>
      <c r="E1" s="344"/>
      <c r="F1" s="344"/>
      <c r="G1" s="344"/>
      <c r="H1" s="344"/>
      <c r="I1" s="344"/>
      <c r="J1" s="344"/>
      <c r="K1" s="147"/>
      <c r="L1" s="147"/>
      <c r="M1" s="148"/>
      <c r="N1" s="148"/>
      <c r="O1" s="148"/>
      <c r="P1" s="148"/>
      <c r="Q1" s="148"/>
      <c r="R1" s="148"/>
    </row>
    <row r="2" spans="1:18">
      <c r="G2" s="148"/>
    </row>
    <row r="3" spans="1:18" ht="18.75">
      <c r="B3" s="3" t="s">
        <v>24</v>
      </c>
      <c r="C3" s="292" t="str">
        <f>IF(学校情報入力!$C$7="","",学校情報入力!$C$7)</f>
        <v/>
      </c>
      <c r="D3" s="292"/>
      <c r="F3" s="3" t="s">
        <v>201</v>
      </c>
      <c r="G3" s="287" t="str">
        <f>IF(学校情報入力!$C$12="","",学校情報入力!$C$12)</f>
        <v/>
      </c>
      <c r="H3" s="287"/>
      <c r="I3" s="287"/>
      <c r="J3" s="4" t="s">
        <v>25</v>
      </c>
    </row>
    <row r="4" spans="1:18" ht="15" customHeight="1">
      <c r="B4" s="3"/>
      <c r="C4" s="144"/>
      <c r="D4" s="144"/>
    </row>
    <row r="5" spans="1:18" ht="16.5">
      <c r="B5" s="3" t="s">
        <v>276</v>
      </c>
      <c r="C5" s="264" t="str">
        <f>地区選択!$C$1</f>
        <v>中国四国</v>
      </c>
      <c r="D5" s="264"/>
      <c r="F5" s="3" t="s">
        <v>200</v>
      </c>
      <c r="G5" s="287" t="str">
        <f>IF(学校情報入力!$C$13="","",学校情報入力!$C$13)</f>
        <v/>
      </c>
      <c r="H5" s="287"/>
      <c r="I5" s="287"/>
    </row>
    <row r="6" spans="1:18" ht="15" customHeight="1">
      <c r="G6" s="148"/>
    </row>
    <row r="7" spans="1:18" ht="22.5" customHeight="1">
      <c r="B7" s="209" t="s">
        <v>340</v>
      </c>
      <c r="G7" s="148"/>
    </row>
    <row r="8" spans="1:18" ht="22.5" customHeight="1">
      <c r="B8" s="209" t="s">
        <v>341</v>
      </c>
      <c r="G8" s="148"/>
    </row>
    <row r="9" spans="1:18" ht="15" thickBot="1"/>
    <row r="10" spans="1:18" ht="22.5" customHeight="1" thickBot="1">
      <c r="B10" s="328" t="s">
        <v>333</v>
      </c>
      <c r="C10" s="329"/>
      <c r="D10" s="114" t="s">
        <v>241</v>
      </c>
      <c r="E10" s="115" t="s">
        <v>289</v>
      </c>
      <c r="F10" s="116" t="s">
        <v>290</v>
      </c>
      <c r="N10" s="191" t="s">
        <v>58</v>
      </c>
      <c r="O10" s="191" t="s">
        <v>322</v>
      </c>
      <c r="P10" s="191" t="s">
        <v>325</v>
      </c>
      <c r="Q10" s="191" t="s">
        <v>326</v>
      </c>
    </row>
    <row r="11" spans="1:18" ht="19.5">
      <c r="B11" s="119" t="s">
        <v>280</v>
      </c>
      <c r="C11" s="210" t="str">
        <f>IF($M$11&gt;MAX(個人種目女子エントリー!$BA$17:$BA$196),"",INDEX(個人種目女子エントリー!$C$17:$C$196,MATCH($M$11,個人種目女子エントリー!$BA$17:$BA$196,0),1))</f>
        <v/>
      </c>
      <c r="D11" s="117" t="s">
        <v>334</v>
      </c>
      <c r="E11" s="211"/>
      <c r="F11" s="118" t="str">
        <f>IF(E11="","",INT(E11/100)&amp;"秒"&amp;RIGHT(INT(E11),2))</f>
        <v/>
      </c>
      <c r="M11" s="149">
        <v>1</v>
      </c>
      <c r="N11" s="99" t="str">
        <f>IF($D11="","",VLOOKUP($D11,登録データ!$Y$4:$AB$27,4,FALSE))</f>
        <v>04400</v>
      </c>
      <c r="O11" s="93" t="str">
        <f>IF($D11="","",IF(COUNTIF($D11,"*m*")&gt;0,RIGHT(10000000+$E11,7),RIGHT(100000+$E11,5)))</f>
        <v>0000000</v>
      </c>
      <c r="P11" s="191" t="str">
        <f>IF($N11="","",CONCATENATE($N11," ",$O11))</f>
        <v>04400 0000000</v>
      </c>
      <c r="Q11" s="191" t="str">
        <f>IF($C$15="","",CONCATENATE(20200," ",RIGHT(100000+$C$15,5)))</f>
        <v/>
      </c>
    </row>
    <row r="12" spans="1:18" ht="19.5">
      <c r="B12" s="119" t="s">
        <v>27</v>
      </c>
      <c r="C12" s="210" t="str">
        <f>IF($C$11="","",VLOOKUP($C$11,登録データ!$H$3:$N$3000,2,FALSE))</f>
        <v/>
      </c>
      <c r="D12" s="120" t="s">
        <v>335</v>
      </c>
      <c r="E12" s="212"/>
      <c r="F12" s="121" t="str">
        <f>IF(E12="","",INT(E12/100)&amp;"m"&amp;RIGHT(INT(E12),2))</f>
        <v/>
      </c>
      <c r="M12" s="149">
        <v>2</v>
      </c>
      <c r="N12" s="99" t="str">
        <f>IF($D12="","",VLOOKUP($D12,登録データ!$Y$4:$AB$27,4,FALSE))</f>
        <v>07100</v>
      </c>
      <c r="O12" s="93" t="str">
        <f t="shared" ref="O12:O34" si="0">IF($D12="","",IF(COUNTIF($D12,"*m*")&gt;0,RIGHT(10000000+$E12,7),RIGHT(100000+$E12,5)))</f>
        <v>00000</v>
      </c>
      <c r="P12" s="191" t="str">
        <f t="shared" ref="P12:P34" si="1">IF($N12="","",CONCATENATE($N12," ",$O12))</f>
        <v>07100 00000</v>
      </c>
      <c r="Q12" s="191" t="str">
        <f>IF($C$24="","",CONCATENATE(20200," ",RIGHT(100000+$C$24,5)))</f>
        <v/>
      </c>
    </row>
    <row r="13" spans="1:18" ht="19.5">
      <c r="B13" s="119" t="s">
        <v>303</v>
      </c>
      <c r="C13" s="210" t="str">
        <f>IF($C$11="","",VLOOKUP($C$11,登録データ!$H$3:$N$3000,3,FALSE))</f>
        <v/>
      </c>
      <c r="D13" s="120" t="s">
        <v>294</v>
      </c>
      <c r="E13" s="213"/>
      <c r="F13" s="143" t="str">
        <f t="shared" ref="F13" si="2">IF(E13="","",INT(E13/100)&amp;"m"&amp;RIGHT(INT(E13),2))</f>
        <v/>
      </c>
      <c r="M13" s="149">
        <v>3</v>
      </c>
      <c r="N13" s="99" t="str">
        <f>IF($D13="","",VLOOKUP($D13,登録データ!$Y$4:$AB$27,4,FALSE))</f>
        <v>08400</v>
      </c>
      <c r="O13" s="93" t="str">
        <f t="shared" si="0"/>
        <v>00000</v>
      </c>
      <c r="P13" s="191" t="str">
        <f t="shared" si="1"/>
        <v>08400 00000</v>
      </c>
      <c r="Q13" s="191" t="str">
        <f>IF($C$33="","",CONCATENATE(20200," ",RIGHT(100000+$C$33,5)))</f>
        <v/>
      </c>
    </row>
    <row r="14" spans="1:18" ht="19.5">
      <c r="B14" s="119" t="s">
        <v>53</v>
      </c>
      <c r="C14" s="210" t="str">
        <f>IF($C$11="","",VLOOKUP($C$11,登録データ!$H$3:$N$3000,7,FALSE))</f>
        <v/>
      </c>
      <c r="D14" s="120" t="s">
        <v>337</v>
      </c>
      <c r="E14" s="212"/>
      <c r="F14" s="121" t="str">
        <f>IF(E14="","",INT(E14/100)&amp;"秒"&amp;RIGHT(INT(E14),2))</f>
        <v/>
      </c>
      <c r="N14" s="99" t="str">
        <f>IF($D14="","",VLOOKUP($D14,登録データ!$Y$4:$AB$27,4,FALSE))</f>
        <v>00300</v>
      </c>
      <c r="O14" s="93" t="str">
        <f t="shared" si="0"/>
        <v>0000000</v>
      </c>
      <c r="P14" s="191" t="str">
        <f t="shared" si="1"/>
        <v>00300 0000000</v>
      </c>
    </row>
    <row r="15" spans="1:18" ht="19.5">
      <c r="B15" s="119" t="s">
        <v>75</v>
      </c>
      <c r="C15" s="210" t="str">
        <f>IF($M$11&gt;MAX(個人種目女子エントリー!$BA$17:$BA$196),"",INDEX(個人種目女子エントリー!$BC$17:$BC$196,MATCH($M$11,個人種目女子エントリー!$BA$17:$BA$196,0),1))</f>
        <v/>
      </c>
      <c r="D15" s="120" t="s">
        <v>338</v>
      </c>
      <c r="E15" s="212"/>
      <c r="F15" s="143" t="str">
        <f t="shared" ref="F15:F16" si="3">IF(E15="","",INT(E15/100)&amp;"m"&amp;RIGHT(INT(E15),2))</f>
        <v/>
      </c>
      <c r="N15" s="99" t="str">
        <f>IF($D15="","",VLOOKUP($D15,登録データ!$Y$4:$AB$27,4,FALSE))</f>
        <v>07300</v>
      </c>
      <c r="O15" s="93" t="str">
        <f t="shared" si="0"/>
        <v>00000</v>
      </c>
      <c r="P15" s="191" t="str">
        <f t="shared" si="1"/>
        <v>07300 00000</v>
      </c>
    </row>
    <row r="16" spans="1:18" ht="20.25" thickBot="1">
      <c r="B16" s="150" t="s">
        <v>281</v>
      </c>
      <c r="C16" s="219" t="str">
        <f>IF($M$11&gt;MAX(個人種目女子エントリー!$BA$17:$BA$196),"",INDEX(個人種目女子エントリー!$BD$17:$BD$196,MATCH($M$11,個人種目女子エントリー!$BA$17:$BA$196,0),1))</f>
        <v/>
      </c>
      <c r="D16" s="125" t="s">
        <v>302</v>
      </c>
      <c r="E16" s="214"/>
      <c r="F16" s="126" t="str">
        <f t="shared" si="3"/>
        <v/>
      </c>
      <c r="N16" s="99" t="str">
        <f>IF($D16="","",VLOOKUP($D16,登録データ!$Y$4:$AB$27,4,FALSE))</f>
        <v>09300</v>
      </c>
      <c r="O16" s="93" t="str">
        <f t="shared" si="0"/>
        <v>00000</v>
      </c>
      <c r="P16" s="191" t="str">
        <f t="shared" si="1"/>
        <v>09300 00000</v>
      </c>
    </row>
    <row r="17" spans="2:31" ht="18.75">
      <c r="B17" s="148"/>
      <c r="C17" s="148"/>
      <c r="D17" s="148"/>
      <c r="E17" s="148"/>
      <c r="F17" s="148"/>
      <c r="G17" s="148"/>
      <c r="H17" s="148"/>
      <c r="I17" s="148"/>
      <c r="J17" s="148"/>
      <c r="K17" s="148"/>
      <c r="L17" s="148"/>
      <c r="M17" s="148"/>
      <c r="N17" s="99" t="str">
        <f>IF($D17="","",VLOOKUP($D17,登録データ!$Y$4:$AB$27,4,FALSE))</f>
        <v/>
      </c>
      <c r="O17" s="93" t="str">
        <f t="shared" si="0"/>
        <v/>
      </c>
      <c r="P17" s="191" t="str">
        <f t="shared" si="1"/>
        <v/>
      </c>
      <c r="Q17" s="148"/>
      <c r="R17" s="148"/>
      <c r="S17" s="148"/>
      <c r="T17" s="148"/>
      <c r="U17" s="148"/>
      <c r="V17" s="148"/>
      <c r="W17" s="148"/>
      <c r="X17" s="148"/>
      <c r="Y17" s="148"/>
      <c r="Z17" s="148"/>
      <c r="AA17" s="148"/>
      <c r="AB17" s="148"/>
      <c r="AC17" s="148"/>
      <c r="AD17" s="148"/>
      <c r="AE17" s="148"/>
    </row>
    <row r="18" spans="2:31" ht="19.5" thickBot="1">
      <c r="B18" s="148"/>
      <c r="C18" s="148"/>
      <c r="D18" s="148"/>
      <c r="E18" s="148"/>
      <c r="F18" s="148"/>
      <c r="G18" s="148"/>
      <c r="H18" s="148"/>
      <c r="I18" s="148"/>
      <c r="J18" s="148"/>
      <c r="K18" s="148"/>
      <c r="L18" s="148"/>
      <c r="M18" s="148"/>
      <c r="N18" s="99" t="str">
        <f>IF($D18="","",VLOOKUP($D18,登録データ!$Y$4:$AB$27,4,FALSE))</f>
        <v/>
      </c>
      <c r="O18" s="93" t="str">
        <f t="shared" si="0"/>
        <v/>
      </c>
      <c r="P18" s="191" t="str">
        <f t="shared" si="1"/>
        <v/>
      </c>
      <c r="Q18" s="148"/>
      <c r="R18" s="148"/>
      <c r="S18" s="148"/>
      <c r="T18" s="148"/>
      <c r="U18" s="148"/>
      <c r="V18" s="148"/>
      <c r="W18" s="148"/>
      <c r="X18" s="148"/>
      <c r="Y18" s="148"/>
      <c r="Z18" s="148"/>
      <c r="AA18" s="148"/>
      <c r="AB18" s="148"/>
      <c r="AC18" s="148"/>
      <c r="AD18" s="148"/>
      <c r="AE18" s="148"/>
    </row>
    <row r="19" spans="2:31" ht="22.5" customHeight="1" thickBot="1">
      <c r="B19" s="328" t="s">
        <v>333</v>
      </c>
      <c r="C19" s="329"/>
      <c r="D19" s="114" t="s">
        <v>241</v>
      </c>
      <c r="E19" s="115" t="s">
        <v>289</v>
      </c>
      <c r="F19" s="116" t="s">
        <v>290</v>
      </c>
      <c r="G19" s="148"/>
      <c r="H19" s="148"/>
      <c r="I19" s="148"/>
      <c r="J19" s="148"/>
      <c r="K19" s="148"/>
      <c r="L19" s="148"/>
      <c r="M19" s="148"/>
      <c r="N19" s="99" t="e">
        <f>IF($D19="","",VLOOKUP($D19,登録データ!$Y$4:$AB$27,4,FALSE))</f>
        <v>#N/A</v>
      </c>
      <c r="O19" s="93" t="e">
        <f t="shared" si="0"/>
        <v>#VALUE!</v>
      </c>
      <c r="P19" s="191" t="e">
        <f t="shared" si="1"/>
        <v>#N/A</v>
      </c>
      <c r="Q19" s="148"/>
      <c r="R19" s="148"/>
      <c r="S19" s="148"/>
      <c r="T19" s="148"/>
      <c r="U19" s="148"/>
      <c r="V19" s="148"/>
      <c r="W19" s="148"/>
      <c r="X19" s="148"/>
      <c r="Y19" s="148"/>
      <c r="Z19" s="148"/>
      <c r="AA19" s="148"/>
      <c r="AB19" s="148"/>
      <c r="AC19" s="148"/>
      <c r="AD19" s="148"/>
      <c r="AE19" s="148"/>
    </row>
    <row r="20" spans="2:31" ht="19.5">
      <c r="B20" s="119" t="s">
        <v>280</v>
      </c>
      <c r="C20" s="210" t="str">
        <f>IF($M$12&gt;MAX(個人種目女子エントリー!$BA$17:$BA$196),"",INDEX(個人種目女子エントリー!$C$17:$C$196,MATCH($M$12,個人種目女子エントリー!$BA$17:$BA$196,0),1))</f>
        <v/>
      </c>
      <c r="D20" s="117" t="s">
        <v>334</v>
      </c>
      <c r="E20" s="211"/>
      <c r="F20" s="118" t="str">
        <f>IF(E20="","",INT(E20/100)&amp;"秒"&amp;RIGHT(INT(E20),2))</f>
        <v/>
      </c>
      <c r="G20" s="148"/>
      <c r="H20" s="148"/>
      <c r="I20" s="148"/>
      <c r="J20" s="148"/>
      <c r="K20" s="148"/>
      <c r="L20" s="148"/>
      <c r="M20" s="148"/>
      <c r="N20" s="99" t="str">
        <f>IF($D20="","",VLOOKUP($D20,登録データ!$Y$4:$AB$27,4,FALSE))</f>
        <v>04400</v>
      </c>
      <c r="O20" s="93" t="str">
        <f t="shared" si="0"/>
        <v>0000000</v>
      </c>
      <c r="P20" s="191" t="str">
        <f t="shared" si="1"/>
        <v>04400 0000000</v>
      </c>
      <c r="Q20" s="148"/>
      <c r="R20" s="148"/>
      <c r="S20" s="148"/>
      <c r="T20" s="148"/>
      <c r="U20" s="148"/>
      <c r="V20" s="148"/>
      <c r="W20" s="148"/>
      <c r="X20" s="148"/>
      <c r="Y20" s="148"/>
      <c r="Z20" s="148"/>
      <c r="AA20" s="148"/>
      <c r="AB20" s="148"/>
      <c r="AC20" s="148"/>
      <c r="AD20" s="148"/>
      <c r="AE20" s="148"/>
    </row>
    <row r="21" spans="2:31" ht="19.5">
      <c r="B21" s="119" t="s">
        <v>27</v>
      </c>
      <c r="C21" s="210" t="str">
        <f>IF($C$20="","",VLOOKUP($C$20,登録データ!$H$3:$N$3000,2,FALSE))</f>
        <v/>
      </c>
      <c r="D21" s="120" t="s">
        <v>335</v>
      </c>
      <c r="E21" s="212"/>
      <c r="F21" s="121" t="str">
        <f>IF(E21="","",INT(E21/100)&amp;"m"&amp;RIGHT(INT(E21),2))</f>
        <v/>
      </c>
      <c r="G21" s="148"/>
      <c r="H21" s="148"/>
      <c r="I21" s="148"/>
      <c r="J21" s="148"/>
      <c r="K21" s="148"/>
      <c r="L21" s="148"/>
      <c r="M21" s="148"/>
      <c r="N21" s="99" t="str">
        <f>IF($D21="","",VLOOKUP($D21,登録データ!$Y$4:$AB$27,4,FALSE))</f>
        <v>07100</v>
      </c>
      <c r="O21" s="93" t="str">
        <f t="shared" si="0"/>
        <v>00000</v>
      </c>
      <c r="P21" s="191" t="str">
        <f t="shared" si="1"/>
        <v>07100 00000</v>
      </c>
      <c r="Q21" s="148"/>
      <c r="R21" s="148"/>
      <c r="S21" s="148"/>
      <c r="T21" s="148"/>
      <c r="U21" s="148"/>
      <c r="V21" s="148"/>
      <c r="W21" s="148"/>
      <c r="X21" s="148"/>
      <c r="Y21" s="148"/>
      <c r="Z21" s="148"/>
      <c r="AA21" s="148"/>
      <c r="AB21" s="148"/>
      <c r="AC21" s="148"/>
      <c r="AD21" s="148"/>
      <c r="AE21" s="148"/>
    </row>
    <row r="22" spans="2:31" ht="19.5">
      <c r="B22" s="119" t="s">
        <v>303</v>
      </c>
      <c r="C22" s="210" t="str">
        <f>IF($C$20="","",VLOOKUP($C$20,登録データ!$H$3:$N$3000,3,FALSE))</f>
        <v/>
      </c>
      <c r="D22" s="120" t="s">
        <v>294</v>
      </c>
      <c r="E22" s="213"/>
      <c r="F22" s="143" t="str">
        <f t="shared" ref="F22" si="4">IF(E22="","",INT(E22/100)&amp;"m"&amp;RIGHT(INT(E22),2))</f>
        <v/>
      </c>
      <c r="G22" s="148"/>
      <c r="H22" s="148"/>
      <c r="I22" s="148"/>
      <c r="J22" s="148"/>
      <c r="K22" s="148"/>
      <c r="L22" s="148"/>
      <c r="M22" s="148"/>
      <c r="N22" s="99" t="str">
        <f>IF($D22="","",VLOOKUP($D22,登録データ!$Y$4:$AB$27,4,FALSE))</f>
        <v>08400</v>
      </c>
      <c r="O22" s="93" t="str">
        <f t="shared" si="0"/>
        <v>00000</v>
      </c>
      <c r="P22" s="191" t="str">
        <f t="shared" si="1"/>
        <v>08400 00000</v>
      </c>
      <c r="Q22" s="148"/>
      <c r="R22" s="148"/>
      <c r="S22" s="148"/>
      <c r="T22" s="148"/>
      <c r="U22" s="148"/>
      <c r="V22" s="148"/>
      <c r="W22" s="148"/>
      <c r="X22" s="148"/>
      <c r="Y22" s="148"/>
      <c r="Z22" s="148"/>
      <c r="AA22" s="148"/>
      <c r="AB22" s="148"/>
      <c r="AC22" s="148"/>
      <c r="AD22" s="148"/>
      <c r="AE22" s="148"/>
    </row>
    <row r="23" spans="2:31" ht="19.5">
      <c r="B23" s="119" t="s">
        <v>53</v>
      </c>
      <c r="C23" s="210" t="str">
        <f>IF($C$20="","",VLOOKUP($C$20,登録データ!$H$3:$N$3000,7,FALSE))</f>
        <v/>
      </c>
      <c r="D23" s="120" t="s">
        <v>337</v>
      </c>
      <c r="E23" s="212"/>
      <c r="F23" s="121" t="str">
        <f>IF(E23="","",INT(E23/100)&amp;"秒"&amp;RIGHT(INT(E23),2))</f>
        <v/>
      </c>
      <c r="G23" s="148"/>
      <c r="H23" s="148"/>
      <c r="I23" s="148"/>
      <c r="J23" s="148"/>
      <c r="K23" s="148"/>
      <c r="L23" s="148"/>
      <c r="M23" s="148"/>
      <c r="N23" s="99" t="str">
        <f>IF($D23="","",VLOOKUP($D23,登録データ!$Y$4:$AB$27,4,FALSE))</f>
        <v>00300</v>
      </c>
      <c r="O23" s="93" t="str">
        <f t="shared" si="0"/>
        <v>0000000</v>
      </c>
      <c r="P23" s="191" t="str">
        <f t="shared" si="1"/>
        <v>00300 0000000</v>
      </c>
      <c r="Q23" s="148"/>
      <c r="R23" s="148"/>
      <c r="S23" s="148"/>
      <c r="T23" s="148"/>
      <c r="U23" s="148"/>
      <c r="V23" s="148"/>
      <c r="W23" s="148"/>
      <c r="X23" s="148"/>
      <c r="Y23" s="148"/>
      <c r="Z23" s="148"/>
      <c r="AA23" s="148"/>
      <c r="AB23" s="148"/>
      <c r="AC23" s="148"/>
      <c r="AD23" s="148"/>
      <c r="AE23" s="148"/>
    </row>
    <row r="24" spans="2:31" ht="19.5">
      <c r="B24" s="119" t="s">
        <v>75</v>
      </c>
      <c r="C24" s="210" t="str">
        <f>IF($M$12&gt;MAX(個人種目女子エントリー!$BA$17:$BA$196),"",INDEX(個人種目女子エントリー!$BC$17:$BC$196,MATCH($M$12,個人種目女子エントリー!$BA$17:$BA$196,0),1))</f>
        <v/>
      </c>
      <c r="D24" s="120" t="s">
        <v>338</v>
      </c>
      <c r="E24" s="212"/>
      <c r="F24" s="143" t="str">
        <f t="shared" ref="F24:F25" si="5">IF(E24="","",INT(E24/100)&amp;"m"&amp;RIGHT(INT(E24),2))</f>
        <v/>
      </c>
      <c r="G24" s="148"/>
      <c r="H24" s="148"/>
      <c r="I24" s="148"/>
      <c r="J24" s="148"/>
      <c r="K24" s="148"/>
      <c r="L24" s="148"/>
      <c r="M24" s="148"/>
      <c r="N24" s="99" t="str">
        <f>IF($D24="","",VLOOKUP($D24,登録データ!$Y$4:$AB$27,4,FALSE))</f>
        <v>07300</v>
      </c>
      <c r="O24" s="93" t="str">
        <f t="shared" si="0"/>
        <v>00000</v>
      </c>
      <c r="P24" s="191" t="str">
        <f t="shared" si="1"/>
        <v>07300 00000</v>
      </c>
      <c r="Q24" s="148"/>
      <c r="R24" s="148"/>
      <c r="S24" s="148"/>
      <c r="T24" s="148"/>
      <c r="U24" s="148"/>
      <c r="V24" s="148"/>
      <c r="W24" s="148"/>
      <c r="X24" s="148"/>
      <c r="Y24" s="148"/>
      <c r="Z24" s="148"/>
      <c r="AA24" s="148"/>
      <c r="AB24" s="148"/>
      <c r="AC24" s="148"/>
      <c r="AD24" s="148"/>
      <c r="AE24" s="148"/>
    </row>
    <row r="25" spans="2:31" ht="20.25" thickBot="1">
      <c r="B25" s="150" t="s">
        <v>281</v>
      </c>
      <c r="C25" s="219" t="str">
        <f>IF($M$12&gt;MAX(個人種目女子エントリー!$BA$17:$BA$196),"",INDEX(個人種目女子エントリー!$BD$17:$BD$196,MATCH($M$12,個人種目女子エントリー!$BA$17:$BA$196,0),1))</f>
        <v/>
      </c>
      <c r="D25" s="125" t="s">
        <v>302</v>
      </c>
      <c r="E25" s="214"/>
      <c r="F25" s="126" t="str">
        <f t="shared" si="5"/>
        <v/>
      </c>
      <c r="G25" s="148"/>
      <c r="H25" s="148"/>
      <c r="I25" s="148"/>
      <c r="J25" s="148"/>
      <c r="K25" s="148"/>
      <c r="L25" s="148"/>
      <c r="M25" s="148"/>
      <c r="N25" s="99" t="str">
        <f>IF($D25="","",VLOOKUP($D25,登録データ!$Y$4:$AB$27,4,FALSE))</f>
        <v>09300</v>
      </c>
      <c r="O25" s="93" t="str">
        <f t="shared" si="0"/>
        <v>00000</v>
      </c>
      <c r="P25" s="191" t="str">
        <f t="shared" si="1"/>
        <v>09300 00000</v>
      </c>
      <c r="Q25" s="148"/>
      <c r="R25" s="148"/>
      <c r="S25" s="148"/>
      <c r="T25" s="148"/>
      <c r="U25" s="148"/>
      <c r="V25" s="148"/>
      <c r="W25" s="148"/>
      <c r="X25" s="148"/>
      <c r="Y25" s="148"/>
      <c r="Z25" s="148"/>
      <c r="AA25" s="148"/>
      <c r="AB25" s="148"/>
      <c r="AC25" s="148"/>
      <c r="AD25" s="148"/>
      <c r="AE25" s="148"/>
    </row>
    <row r="26" spans="2:31" ht="18.75">
      <c r="B26" s="148"/>
      <c r="C26" s="148"/>
      <c r="D26" s="148"/>
      <c r="E26" s="148"/>
      <c r="F26" s="148"/>
      <c r="G26" s="148"/>
      <c r="H26" s="148"/>
      <c r="I26" s="148"/>
      <c r="J26" s="148"/>
      <c r="K26" s="148"/>
      <c r="L26" s="148"/>
      <c r="M26" s="148"/>
      <c r="N26" s="99" t="str">
        <f>IF($D26="","",VLOOKUP($D26,登録データ!$Y$4:$AB$27,4,FALSE))</f>
        <v/>
      </c>
      <c r="O26" s="93" t="str">
        <f t="shared" si="0"/>
        <v/>
      </c>
      <c r="P26" s="191" t="str">
        <f t="shared" si="1"/>
        <v/>
      </c>
      <c r="Q26" s="148"/>
      <c r="R26" s="148"/>
      <c r="S26" s="148"/>
      <c r="T26" s="148"/>
      <c r="U26" s="148"/>
      <c r="V26" s="148"/>
      <c r="W26" s="148"/>
      <c r="X26" s="148"/>
      <c r="Y26" s="148"/>
      <c r="Z26" s="148"/>
      <c r="AA26" s="148"/>
      <c r="AB26" s="148"/>
      <c r="AC26" s="148"/>
      <c r="AD26" s="148"/>
      <c r="AE26" s="148"/>
    </row>
    <row r="27" spans="2:31" ht="19.5" thickBot="1">
      <c r="B27" s="148"/>
      <c r="C27" s="148"/>
      <c r="D27" s="148"/>
      <c r="E27" s="148"/>
      <c r="F27" s="148"/>
      <c r="G27" s="148"/>
      <c r="H27" s="148"/>
      <c r="I27" s="148"/>
      <c r="J27" s="148"/>
      <c r="K27" s="148"/>
      <c r="L27" s="148"/>
      <c r="M27" s="148"/>
      <c r="N27" s="99" t="str">
        <f>IF($D27="","",VLOOKUP($D27,登録データ!$Y$4:$AB$27,4,FALSE))</f>
        <v/>
      </c>
      <c r="O27" s="93" t="str">
        <f t="shared" si="0"/>
        <v/>
      </c>
      <c r="P27" s="191" t="str">
        <f t="shared" si="1"/>
        <v/>
      </c>
      <c r="Q27" s="148"/>
      <c r="R27" s="148"/>
      <c r="S27" s="148"/>
      <c r="T27" s="148"/>
      <c r="U27" s="148"/>
      <c r="V27" s="148"/>
      <c r="W27" s="148"/>
      <c r="X27" s="148"/>
      <c r="Y27" s="148"/>
      <c r="Z27" s="148"/>
      <c r="AA27" s="148"/>
      <c r="AB27" s="148"/>
      <c r="AC27" s="148"/>
      <c r="AD27" s="148"/>
      <c r="AE27" s="148"/>
    </row>
    <row r="28" spans="2:31" ht="22.5" customHeight="1" thickBot="1">
      <c r="B28" s="328" t="s">
        <v>333</v>
      </c>
      <c r="C28" s="329"/>
      <c r="D28" s="114" t="s">
        <v>241</v>
      </c>
      <c r="E28" s="115" t="s">
        <v>289</v>
      </c>
      <c r="F28" s="116" t="s">
        <v>290</v>
      </c>
      <c r="G28" s="148"/>
      <c r="H28" s="148"/>
      <c r="I28" s="148"/>
      <c r="J28" s="148"/>
      <c r="K28" s="148"/>
      <c r="L28" s="148"/>
      <c r="M28" s="148"/>
      <c r="N28" s="99" t="e">
        <f>IF($D28="","",VLOOKUP($D28,登録データ!$Y$4:$AB$27,4,FALSE))</f>
        <v>#N/A</v>
      </c>
      <c r="O28" s="93" t="e">
        <f t="shared" si="0"/>
        <v>#VALUE!</v>
      </c>
      <c r="P28" s="191" t="e">
        <f t="shared" si="1"/>
        <v>#N/A</v>
      </c>
      <c r="Q28" s="148"/>
      <c r="R28" s="148"/>
      <c r="S28" s="148"/>
      <c r="T28" s="148"/>
      <c r="U28" s="148"/>
      <c r="V28" s="148"/>
      <c r="W28" s="148"/>
      <c r="X28" s="148"/>
      <c r="Y28" s="148"/>
      <c r="Z28" s="148"/>
      <c r="AA28" s="148"/>
      <c r="AB28" s="148"/>
      <c r="AC28" s="148"/>
      <c r="AD28" s="148"/>
      <c r="AE28" s="148"/>
    </row>
    <row r="29" spans="2:31" ht="19.5">
      <c r="B29" s="119" t="s">
        <v>280</v>
      </c>
      <c r="C29" s="210" t="str">
        <f>IF($M$13&gt;MAX(個人種目女子エントリー!$BA$17:$BA$196),"",INDEX(個人種目女子エントリー!$C$17:$C$196,MATCH($M$13,個人種目女子エントリー!$BA$17:$BA$196,0),1))</f>
        <v/>
      </c>
      <c r="D29" s="117" t="s">
        <v>334</v>
      </c>
      <c r="E29" s="211"/>
      <c r="F29" s="118" t="str">
        <f>IF(E29="","",INT(E29/100)&amp;"秒"&amp;RIGHT(INT(E29),2))</f>
        <v/>
      </c>
      <c r="G29" s="148"/>
      <c r="H29" s="148"/>
      <c r="I29" s="148"/>
      <c r="J29" s="148"/>
      <c r="K29" s="148"/>
      <c r="L29" s="148"/>
      <c r="M29" s="148"/>
      <c r="N29" s="99" t="str">
        <f>IF($D29="","",VLOOKUP($D29,登録データ!$Y$4:$AB$27,4,FALSE))</f>
        <v>04400</v>
      </c>
      <c r="O29" s="93" t="str">
        <f t="shared" si="0"/>
        <v>0000000</v>
      </c>
      <c r="P29" s="191" t="str">
        <f t="shared" si="1"/>
        <v>04400 0000000</v>
      </c>
      <c r="Q29" s="148"/>
      <c r="R29" s="148"/>
      <c r="S29" s="148"/>
      <c r="T29" s="148"/>
      <c r="U29" s="148"/>
      <c r="V29" s="148"/>
      <c r="W29" s="148"/>
      <c r="X29" s="148"/>
      <c r="Y29" s="148"/>
      <c r="Z29" s="148"/>
      <c r="AA29" s="148"/>
      <c r="AB29" s="148"/>
      <c r="AC29" s="148"/>
      <c r="AD29" s="148"/>
      <c r="AE29" s="148"/>
    </row>
    <row r="30" spans="2:31" ht="19.5">
      <c r="B30" s="119" t="s">
        <v>27</v>
      </c>
      <c r="C30" s="210" t="str">
        <f>IF($C$29="","",VLOOKUP($C$29,登録データ!$H$3:$N$3000,2,FALSE))</f>
        <v/>
      </c>
      <c r="D30" s="120" t="s">
        <v>335</v>
      </c>
      <c r="E30" s="212"/>
      <c r="F30" s="121" t="str">
        <f>IF(E30="","",INT(E30/100)&amp;"m"&amp;RIGHT(INT(E30),2))</f>
        <v/>
      </c>
      <c r="G30" s="148"/>
      <c r="H30" s="148"/>
      <c r="I30" s="148"/>
      <c r="J30" s="148"/>
      <c r="K30" s="148"/>
      <c r="L30" s="148"/>
      <c r="M30" s="148"/>
      <c r="N30" s="99" t="str">
        <f>IF($D30="","",VLOOKUP($D30,登録データ!$Y$4:$AB$27,4,FALSE))</f>
        <v>07100</v>
      </c>
      <c r="O30" s="93" t="str">
        <f t="shared" si="0"/>
        <v>00000</v>
      </c>
      <c r="P30" s="191" t="str">
        <f t="shared" si="1"/>
        <v>07100 00000</v>
      </c>
      <c r="Q30" s="148"/>
      <c r="R30" s="148"/>
      <c r="S30" s="148"/>
      <c r="T30" s="148"/>
      <c r="U30" s="148"/>
      <c r="V30" s="148"/>
      <c r="W30" s="148"/>
      <c r="X30" s="148"/>
      <c r="Y30" s="148"/>
      <c r="Z30" s="148"/>
      <c r="AA30" s="148"/>
      <c r="AB30" s="148"/>
      <c r="AC30" s="148"/>
      <c r="AD30" s="148"/>
      <c r="AE30" s="148"/>
    </row>
    <row r="31" spans="2:31" ht="19.5">
      <c r="B31" s="119" t="s">
        <v>303</v>
      </c>
      <c r="C31" s="210" t="str">
        <f>IF($C$29="","",VLOOKUP($C$29,登録データ!$H$3:$N$3000,3,FALSE))</f>
        <v/>
      </c>
      <c r="D31" s="120" t="s">
        <v>294</v>
      </c>
      <c r="E31" s="213"/>
      <c r="F31" s="143" t="str">
        <f t="shared" ref="F31" si="6">IF(E31="","",INT(E31/100)&amp;"m"&amp;RIGHT(INT(E31),2))</f>
        <v/>
      </c>
      <c r="G31" s="148"/>
      <c r="H31" s="148"/>
      <c r="I31" s="148"/>
      <c r="J31" s="148"/>
      <c r="K31" s="148"/>
      <c r="L31" s="148"/>
      <c r="M31" s="148"/>
      <c r="N31" s="99" t="str">
        <f>IF($D31="","",VLOOKUP($D31,登録データ!$Y$4:$AB$27,4,FALSE))</f>
        <v>08400</v>
      </c>
      <c r="O31" s="93" t="str">
        <f t="shared" si="0"/>
        <v>00000</v>
      </c>
      <c r="P31" s="191" t="str">
        <f t="shared" si="1"/>
        <v>08400 00000</v>
      </c>
      <c r="Q31" s="148"/>
      <c r="R31" s="148"/>
      <c r="S31" s="148"/>
      <c r="T31" s="148"/>
      <c r="U31" s="148"/>
      <c r="V31" s="148"/>
      <c r="W31" s="148"/>
      <c r="X31" s="148"/>
      <c r="Y31" s="148"/>
      <c r="Z31" s="148"/>
      <c r="AA31" s="148"/>
      <c r="AB31" s="148"/>
      <c r="AC31" s="148"/>
      <c r="AD31" s="148"/>
      <c r="AE31" s="148"/>
    </row>
    <row r="32" spans="2:31" ht="19.5">
      <c r="B32" s="119" t="s">
        <v>53</v>
      </c>
      <c r="C32" s="210" t="str">
        <f>IF($C$29="","",VLOOKUP($C$29,登録データ!$H$3:$N$3000,7,FALSE))</f>
        <v/>
      </c>
      <c r="D32" s="120" t="s">
        <v>337</v>
      </c>
      <c r="E32" s="212"/>
      <c r="F32" s="121" t="str">
        <f>IF(E32="","",INT(E32/100)&amp;"秒"&amp;RIGHT(INT(E32),2))</f>
        <v/>
      </c>
      <c r="G32" s="148"/>
      <c r="H32" s="148"/>
      <c r="I32" s="148"/>
      <c r="J32" s="148"/>
      <c r="K32" s="148"/>
      <c r="L32" s="148"/>
      <c r="M32" s="148"/>
      <c r="N32" s="99" t="str">
        <f>IF($D32="","",VLOOKUP($D32,登録データ!$Y$4:$AB$27,4,FALSE))</f>
        <v>00300</v>
      </c>
      <c r="O32" s="93" t="str">
        <f t="shared" si="0"/>
        <v>0000000</v>
      </c>
      <c r="P32" s="191" t="str">
        <f t="shared" si="1"/>
        <v>00300 0000000</v>
      </c>
      <c r="Q32" s="148"/>
      <c r="R32" s="148"/>
      <c r="S32" s="148"/>
      <c r="T32" s="148"/>
      <c r="U32" s="148"/>
      <c r="V32" s="148"/>
      <c r="W32" s="148"/>
      <c r="X32" s="148"/>
      <c r="Y32" s="148"/>
      <c r="Z32" s="148"/>
      <c r="AA32" s="148"/>
      <c r="AB32" s="148"/>
      <c r="AC32" s="148"/>
      <c r="AD32" s="148"/>
      <c r="AE32" s="148"/>
    </row>
    <row r="33" spans="2:31" ht="19.5">
      <c r="B33" s="119" t="s">
        <v>75</v>
      </c>
      <c r="C33" s="210" t="str">
        <f>IF($M$13&gt;MAX(個人種目女子エントリー!$BA$17:$BA$196),"",INDEX(個人種目女子エントリー!$BC$17:$BC$196,MATCH($M$13,個人種目女子エントリー!$BA$17:$BA$196,0),1))</f>
        <v/>
      </c>
      <c r="D33" s="120" t="s">
        <v>338</v>
      </c>
      <c r="E33" s="212"/>
      <c r="F33" s="143" t="str">
        <f t="shared" ref="F33:F34" si="7">IF(E33="","",INT(E33/100)&amp;"m"&amp;RIGHT(INT(E33),2))</f>
        <v/>
      </c>
      <c r="G33" s="148"/>
      <c r="H33" s="148"/>
      <c r="I33" s="148"/>
      <c r="J33" s="148"/>
      <c r="K33" s="148"/>
      <c r="L33" s="148"/>
      <c r="M33" s="148"/>
      <c r="N33" s="99" t="str">
        <f>IF($D33="","",VLOOKUP($D33,登録データ!$Y$4:$AB$27,4,FALSE))</f>
        <v>07300</v>
      </c>
      <c r="O33" s="93" t="str">
        <f t="shared" si="0"/>
        <v>00000</v>
      </c>
      <c r="P33" s="191" t="str">
        <f t="shared" si="1"/>
        <v>07300 00000</v>
      </c>
      <c r="Q33" s="148"/>
      <c r="R33" s="148"/>
      <c r="S33" s="148"/>
      <c r="T33" s="148"/>
      <c r="U33" s="148"/>
      <c r="V33" s="148"/>
      <c r="W33" s="148"/>
      <c r="X33" s="148"/>
      <c r="Y33" s="148"/>
      <c r="Z33" s="148"/>
      <c r="AA33" s="148"/>
      <c r="AB33" s="148"/>
      <c r="AC33" s="148"/>
      <c r="AD33" s="148"/>
      <c r="AE33" s="148"/>
    </row>
    <row r="34" spans="2:31" ht="20.25" thickBot="1">
      <c r="B34" s="150" t="s">
        <v>281</v>
      </c>
      <c r="C34" s="219" t="str">
        <f>IF($M$13&gt;MAX(個人種目女子エントリー!$BA$17:$BA$196),"",INDEX(個人種目女子エントリー!$BD$17:$BD$196,MATCH($M$13,個人種目女子エントリー!$BA$17:$BA$196,0),1))</f>
        <v/>
      </c>
      <c r="D34" s="125" t="s">
        <v>302</v>
      </c>
      <c r="E34" s="214"/>
      <c r="F34" s="126" t="str">
        <f t="shared" si="7"/>
        <v/>
      </c>
      <c r="G34" s="148"/>
      <c r="H34" s="148"/>
      <c r="I34" s="148"/>
      <c r="J34" s="148"/>
      <c r="K34" s="148"/>
      <c r="L34" s="148"/>
      <c r="M34" s="148"/>
      <c r="N34" s="99" t="str">
        <f>IF($D34="","",VLOOKUP($D34,登録データ!$Y$4:$AB$27,4,FALSE))</f>
        <v>09300</v>
      </c>
      <c r="O34" s="93" t="str">
        <f t="shared" si="0"/>
        <v>00000</v>
      </c>
      <c r="P34" s="191" t="str">
        <f t="shared" si="1"/>
        <v>09300 00000</v>
      </c>
      <c r="Q34" s="148"/>
      <c r="R34" s="148"/>
      <c r="S34" s="148"/>
      <c r="T34" s="148"/>
      <c r="U34" s="148"/>
      <c r="V34" s="148"/>
      <c r="W34" s="148"/>
      <c r="X34" s="148"/>
      <c r="Y34" s="148"/>
      <c r="Z34" s="148"/>
      <c r="AA34" s="148"/>
      <c r="AB34" s="148"/>
      <c r="AC34" s="148"/>
      <c r="AD34" s="148"/>
      <c r="AE34" s="148"/>
    </row>
    <row r="35" spans="2:31">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row>
  </sheetData>
  <mergeCells count="8">
    <mergeCell ref="B19:C19"/>
    <mergeCell ref="B28:C28"/>
    <mergeCell ref="B10:C10"/>
    <mergeCell ref="C3:D3"/>
    <mergeCell ref="A1:J1"/>
    <mergeCell ref="C5:D5"/>
    <mergeCell ref="G3:I3"/>
    <mergeCell ref="G5:I5"/>
  </mergeCells>
  <phoneticPr fontId="2"/>
  <conditionalFormatting sqref="E11">
    <cfRule type="expression" dxfId="69" priority="77">
      <formula>$E$11=""</formula>
    </cfRule>
  </conditionalFormatting>
  <conditionalFormatting sqref="E12">
    <cfRule type="expression" dxfId="68" priority="75">
      <formula>E12=""</formula>
    </cfRule>
  </conditionalFormatting>
  <conditionalFormatting sqref="E13">
    <cfRule type="expression" dxfId="67" priority="74">
      <formula>E13=""</formula>
    </cfRule>
  </conditionalFormatting>
  <conditionalFormatting sqref="E14">
    <cfRule type="expression" dxfId="66" priority="73">
      <formula>E14=""</formula>
    </cfRule>
  </conditionalFormatting>
  <conditionalFormatting sqref="E15">
    <cfRule type="expression" dxfId="65" priority="72">
      <formula>E15=""</formula>
    </cfRule>
  </conditionalFormatting>
  <conditionalFormatting sqref="E16">
    <cfRule type="expression" dxfId="64" priority="71">
      <formula>E16=""</formula>
    </cfRule>
  </conditionalFormatting>
  <conditionalFormatting sqref="C12">
    <cfRule type="expression" dxfId="63" priority="50">
      <formula>C12=""</formula>
    </cfRule>
  </conditionalFormatting>
  <conditionalFormatting sqref="C15">
    <cfRule type="expression" dxfId="62" priority="48">
      <formula>C15=""</formula>
    </cfRule>
  </conditionalFormatting>
  <conditionalFormatting sqref="C33">
    <cfRule type="expression" dxfId="61" priority="23">
      <formula>C33=""</formula>
    </cfRule>
  </conditionalFormatting>
  <conditionalFormatting sqref="C16">
    <cfRule type="expression" dxfId="60" priority="47">
      <formula>C16=""</formula>
    </cfRule>
  </conditionalFormatting>
  <conditionalFormatting sqref="C11">
    <cfRule type="expression" dxfId="59" priority="46">
      <formula>C11=""</formula>
    </cfRule>
  </conditionalFormatting>
  <conditionalFormatting sqref="C31">
    <cfRule type="expression" dxfId="58" priority="20">
      <formula>C31=""</formula>
    </cfRule>
  </conditionalFormatting>
  <conditionalFormatting sqref="C13">
    <cfRule type="expression" dxfId="57" priority="44">
      <formula>C13=""</formula>
    </cfRule>
  </conditionalFormatting>
  <conditionalFormatting sqref="C14">
    <cfRule type="expression" dxfId="56" priority="43">
      <formula>C14=""</formula>
    </cfRule>
  </conditionalFormatting>
  <conditionalFormatting sqref="C21">
    <cfRule type="expression" dxfId="55" priority="36">
      <formula>C21=""</formula>
    </cfRule>
  </conditionalFormatting>
  <conditionalFormatting sqref="C24">
    <cfRule type="expression" dxfId="54" priority="35">
      <formula>C24=""</formula>
    </cfRule>
  </conditionalFormatting>
  <conditionalFormatting sqref="C25">
    <cfRule type="expression" dxfId="53" priority="34">
      <formula>C25=""</formula>
    </cfRule>
  </conditionalFormatting>
  <conditionalFormatting sqref="C20">
    <cfRule type="expression" dxfId="52" priority="33">
      <formula>C20=""</formula>
    </cfRule>
  </conditionalFormatting>
  <conditionalFormatting sqref="C22">
    <cfRule type="expression" dxfId="51" priority="32">
      <formula>C22=""</formula>
    </cfRule>
  </conditionalFormatting>
  <conditionalFormatting sqref="C23">
    <cfRule type="expression" dxfId="50" priority="31">
      <formula>C23=""</formula>
    </cfRule>
  </conditionalFormatting>
  <conditionalFormatting sqref="C34">
    <cfRule type="expression" dxfId="49" priority="22">
      <formula>C34=""</formula>
    </cfRule>
  </conditionalFormatting>
  <conditionalFormatting sqref="C29">
    <cfRule type="expression" dxfId="48" priority="21">
      <formula>C29=""</formula>
    </cfRule>
  </conditionalFormatting>
  <conditionalFormatting sqref="C32">
    <cfRule type="expression" dxfId="47" priority="19">
      <formula>C32=""</formula>
    </cfRule>
  </conditionalFormatting>
  <conditionalFormatting sqref="C30">
    <cfRule type="expression" dxfId="46" priority="24">
      <formula>C30=""</formula>
    </cfRule>
  </conditionalFormatting>
  <conditionalFormatting sqref="E20">
    <cfRule type="expression" dxfId="45" priority="18">
      <formula>$E$11=""</formula>
    </cfRule>
  </conditionalFormatting>
  <conditionalFormatting sqref="E21">
    <cfRule type="expression" dxfId="44" priority="17">
      <formula>E21=""</formula>
    </cfRule>
  </conditionalFormatting>
  <conditionalFormatting sqref="E22">
    <cfRule type="expression" dxfId="43" priority="16">
      <formula>E22=""</formula>
    </cfRule>
  </conditionalFormatting>
  <conditionalFormatting sqref="E23">
    <cfRule type="expression" dxfId="42" priority="15">
      <formula>E23=""</formula>
    </cfRule>
  </conditionalFormatting>
  <conditionalFormatting sqref="E24">
    <cfRule type="expression" dxfId="41" priority="14">
      <formula>E24=""</formula>
    </cfRule>
  </conditionalFormatting>
  <conditionalFormatting sqref="E25">
    <cfRule type="expression" dxfId="40" priority="13">
      <formula>E25=""</formula>
    </cfRule>
  </conditionalFormatting>
  <conditionalFormatting sqref="E29">
    <cfRule type="expression" dxfId="39" priority="6">
      <formula>$E$11=""</formula>
    </cfRule>
  </conditionalFormatting>
  <conditionalFormatting sqref="E30">
    <cfRule type="expression" dxfId="38" priority="5">
      <formula>E30=""</formula>
    </cfRule>
  </conditionalFormatting>
  <conditionalFormatting sqref="E31">
    <cfRule type="expression" dxfId="37" priority="4">
      <formula>E31=""</formula>
    </cfRule>
  </conditionalFormatting>
  <conditionalFormatting sqref="E32">
    <cfRule type="expression" dxfId="36" priority="3">
      <formula>E32=""</formula>
    </cfRule>
  </conditionalFormatting>
  <conditionalFormatting sqref="E33">
    <cfRule type="expression" dxfId="35" priority="2">
      <formula>E33=""</formula>
    </cfRule>
  </conditionalFormatting>
  <conditionalFormatting sqref="E34">
    <cfRule type="expression" dxfId="34" priority="1">
      <formula>E34=""</formula>
    </cfRule>
  </conditionalFormatting>
  <dataValidations count="1">
    <dataValidation imeMode="halfAlpha" allowBlank="1" showInputMessage="1" showErrorMessage="1" sqref="E11:E16 E20:E25 E29:E34"/>
  </dataValidations>
  <pageMargins left="0.7" right="0.7" top="0.75" bottom="0.75" header="0.3" footer="0.3"/>
  <pageSetup paperSize="9" scale="84"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00"/>
  </sheetPr>
  <dimension ref="A1:W62"/>
  <sheetViews>
    <sheetView showGridLines="0" showRowColHeaders="0" zoomScale="115" zoomScaleNormal="115" zoomScalePageLayoutView="115" workbookViewId="0">
      <selection sqref="A1:M1"/>
    </sheetView>
  </sheetViews>
  <sheetFormatPr defaultColWidth="12.875" defaultRowHeight="14.25"/>
  <cols>
    <col min="1" max="1" width="5" style="46" customWidth="1"/>
    <col min="2" max="2" width="13.875" style="46" customWidth="1"/>
    <col min="3" max="3" width="4.375" style="46" customWidth="1"/>
    <col min="4" max="4" width="9.875" style="46" customWidth="1"/>
    <col min="5" max="5" width="14.125" style="46" customWidth="1"/>
    <col min="6" max="6" width="15.125" style="46" customWidth="1"/>
    <col min="7" max="7" width="11.5" style="46" customWidth="1"/>
    <col min="8" max="8" width="13.375" style="46" bestFit="1" customWidth="1"/>
    <col min="9" max="10" width="3.75" style="46" hidden="1" customWidth="1"/>
    <col min="11" max="11" width="5.75" style="46" hidden="1" customWidth="1"/>
    <col min="12" max="12" width="18.625" style="46" bestFit="1" customWidth="1"/>
    <col min="13" max="13" width="6.5" style="46" customWidth="1"/>
    <col min="14" max="16384" width="12.875" style="46"/>
  </cols>
  <sheetData>
    <row r="1" spans="1:23" ht="21">
      <c r="A1" s="352" t="s">
        <v>275</v>
      </c>
      <c r="B1" s="352"/>
      <c r="C1" s="352"/>
      <c r="D1" s="352"/>
      <c r="E1" s="352"/>
      <c r="F1" s="352"/>
      <c r="G1" s="352"/>
      <c r="H1" s="352"/>
      <c r="I1" s="352"/>
      <c r="J1" s="352"/>
      <c r="K1" s="352"/>
      <c r="L1" s="352"/>
      <c r="M1" s="352"/>
      <c r="N1" s="45"/>
      <c r="O1" s="45"/>
    </row>
    <row r="2" spans="1:23" ht="24.95" customHeight="1">
      <c r="B2" s="47"/>
      <c r="C2" s="47"/>
    </row>
    <row r="3" spans="1:23">
      <c r="B3" s="47"/>
      <c r="C3" s="47"/>
    </row>
    <row r="4" spans="1:23" ht="18" customHeight="1">
      <c r="B4" s="351" t="s">
        <v>24</v>
      </c>
      <c r="C4" s="351"/>
      <c r="D4" s="292" t="str">
        <f>IF(学校情報入力!C7="","",学校情報入力!C7)</f>
        <v/>
      </c>
      <c r="E4" s="292"/>
      <c r="F4" s="24"/>
      <c r="G4" s="2"/>
      <c r="H4" s="3" t="s">
        <v>201</v>
      </c>
      <c r="I4" s="42"/>
      <c r="J4" s="42"/>
      <c r="L4" s="113" t="str">
        <f>IF(学校情報入力!$C12="","",学校情報入力!$C12)</f>
        <v/>
      </c>
      <c r="M4" s="4" t="s">
        <v>25</v>
      </c>
      <c r="W4" s="48"/>
    </row>
    <row r="6" spans="1:23" ht="16.5">
      <c r="B6" s="351" t="s">
        <v>276</v>
      </c>
      <c r="C6" s="351"/>
      <c r="D6" s="264" t="str">
        <f>地区選択!$C$1</f>
        <v>中国四国</v>
      </c>
      <c r="E6" s="264"/>
      <c r="H6" s="3" t="s">
        <v>200</v>
      </c>
      <c r="I6" s="42"/>
      <c r="J6" s="42"/>
      <c r="K6" s="41"/>
      <c r="L6" s="105" t="str">
        <f>IF(学校情報入力!C13="","",学校情報入力!C13)</f>
        <v/>
      </c>
      <c r="M6" s="42"/>
    </row>
    <row r="7" spans="1:23" ht="16.5">
      <c r="I7" s="3"/>
      <c r="J7" s="41"/>
      <c r="K7" s="41"/>
      <c r="L7" s="41"/>
    </row>
    <row r="9" spans="1:23" ht="19.5">
      <c r="B9" s="67" t="s">
        <v>239</v>
      </c>
      <c r="C9" s="49"/>
      <c r="D9" s="49"/>
      <c r="E9" s="49"/>
      <c r="F9" s="50"/>
      <c r="G9" s="51" t="str">
        <f>IF(OR(VALUE(J11)&gt;59,VALUE(J17)&gt;59),"※60秒表記はできません",IF(OR(G11="",G17=""),"※記録なしの場合は0を入力",""))</f>
        <v>※記録なしの場合は0を入力</v>
      </c>
      <c r="H9" s="50"/>
      <c r="I9" s="49"/>
      <c r="K9" s="49"/>
    </row>
    <row r="10" spans="1:23" ht="23.1" customHeight="1">
      <c r="B10" s="68" t="s">
        <v>241</v>
      </c>
      <c r="C10" s="68" t="s">
        <v>251</v>
      </c>
      <c r="D10" s="68" t="s">
        <v>96</v>
      </c>
      <c r="E10" s="68" t="s">
        <v>240</v>
      </c>
      <c r="F10" s="68" t="s">
        <v>252</v>
      </c>
      <c r="G10" s="68" t="s">
        <v>242</v>
      </c>
      <c r="H10" s="69" t="s">
        <v>71</v>
      </c>
      <c r="I10" s="70" t="s">
        <v>243</v>
      </c>
      <c r="J10" s="70" t="s">
        <v>244</v>
      </c>
      <c r="K10" s="70" t="s">
        <v>245</v>
      </c>
      <c r="L10" s="68" t="s">
        <v>246</v>
      </c>
    </row>
    <row r="11" spans="1:23" ht="23.1" customHeight="1">
      <c r="B11" s="358" t="s">
        <v>247</v>
      </c>
      <c r="C11" s="56">
        <v>1</v>
      </c>
      <c r="D11" s="56" t="str">
        <f>IF(C11&gt;MAX(個人種目男子エントリー!$AY$17:$AY$194),"",INDEX(個人種目男子エントリー!$C$17:$C$194,MATCH(C11,個人種目男子エントリー!$AY$17:$AY$194,0),1))</f>
        <v/>
      </c>
      <c r="E11" s="56" t="str">
        <f>IF(D11="","",VLOOKUP(D11,登録データ!$A$3:$G$3000,2,FALSE))</f>
        <v/>
      </c>
      <c r="F11" s="56" t="str">
        <f>IF(D11="","",VLOOKUP(D11,登録データ!$A$3:$G$3000,3,FALSE))</f>
        <v/>
      </c>
      <c r="G11" s="345"/>
      <c r="H11" s="360" t="str">
        <f>IF(G11="","",IF(G11=0,"なし",IF(I11=0,J11&amp;"秒"&amp;K11,I11&amp;"分"&amp;J11&amp;"秒"&amp;K11)))</f>
        <v/>
      </c>
      <c r="I11" s="57">
        <f>INT(G11/10000)</f>
        <v>0</v>
      </c>
      <c r="J11" s="57" t="str">
        <f>RIGHT(INT(G11/100),2)</f>
        <v>0</v>
      </c>
      <c r="K11" s="57" t="str">
        <f>RIGHT(INT(G11/1),2)</f>
        <v>0</v>
      </c>
      <c r="L11" s="348"/>
    </row>
    <row r="12" spans="1:23" ht="23.1" customHeight="1">
      <c r="B12" s="353"/>
      <c r="C12" s="56">
        <v>2</v>
      </c>
      <c r="D12" s="56" t="str">
        <f>IF(C12&gt;MAX(個人種目男子エントリー!$AY$17:$AY$194),"",INDEX(個人種目男子エントリー!$C$17:$C$194,MATCH(C12,個人種目男子エントリー!$AY$17:$AY$194,0),1))</f>
        <v/>
      </c>
      <c r="E12" s="56" t="str">
        <f>IF(D12="","",VLOOKUP(D12,登録データ!$A$3:$G$3000,2,FALSE))</f>
        <v/>
      </c>
      <c r="F12" s="56" t="str">
        <f>IF(D12="","",VLOOKUP(D12,登録データ!$A$3:$G$3000,3,FALSE))</f>
        <v/>
      </c>
      <c r="G12" s="346"/>
      <c r="H12" s="355"/>
      <c r="I12" s="58"/>
      <c r="J12" s="58"/>
      <c r="K12" s="58"/>
      <c r="L12" s="349"/>
    </row>
    <row r="13" spans="1:23" ht="23.1" customHeight="1">
      <c r="B13" s="353"/>
      <c r="C13" s="56">
        <v>3</v>
      </c>
      <c r="D13" s="56" t="str">
        <f>IF(C13&gt;MAX(個人種目男子エントリー!$AY$17:$AY$194),"",INDEX(個人種目男子エントリー!$C$17:$C$194,MATCH(C13,個人種目男子エントリー!$AY$17:$AY$194,0),1))</f>
        <v/>
      </c>
      <c r="E13" s="56" t="str">
        <f>IF(D13="","",VLOOKUP(D13,登録データ!$A$3:$G$3000,2,FALSE))</f>
        <v/>
      </c>
      <c r="F13" s="56" t="str">
        <f>IF(D13="","",VLOOKUP(D13,登録データ!$A$3:$G$3000,3,FALSE))</f>
        <v/>
      </c>
      <c r="G13" s="346"/>
      <c r="H13" s="355"/>
      <c r="I13" s="58"/>
      <c r="J13" s="58"/>
      <c r="K13" s="59" t="s">
        <v>248</v>
      </c>
      <c r="L13" s="349"/>
    </row>
    <row r="14" spans="1:23" ht="23.1" customHeight="1">
      <c r="B14" s="353"/>
      <c r="C14" s="56">
        <v>4</v>
      </c>
      <c r="D14" s="56" t="str">
        <f>IF(C14&gt;MAX(個人種目男子エントリー!$AY$17:$AY$194),"",INDEX(個人種目男子エントリー!$C$17:$C$194,MATCH(C14,個人種目男子エントリー!$AY$17:$AY$194,0),1))</f>
        <v/>
      </c>
      <c r="E14" s="56" t="str">
        <f>IF(D14="","",VLOOKUP(D14,登録データ!$A$3:$G$3000,2,FALSE))</f>
        <v/>
      </c>
      <c r="F14" s="56" t="str">
        <f>IF(D14="","",VLOOKUP(D14,登録データ!$A$3:$G$3000,3,FALSE))</f>
        <v/>
      </c>
      <c r="G14" s="346"/>
      <c r="H14" s="355"/>
      <c r="I14" s="58"/>
      <c r="J14" s="58"/>
      <c r="K14" s="57">
        <f>IF(COUNTBLANK(D11:D16)&lt;3,IF(COUNT(G11)&gt;0,1,0),0)</f>
        <v>0</v>
      </c>
      <c r="L14" s="349"/>
    </row>
    <row r="15" spans="1:23" ht="23.1" customHeight="1">
      <c r="B15" s="353"/>
      <c r="C15" s="56">
        <v>5</v>
      </c>
      <c r="D15" s="56" t="str">
        <f>IF(C15&gt;MAX(個人種目男子エントリー!$AY$17:$AY$194),"",INDEX(個人種目男子エントリー!$C$17:$C$194,MATCH(C15,個人種目男子エントリー!$AY$17:$AY$194,0),1))</f>
        <v/>
      </c>
      <c r="E15" s="56" t="str">
        <f>IF(D15="","",VLOOKUP(D15,登録データ!$A$3:$G$3000,2,FALSE))</f>
        <v/>
      </c>
      <c r="F15" s="56" t="str">
        <f>IF(D15="","",VLOOKUP(D15,登録データ!$A$3:$G$3000,3,FALSE))</f>
        <v/>
      </c>
      <c r="G15" s="346"/>
      <c r="H15" s="355"/>
      <c r="I15" s="58"/>
      <c r="J15" s="58"/>
      <c r="K15" s="58"/>
      <c r="L15" s="349"/>
    </row>
    <row r="16" spans="1:23" ht="23.1" customHeight="1" thickBot="1">
      <c r="B16" s="359"/>
      <c r="C16" s="111">
        <v>6</v>
      </c>
      <c r="D16" s="60" t="str">
        <f>IF(C16&gt;MAX(個人種目男子エントリー!$AY$17:$AY$194),"",INDEX(個人種目男子エントリー!$C$17:$C$194,MATCH(C16,個人種目男子エントリー!$AY$17:$AY$194,0),1))</f>
        <v/>
      </c>
      <c r="E16" s="60" t="str">
        <f>IF(D16="","",VLOOKUP(D16,登録データ!$A$3:$G$3000,2,FALSE))</f>
        <v/>
      </c>
      <c r="F16" s="60" t="str">
        <f>IF(D16="","",VLOOKUP(D16,登録データ!$A$3:$G$3000,3,FALSE))</f>
        <v/>
      </c>
      <c r="G16" s="347"/>
      <c r="H16" s="361"/>
      <c r="I16" s="61"/>
      <c r="J16" s="61"/>
      <c r="K16" s="61"/>
      <c r="L16" s="350"/>
    </row>
    <row r="17" spans="2:15" ht="23.1" customHeight="1" thickTop="1">
      <c r="B17" s="353" t="s">
        <v>249</v>
      </c>
      <c r="C17" s="109">
        <v>1</v>
      </c>
      <c r="D17" s="112" t="str">
        <f>IF(C17&gt;MAX(個人種目男子エントリー!$AZ$17:$AZ$194),"",INDEX(個人種目男子エントリー!$C$17:$C$194,MATCH(C17,個人種目男子エントリー!$AZ$17:$AZ$194,0),1))</f>
        <v/>
      </c>
      <c r="E17" s="112" t="str">
        <f>IF(D17="","",VLOOKUP(D17,登録データ!$A$3:$G$3000,2,FALSE))</f>
        <v/>
      </c>
      <c r="F17" s="112" t="str">
        <f>IF(D17="","",VLOOKUP(D17,登録データ!$A$3:$G$3000,3,FALSE))</f>
        <v/>
      </c>
      <c r="G17" s="346"/>
      <c r="H17" s="354" t="str">
        <f>IF(G17="","",IF(G17=0,"なし",IF(I17=0,J17&amp;"秒"&amp;K17,I17&amp;"分"&amp;J17&amp;"秒"&amp;K17)))</f>
        <v/>
      </c>
      <c r="I17" s="62">
        <f>INT(G17/10000)</f>
        <v>0</v>
      </c>
      <c r="J17" s="62" t="str">
        <f>RIGHT(INT(G17/100),2)</f>
        <v>0</v>
      </c>
      <c r="K17" s="62" t="str">
        <f>RIGHT(INT(G17/1),2)</f>
        <v>0</v>
      </c>
      <c r="L17" s="349"/>
    </row>
    <row r="18" spans="2:15" ht="23.1" customHeight="1">
      <c r="B18" s="353"/>
      <c r="C18" s="56">
        <v>2</v>
      </c>
      <c r="D18" s="56" t="str">
        <f>IF(C18&gt;MAX(個人種目男子エントリー!$AZ$17:$AZ$194),"",INDEX(個人種目男子エントリー!$C$17:$C$194,MATCH(C18,個人種目男子エントリー!$AZ$17:$AZ$194,0),1))</f>
        <v/>
      </c>
      <c r="E18" s="56" t="str">
        <f>IF(D18="","",VLOOKUP(D18,登録データ!$A$3:$G$3000,2,FALSE))</f>
        <v/>
      </c>
      <c r="F18" s="56" t="str">
        <f>IF(D18="","",VLOOKUP(D18,登録データ!$A$3:$G$3000,3,FALSE))</f>
        <v/>
      </c>
      <c r="G18" s="346"/>
      <c r="H18" s="355"/>
      <c r="I18" s="63"/>
      <c r="J18" s="63"/>
      <c r="K18" s="63"/>
      <c r="L18" s="349"/>
    </row>
    <row r="19" spans="2:15" ht="23.1" customHeight="1">
      <c r="B19" s="353"/>
      <c r="C19" s="56">
        <v>3</v>
      </c>
      <c r="D19" s="56" t="str">
        <f>IF(C19&gt;MAX(個人種目男子エントリー!$AZ$17:$AZ$194),"",INDEX(個人種目男子エントリー!$C$17:$C$194,MATCH(C19,個人種目男子エントリー!$AZ$17:$AZ$194,0),1))</f>
        <v/>
      </c>
      <c r="E19" s="56" t="str">
        <f>IF(D19="","",VLOOKUP(D19,登録データ!$A$3:$G$3000,2,FALSE))</f>
        <v/>
      </c>
      <c r="F19" s="56" t="str">
        <f>IF(D19="","",VLOOKUP(D19,登録データ!$A$3:$G$3000,3,FALSE))</f>
        <v/>
      </c>
      <c r="G19" s="346"/>
      <c r="H19" s="355"/>
      <c r="I19" s="63"/>
      <c r="J19" s="63"/>
      <c r="K19" s="59" t="s">
        <v>250</v>
      </c>
      <c r="L19" s="349"/>
    </row>
    <row r="20" spans="2:15" ht="23.1" customHeight="1">
      <c r="B20" s="353"/>
      <c r="C20" s="56">
        <v>4</v>
      </c>
      <c r="D20" s="56" t="str">
        <f>IF(C20&gt;MAX(個人種目男子エントリー!$AZ$17:$AZ$194),"",INDEX(個人種目男子エントリー!$C$17:$C$194,MATCH(C20,個人種目男子エントリー!$AZ$17:$AZ$194,0),1))</f>
        <v/>
      </c>
      <c r="E20" s="56" t="str">
        <f>IF(D20="","",VLOOKUP(D20,登録データ!$A$3:$G$3000,2,FALSE))</f>
        <v/>
      </c>
      <c r="F20" s="56" t="str">
        <f>IF(D20="","",VLOOKUP(D20,登録データ!$A$3:$G$3000,3,FALSE))</f>
        <v/>
      </c>
      <c r="G20" s="346"/>
      <c r="H20" s="355"/>
      <c r="I20" s="63"/>
      <c r="J20" s="63"/>
      <c r="K20" s="57">
        <f>IF(COUNTBLANK(D17:D22)&lt;3,IF(COUNT(G17)&gt;0,1,0),0)</f>
        <v>0</v>
      </c>
      <c r="L20" s="349"/>
    </row>
    <row r="21" spans="2:15" ht="23.1" customHeight="1">
      <c r="B21" s="353"/>
      <c r="C21" s="56">
        <v>5</v>
      </c>
      <c r="D21" s="56" t="str">
        <f>IF(C21&gt;MAX(個人種目男子エントリー!$AZ$17:$AZ$194),"",INDEX(個人種目男子エントリー!$C$17:$C$194,MATCH(C21,個人種目男子エントリー!$AZ$17:$AZ$194,0),1))</f>
        <v/>
      </c>
      <c r="E21" s="56" t="str">
        <f>IF(D21="","",VLOOKUP(D21,登録データ!$A$3:$G$3000,2,FALSE))</f>
        <v/>
      </c>
      <c r="F21" s="56" t="str">
        <f>IF(D21="","",VLOOKUP(D21,登録データ!$A$3:$G$3000,3,FALSE))</f>
        <v/>
      </c>
      <c r="G21" s="346"/>
      <c r="H21" s="355"/>
      <c r="I21" s="63"/>
      <c r="J21" s="63"/>
      <c r="K21" s="63"/>
      <c r="L21" s="349"/>
    </row>
    <row r="22" spans="2:15" ht="23.1" customHeight="1">
      <c r="B22" s="363"/>
      <c r="C22" s="56">
        <v>6</v>
      </c>
      <c r="D22" s="56" t="str">
        <f>IF(C22&gt;MAX(個人種目男子エントリー!$AZ$17:$AZ$194),"",INDEX(個人種目男子エントリー!$C$17:$C$194,MATCH(C22,個人種目男子エントリー!$AZ$17:$AZ$194,0),1))</f>
        <v/>
      </c>
      <c r="E22" s="56" t="str">
        <f>IF(D22="","",VLOOKUP(D22,登録データ!$A$3:$G$3000,2,FALSE))</f>
        <v/>
      </c>
      <c r="F22" s="56" t="str">
        <f>IF(D22="","",VLOOKUP(D22,登録データ!$A$3:$G$3000,3,FALSE))</f>
        <v/>
      </c>
      <c r="G22" s="362"/>
      <c r="H22" s="356"/>
      <c r="I22" s="63"/>
      <c r="J22" s="63"/>
      <c r="K22" s="63"/>
      <c r="L22" s="357"/>
    </row>
    <row r="23" spans="2:15" ht="19.5">
      <c r="B23" s="63"/>
      <c r="C23" s="63"/>
      <c r="D23" s="63"/>
      <c r="E23" s="63"/>
      <c r="F23" s="63"/>
      <c r="G23" s="63"/>
      <c r="H23" s="63"/>
      <c r="I23" s="63"/>
      <c r="J23" s="63"/>
      <c r="K23" s="63"/>
      <c r="L23" s="63"/>
    </row>
    <row r="24" spans="2:15" ht="19.5">
      <c r="B24" s="63"/>
      <c r="C24" s="63"/>
      <c r="D24" s="63"/>
      <c r="E24" s="63"/>
      <c r="F24" s="63"/>
      <c r="G24" s="63"/>
      <c r="H24" s="63"/>
      <c r="I24" s="63"/>
      <c r="J24" s="63"/>
      <c r="K24" s="63"/>
      <c r="L24" s="63"/>
    </row>
    <row r="25" spans="2:15" ht="19.5">
      <c r="B25" s="67" t="s">
        <v>253</v>
      </c>
      <c r="C25" s="64"/>
      <c r="D25" s="64"/>
      <c r="E25" s="64"/>
      <c r="F25" s="65"/>
      <c r="G25" s="51" t="str">
        <f>IF(OR(VALUE(J27)&gt;59,VALUE(J33)&gt;59),"※60秒表記はできません",IF(OR(G27="",G33=""),"※記録なしの場合は0を入力",""))</f>
        <v>※記録なしの場合は0を入力</v>
      </c>
      <c r="H25" s="63"/>
      <c r="I25" s="63"/>
      <c r="J25" s="63"/>
      <c r="K25" s="63"/>
      <c r="L25" s="63"/>
    </row>
    <row r="26" spans="2:15" ht="23.1" customHeight="1">
      <c r="B26" s="71" t="s">
        <v>241</v>
      </c>
      <c r="C26" s="71" t="s">
        <v>251</v>
      </c>
      <c r="D26" s="71" t="s">
        <v>96</v>
      </c>
      <c r="E26" s="71" t="s">
        <v>240</v>
      </c>
      <c r="F26" s="71" t="s">
        <v>252</v>
      </c>
      <c r="G26" s="71" t="s">
        <v>242</v>
      </c>
      <c r="H26" s="72" t="s">
        <v>71</v>
      </c>
      <c r="I26" s="70" t="s">
        <v>243</v>
      </c>
      <c r="J26" s="70" t="s">
        <v>244</v>
      </c>
      <c r="K26" s="70" t="s">
        <v>245</v>
      </c>
      <c r="L26" s="71" t="s">
        <v>246</v>
      </c>
    </row>
    <row r="27" spans="2:15" ht="23.1" customHeight="1">
      <c r="B27" s="358" t="s">
        <v>247</v>
      </c>
      <c r="C27" s="56">
        <v>1</v>
      </c>
      <c r="D27" s="56" t="str">
        <f>IF(C27&gt;MAX(個人種目女子エントリー!$AY$17:$AY$194),"",INDEX(個人種目女子エントリー!$C$17:$C$194,MATCH(C27,個人種目女子エントリー!$AY$17:$AY$194,0),1))</f>
        <v/>
      </c>
      <c r="E27" s="56" t="str">
        <f>IF(D27="","",VLOOKUP(D27,登録データ!$H$3:$N$1500,2,FALSE))</f>
        <v/>
      </c>
      <c r="F27" s="56" t="str">
        <f>IF(D27="","",VLOOKUP(D27,登録データ!$H$3:$N$1500,3,FALSE))</f>
        <v/>
      </c>
      <c r="G27" s="345"/>
      <c r="H27" s="360" t="str">
        <f>IF(G27="","",IF(G27=0,"なし",IF(I27=0,J27&amp;"秒"&amp;K27,I27&amp;"分"&amp;J27&amp;"秒"&amp;K27)))</f>
        <v/>
      </c>
      <c r="I27" s="57">
        <f>INT(G27/10000)</f>
        <v>0</v>
      </c>
      <c r="J27" s="57" t="str">
        <f>RIGHT(INT(G27/100),2)</f>
        <v>0</v>
      </c>
      <c r="K27" s="57" t="str">
        <f>RIGHT(INT(G27/1),2)</f>
        <v>0</v>
      </c>
      <c r="L27" s="348"/>
      <c r="M27" s="52"/>
      <c r="N27" s="52"/>
      <c r="O27" s="52"/>
    </row>
    <row r="28" spans="2:15" ht="23.1" customHeight="1">
      <c r="B28" s="353"/>
      <c r="C28" s="56">
        <v>2</v>
      </c>
      <c r="D28" s="56" t="str">
        <f>IF(C28&gt;MAX(個人種目女子エントリー!$AY$17:$AY$194),"",INDEX(個人種目女子エントリー!$C$17:$C$194,MATCH(C28,個人種目女子エントリー!$AY$17:$AY$194,0),1))</f>
        <v/>
      </c>
      <c r="E28" s="56" t="str">
        <f>IF(D28="","",VLOOKUP(D28,登録データ!$H$3:$N$1500,2,FALSE))</f>
        <v/>
      </c>
      <c r="F28" s="56" t="str">
        <f>IF(D28="","",VLOOKUP(D28,登録データ!$H$3:$N$1500,3,FALSE))</f>
        <v/>
      </c>
      <c r="G28" s="346"/>
      <c r="H28" s="355"/>
      <c r="I28" s="58"/>
      <c r="J28" s="58"/>
      <c r="K28" s="58"/>
      <c r="L28" s="349"/>
      <c r="M28" s="52"/>
      <c r="N28" s="52"/>
      <c r="O28" s="52"/>
    </row>
    <row r="29" spans="2:15" ht="23.1" customHeight="1">
      <c r="B29" s="353"/>
      <c r="C29" s="56">
        <v>3</v>
      </c>
      <c r="D29" s="56" t="str">
        <f>IF(C29&gt;MAX(個人種目女子エントリー!$AY$17:$AY$194),"",INDEX(個人種目女子エントリー!$C$17:$C$194,MATCH(C29,個人種目女子エントリー!$AY$17:$AY$194,0),1))</f>
        <v/>
      </c>
      <c r="E29" s="56" t="str">
        <f>IF(D29="","",VLOOKUP(D29,登録データ!$H$3:$N$1500,2,FALSE))</f>
        <v/>
      </c>
      <c r="F29" s="56" t="str">
        <f>IF(D29="","",VLOOKUP(D29,登録データ!$H$3:$N$1500,3,FALSE))</f>
        <v/>
      </c>
      <c r="G29" s="346"/>
      <c r="H29" s="355"/>
      <c r="I29" s="58"/>
      <c r="J29" s="58"/>
      <c r="K29" s="66" t="s">
        <v>248</v>
      </c>
      <c r="L29" s="349"/>
      <c r="M29" s="52"/>
      <c r="N29" s="52"/>
      <c r="O29" s="52"/>
    </row>
    <row r="30" spans="2:15" ht="23.1" customHeight="1">
      <c r="B30" s="353"/>
      <c r="C30" s="56">
        <v>4</v>
      </c>
      <c r="D30" s="56" t="str">
        <f>IF(C30&gt;MAX(個人種目女子エントリー!$AY$17:$AY$194),"",INDEX(個人種目女子エントリー!$C$17:$C$194,MATCH(C30,個人種目女子エントリー!$AY$17:$AY$194,0),1))</f>
        <v/>
      </c>
      <c r="E30" s="56" t="str">
        <f>IF(D30="","",VLOOKUP(D30,登録データ!$H$3:$N$1500,2,FALSE))</f>
        <v/>
      </c>
      <c r="F30" s="56" t="str">
        <f>IF(D30="","",VLOOKUP(D30,登録データ!$H$3:$N$1500,3,FALSE))</f>
        <v/>
      </c>
      <c r="G30" s="346"/>
      <c r="H30" s="355"/>
      <c r="I30" s="58"/>
      <c r="J30" s="58"/>
      <c r="K30" s="57">
        <f>IF(COUNTBLANK(D27:D32)&lt;3,IF(COUNT(G27)&gt;0,1,0),0)</f>
        <v>0</v>
      </c>
      <c r="L30" s="349"/>
      <c r="M30" s="52"/>
      <c r="N30" s="52"/>
      <c r="O30" s="52"/>
    </row>
    <row r="31" spans="2:15" ht="23.1" customHeight="1">
      <c r="B31" s="353"/>
      <c r="C31" s="56">
        <v>5</v>
      </c>
      <c r="D31" s="56" t="str">
        <f>IF(C31&gt;MAX(個人種目女子エントリー!$AY$17:$AY$194),"",INDEX(個人種目女子エントリー!$C$17:$C$194,MATCH(C31,個人種目女子エントリー!$AY$17:$AY$194,0),1))</f>
        <v/>
      </c>
      <c r="E31" s="56" t="str">
        <f>IF(D31="","",VLOOKUP(D31,登録データ!$H$3:$N$1500,2,FALSE))</f>
        <v/>
      </c>
      <c r="F31" s="56" t="str">
        <f>IF(D31="","",VLOOKUP(D31,登録データ!$H$3:$N$1500,3,FALSE))</f>
        <v/>
      </c>
      <c r="G31" s="346"/>
      <c r="H31" s="355"/>
      <c r="I31" s="58"/>
      <c r="J31" s="58"/>
      <c r="K31" s="58"/>
      <c r="L31" s="349"/>
      <c r="M31" s="52"/>
      <c r="N31" s="52"/>
      <c r="O31" s="52"/>
    </row>
    <row r="32" spans="2:15" ht="23.1" customHeight="1" thickBot="1">
      <c r="B32" s="359"/>
      <c r="C32" s="111">
        <v>6</v>
      </c>
      <c r="D32" s="60" t="str">
        <f>IF(C32&gt;MAX(個人種目女子エントリー!$AY$17:$AY$194),"",INDEX(個人種目女子エントリー!$C$17:$C$194,MATCH(C32,個人種目女子エントリー!$AY$17:$AY$194,0),1))</f>
        <v/>
      </c>
      <c r="E32" s="60" t="str">
        <f>IF(D32="","",VLOOKUP(D32,登録データ!$H$3:$N$1500,2,FALSE))</f>
        <v/>
      </c>
      <c r="F32" s="60" t="str">
        <f>IF(D32="","",VLOOKUP(D32,登録データ!$H$3:$N$1500,3,FALSE))</f>
        <v/>
      </c>
      <c r="G32" s="347"/>
      <c r="H32" s="361"/>
      <c r="I32" s="61"/>
      <c r="J32" s="61"/>
      <c r="K32" s="61"/>
      <c r="L32" s="350"/>
      <c r="M32" s="52"/>
      <c r="N32" s="52"/>
      <c r="O32" s="52"/>
    </row>
    <row r="33" spans="2:18" ht="23.1" customHeight="1" thickTop="1">
      <c r="B33" s="353" t="s">
        <v>249</v>
      </c>
      <c r="C33" s="109">
        <v>1</v>
      </c>
      <c r="D33" s="112" t="str">
        <f>IF(C33&gt;MAX(個人種目女子エントリー!$AZ$17:$AZ$194),"",INDEX(個人種目女子エントリー!$C$17:$C$194,MATCH(C33,個人種目女子エントリー!$AZ$17:$AZ$194,0),1))</f>
        <v/>
      </c>
      <c r="E33" s="112" t="str">
        <f>IF(D33="","",VLOOKUP(D33,登録データ!$H$3:$N$1500,2,FALSE))</f>
        <v/>
      </c>
      <c r="F33" s="112" t="str">
        <f>IF(D33="","",VLOOKUP(D33,登録データ!$H$3:$N$1500,3,FALSE))</f>
        <v/>
      </c>
      <c r="G33" s="346"/>
      <c r="H33" s="354" t="str">
        <f>IF(G33="","",IF(G33=0,"なし",IF(I33=0,J33&amp;"秒"&amp;K33,I33&amp;"分"&amp;J33&amp;"秒"&amp;K33)))</f>
        <v/>
      </c>
      <c r="I33" s="62">
        <f>INT(G33/10000)</f>
        <v>0</v>
      </c>
      <c r="J33" s="62" t="str">
        <f>RIGHT(INT(G33/100),2)</f>
        <v>0</v>
      </c>
      <c r="K33" s="62" t="str">
        <f>RIGHT(INT(G33/1),2)</f>
        <v>0</v>
      </c>
      <c r="L33" s="348"/>
      <c r="M33" s="52"/>
      <c r="N33" s="52"/>
      <c r="O33" s="52"/>
    </row>
    <row r="34" spans="2:18" ht="23.1" customHeight="1">
      <c r="B34" s="353"/>
      <c r="C34" s="56">
        <v>2</v>
      </c>
      <c r="D34" s="56" t="str">
        <f>IF(C34&gt;MAX(個人種目女子エントリー!$AZ$17:$AZ$194),"",INDEX(個人種目女子エントリー!$C$17:$C$194,MATCH(C34,個人種目女子エントリー!$AZ$17:$AZ$194,0),1))</f>
        <v/>
      </c>
      <c r="E34" s="56" t="str">
        <f>IF(D34="","",VLOOKUP(D34,登録データ!$H$3:$N$1500,2,FALSE))</f>
        <v/>
      </c>
      <c r="F34" s="56" t="str">
        <f>IF(D34="","",VLOOKUP(D34,登録データ!$H$3:$N$1500,3,FALSE))</f>
        <v/>
      </c>
      <c r="G34" s="346"/>
      <c r="H34" s="355"/>
      <c r="I34" s="63"/>
      <c r="J34" s="63"/>
      <c r="K34" s="63"/>
      <c r="L34" s="349"/>
      <c r="M34" s="52"/>
      <c r="N34" s="52"/>
      <c r="O34" s="52"/>
    </row>
    <row r="35" spans="2:18" ht="23.1" customHeight="1">
      <c r="B35" s="353"/>
      <c r="C35" s="56">
        <v>3</v>
      </c>
      <c r="D35" s="56" t="str">
        <f>IF(C35&gt;MAX(個人種目女子エントリー!$AZ$17:$AZ$194),"",INDEX(個人種目女子エントリー!$C$17:$C$194,MATCH(C35,個人種目女子エントリー!$AZ$17:$AZ$194,0),1))</f>
        <v/>
      </c>
      <c r="E35" s="56" t="str">
        <f>IF(D35="","",VLOOKUP(D35,登録データ!$H$3:$N$1500,2,FALSE))</f>
        <v/>
      </c>
      <c r="F35" s="56" t="str">
        <f>IF(D35="","",VLOOKUP(D35,登録データ!$H$3:$N$1500,3,FALSE))</f>
        <v/>
      </c>
      <c r="G35" s="346"/>
      <c r="H35" s="355"/>
      <c r="I35" s="63"/>
      <c r="J35" s="63"/>
      <c r="K35" s="66" t="s">
        <v>250</v>
      </c>
      <c r="L35" s="349"/>
      <c r="M35" s="52"/>
      <c r="N35" s="52"/>
      <c r="O35" s="52"/>
    </row>
    <row r="36" spans="2:18" ht="23.1" customHeight="1">
      <c r="B36" s="353"/>
      <c r="C36" s="56">
        <v>4</v>
      </c>
      <c r="D36" s="56" t="str">
        <f>IF(C36&gt;MAX(個人種目女子エントリー!$AZ$17:$AZ$194),"",INDEX(個人種目女子エントリー!$C$17:$C$194,MATCH(C36,個人種目女子エントリー!$AZ$17:$AZ$194,0),1))</f>
        <v/>
      </c>
      <c r="E36" s="56" t="str">
        <f>IF(D36="","",VLOOKUP(D36,登録データ!$H$3:$N$1500,2,FALSE))</f>
        <v/>
      </c>
      <c r="F36" s="56" t="str">
        <f>IF(D36="","",VLOOKUP(D36,登録データ!$H$3:$N$1500,3,FALSE))</f>
        <v/>
      </c>
      <c r="G36" s="346"/>
      <c r="H36" s="355"/>
      <c r="I36" s="63"/>
      <c r="J36" s="63"/>
      <c r="K36" s="57">
        <f>IF(COUNTBLANK(D33:D38)&lt;3,IF(COUNT(G33)&gt;0,1,0),0)</f>
        <v>0</v>
      </c>
      <c r="L36" s="349"/>
      <c r="M36" s="52"/>
      <c r="N36" s="52"/>
      <c r="O36" s="52"/>
    </row>
    <row r="37" spans="2:18" ht="23.1" customHeight="1">
      <c r="B37" s="353"/>
      <c r="C37" s="56">
        <v>5</v>
      </c>
      <c r="D37" s="56" t="str">
        <f>IF(C37&gt;MAX(個人種目女子エントリー!$AZ$17:$AZ$194),"",INDEX(個人種目女子エントリー!$C$17:$C$194,MATCH(C37,個人種目女子エントリー!$AZ$17:$AZ$194,0),1))</f>
        <v/>
      </c>
      <c r="E37" s="56" t="str">
        <f>IF(D37="","",VLOOKUP(D37,登録データ!$H$3:$N$1500,2,FALSE))</f>
        <v/>
      </c>
      <c r="F37" s="56" t="str">
        <f>IF(D37="","",VLOOKUP(D37,登録データ!$H$3:$N$1500,3,FALSE))</f>
        <v/>
      </c>
      <c r="G37" s="346"/>
      <c r="H37" s="355"/>
      <c r="I37" s="63"/>
      <c r="J37" s="63"/>
      <c r="K37" s="63"/>
      <c r="L37" s="349"/>
      <c r="M37" s="52"/>
      <c r="N37" s="52"/>
      <c r="O37" s="52"/>
    </row>
    <row r="38" spans="2:18" ht="23.1" customHeight="1">
      <c r="B38" s="353"/>
      <c r="C38" s="110">
        <v>6</v>
      </c>
      <c r="D38" s="56" t="str">
        <f>IF(C38&gt;MAX(個人種目女子エントリー!$AZ$17:$AZ$194),"",INDEX(個人種目女子エントリー!$C$17:$C$194,MATCH(C38,個人種目女子エントリー!$AZ$17:$AZ$194,0),1))</f>
        <v/>
      </c>
      <c r="E38" s="56" t="str">
        <f>IF(D38="","",VLOOKUP(D38,登録データ!$H$3:$N$1500,2,FALSE))</f>
        <v/>
      </c>
      <c r="F38" s="56" t="str">
        <f>IF(D38="","",VLOOKUP(D38,登録データ!$H$3:$N$1500,3,FALSE))</f>
        <v/>
      </c>
      <c r="G38" s="346"/>
      <c r="H38" s="356"/>
      <c r="I38" s="63"/>
      <c r="J38" s="63"/>
      <c r="K38" s="63"/>
      <c r="L38" s="349"/>
      <c r="M38" s="52"/>
      <c r="N38" s="52"/>
      <c r="O38" s="52"/>
    </row>
    <row r="39" spans="2:18" ht="18" customHeight="1">
      <c r="B39" s="44"/>
      <c r="C39" s="53"/>
      <c r="D39" s="43"/>
      <c r="E39" s="44"/>
      <c r="F39" s="44"/>
      <c r="G39" s="73"/>
      <c r="H39" s="54"/>
      <c r="I39" s="52"/>
      <c r="J39" s="52"/>
      <c r="K39" s="52"/>
      <c r="L39" s="55"/>
      <c r="M39" s="52"/>
      <c r="N39" s="52"/>
      <c r="O39" s="52"/>
    </row>
    <row r="40" spans="2:18" ht="18" customHeight="1">
      <c r="B40" s="52"/>
      <c r="C40" s="52"/>
      <c r="D40" s="52"/>
      <c r="E40" s="52"/>
      <c r="F40" s="52"/>
      <c r="G40" s="52"/>
      <c r="H40" s="52"/>
      <c r="I40" s="52"/>
      <c r="J40" s="52"/>
      <c r="K40" s="52"/>
      <c r="L40" s="52"/>
      <c r="M40" s="52"/>
      <c r="N40" s="52"/>
      <c r="O40" s="52"/>
    </row>
    <row r="41" spans="2:18">
      <c r="B41" s="52"/>
      <c r="C41" s="52"/>
      <c r="D41" s="52"/>
      <c r="E41" s="52"/>
      <c r="F41" s="52"/>
      <c r="G41" s="52"/>
      <c r="H41" s="52"/>
      <c r="I41" s="52"/>
      <c r="J41" s="52"/>
      <c r="K41" s="52"/>
      <c r="L41" s="52"/>
      <c r="M41" s="52"/>
      <c r="N41" s="52"/>
      <c r="O41" s="52"/>
      <c r="P41" s="52"/>
      <c r="Q41" s="52"/>
      <c r="R41" s="52"/>
    </row>
    <row r="42" spans="2:18">
      <c r="B42" s="52"/>
      <c r="C42" s="52"/>
      <c r="D42" s="52"/>
      <c r="E42" s="52"/>
      <c r="F42" s="52"/>
      <c r="G42" s="52"/>
      <c r="H42" s="52"/>
      <c r="I42" s="52"/>
      <c r="J42" s="52"/>
      <c r="K42" s="52"/>
      <c r="L42" s="52"/>
      <c r="M42" s="52"/>
      <c r="N42" s="52"/>
      <c r="O42" s="52"/>
      <c r="P42" s="52"/>
      <c r="Q42" s="52"/>
      <c r="R42" s="52"/>
    </row>
    <row r="43" spans="2:18">
      <c r="B43" s="52"/>
      <c r="C43" s="52"/>
      <c r="D43" s="52"/>
      <c r="E43" s="52"/>
      <c r="F43" s="52"/>
      <c r="G43" s="52"/>
      <c r="H43" s="52"/>
      <c r="I43" s="52"/>
      <c r="J43" s="52"/>
      <c r="K43" s="52"/>
      <c r="L43" s="52"/>
      <c r="M43" s="52"/>
      <c r="N43" s="52"/>
      <c r="O43" s="52"/>
      <c r="P43" s="52"/>
      <c r="Q43" s="52"/>
      <c r="R43" s="52"/>
    </row>
    <row r="44" spans="2:18">
      <c r="B44" s="52"/>
      <c r="C44" s="52"/>
      <c r="D44" s="52"/>
      <c r="E44" s="52"/>
      <c r="F44" s="52"/>
      <c r="G44" s="52"/>
      <c r="H44" s="52"/>
      <c r="I44" s="52"/>
      <c r="J44" s="52"/>
      <c r="K44" s="52"/>
      <c r="L44" s="52"/>
      <c r="M44" s="52"/>
      <c r="N44" s="52"/>
      <c r="O44" s="52"/>
      <c r="P44" s="52"/>
      <c r="Q44" s="52"/>
      <c r="R44" s="52"/>
    </row>
    <row r="45" spans="2:18">
      <c r="B45" s="52"/>
      <c r="C45" s="52"/>
      <c r="D45" s="52"/>
      <c r="E45" s="52"/>
      <c r="F45" s="52"/>
      <c r="G45" s="52"/>
      <c r="H45" s="52"/>
      <c r="I45" s="52"/>
      <c r="J45" s="52"/>
      <c r="K45" s="52"/>
      <c r="L45" s="52"/>
      <c r="M45" s="52"/>
      <c r="N45" s="52"/>
      <c r="O45" s="52"/>
      <c r="P45" s="52"/>
      <c r="Q45" s="52"/>
      <c r="R45" s="52"/>
    </row>
    <row r="46" spans="2:18">
      <c r="B46" s="52"/>
      <c r="C46" s="52"/>
      <c r="D46" s="52"/>
      <c r="E46" s="52"/>
      <c r="F46" s="52"/>
      <c r="G46" s="52"/>
      <c r="H46" s="52"/>
      <c r="I46" s="52"/>
      <c r="J46" s="52"/>
      <c r="K46" s="52"/>
      <c r="L46" s="52"/>
      <c r="M46" s="52"/>
      <c r="N46" s="52"/>
      <c r="O46" s="52"/>
      <c r="P46" s="52"/>
      <c r="Q46" s="52"/>
      <c r="R46" s="52"/>
    </row>
    <row r="47" spans="2:18">
      <c r="B47" s="52"/>
      <c r="C47" s="52"/>
      <c r="D47" s="52"/>
      <c r="E47" s="52"/>
      <c r="F47" s="52"/>
      <c r="G47" s="52"/>
      <c r="H47" s="52"/>
      <c r="I47" s="52"/>
      <c r="J47" s="52"/>
      <c r="K47" s="52"/>
      <c r="L47" s="52"/>
      <c r="M47" s="52"/>
      <c r="N47" s="52"/>
      <c r="O47" s="52"/>
      <c r="P47" s="52"/>
      <c r="Q47" s="52"/>
      <c r="R47" s="52"/>
    </row>
    <row r="48" spans="2:18">
      <c r="B48" s="52"/>
      <c r="C48" s="52"/>
      <c r="D48" s="52"/>
      <c r="E48" s="52"/>
      <c r="F48" s="52"/>
      <c r="G48" s="52"/>
      <c r="H48" s="52"/>
      <c r="I48" s="52"/>
      <c r="J48" s="52"/>
      <c r="K48" s="52"/>
      <c r="L48" s="52"/>
      <c r="M48" s="52"/>
      <c r="N48" s="52"/>
      <c r="O48" s="52"/>
      <c r="P48" s="52"/>
      <c r="Q48" s="52"/>
      <c r="R48" s="52"/>
    </row>
    <row r="49" spans="2:18">
      <c r="B49" s="52"/>
      <c r="C49" s="52"/>
      <c r="D49" s="52"/>
      <c r="E49" s="52"/>
      <c r="F49" s="52"/>
      <c r="G49" s="52"/>
      <c r="H49" s="52"/>
      <c r="I49" s="52"/>
      <c r="J49" s="52"/>
      <c r="K49" s="52"/>
      <c r="L49" s="52"/>
      <c r="M49" s="52"/>
      <c r="N49" s="52"/>
      <c r="O49" s="52"/>
      <c r="P49" s="52"/>
      <c r="Q49" s="52"/>
      <c r="R49" s="52"/>
    </row>
    <row r="50" spans="2:18">
      <c r="B50" s="52"/>
      <c r="C50" s="52"/>
      <c r="D50" s="52"/>
      <c r="E50" s="52"/>
      <c r="F50" s="52"/>
      <c r="G50" s="52"/>
      <c r="H50" s="52"/>
      <c r="I50" s="52"/>
      <c r="J50" s="52"/>
      <c r="K50" s="52"/>
      <c r="L50" s="52"/>
      <c r="M50" s="52"/>
      <c r="N50" s="52"/>
      <c r="O50" s="52"/>
      <c r="P50" s="52"/>
      <c r="Q50" s="52"/>
      <c r="R50" s="52"/>
    </row>
    <row r="51" spans="2:18">
      <c r="B51" s="52"/>
      <c r="C51" s="52"/>
      <c r="D51" s="52"/>
      <c r="E51" s="52"/>
      <c r="F51" s="52"/>
      <c r="G51" s="52"/>
      <c r="H51" s="52"/>
      <c r="I51" s="52"/>
      <c r="J51" s="52"/>
      <c r="K51" s="52"/>
      <c r="L51" s="52"/>
      <c r="M51" s="52"/>
      <c r="N51" s="52"/>
      <c r="O51" s="52"/>
      <c r="P51" s="52"/>
      <c r="Q51" s="52"/>
      <c r="R51" s="52"/>
    </row>
    <row r="52" spans="2:18">
      <c r="B52" s="52"/>
      <c r="C52" s="52"/>
      <c r="D52" s="52"/>
      <c r="E52" s="52"/>
      <c r="F52" s="52"/>
      <c r="G52" s="52"/>
      <c r="H52" s="52"/>
      <c r="I52" s="52"/>
      <c r="J52" s="52"/>
      <c r="K52" s="52"/>
      <c r="L52" s="52"/>
      <c r="M52" s="52"/>
      <c r="N52" s="52"/>
      <c r="O52" s="52"/>
      <c r="P52" s="52"/>
      <c r="Q52" s="52"/>
      <c r="R52" s="52"/>
    </row>
    <row r="53" spans="2:18">
      <c r="B53" s="52"/>
      <c r="C53" s="52"/>
      <c r="D53" s="52"/>
      <c r="E53" s="52"/>
      <c r="F53" s="52"/>
      <c r="G53" s="52"/>
      <c r="H53" s="52"/>
      <c r="I53" s="52"/>
      <c r="J53" s="52"/>
      <c r="K53" s="52"/>
      <c r="L53" s="52"/>
      <c r="M53" s="52"/>
      <c r="N53" s="52"/>
      <c r="O53" s="52"/>
      <c r="P53" s="52"/>
      <c r="Q53" s="52"/>
      <c r="R53" s="52"/>
    </row>
    <row r="54" spans="2:18">
      <c r="B54" s="52"/>
      <c r="C54" s="52"/>
      <c r="D54" s="52"/>
      <c r="E54" s="52"/>
      <c r="F54" s="52"/>
      <c r="G54" s="52"/>
      <c r="H54" s="52"/>
      <c r="I54" s="52"/>
      <c r="J54" s="52"/>
      <c r="K54" s="52"/>
      <c r="L54" s="52"/>
      <c r="M54" s="52"/>
      <c r="N54" s="52"/>
      <c r="O54" s="52"/>
      <c r="P54" s="52"/>
      <c r="Q54" s="52"/>
      <c r="R54" s="52"/>
    </row>
    <row r="55" spans="2:18">
      <c r="B55" s="52"/>
      <c r="C55" s="52"/>
      <c r="D55" s="52"/>
      <c r="E55" s="52"/>
      <c r="F55" s="52"/>
      <c r="G55" s="52"/>
      <c r="H55" s="52"/>
      <c r="I55" s="52"/>
      <c r="J55" s="52"/>
      <c r="K55" s="52"/>
      <c r="L55" s="52"/>
      <c r="M55" s="52"/>
      <c r="N55" s="52"/>
      <c r="O55" s="52"/>
      <c r="P55" s="52"/>
      <c r="Q55" s="52"/>
      <c r="R55" s="52"/>
    </row>
    <row r="56" spans="2:18">
      <c r="B56" s="52"/>
      <c r="C56" s="52"/>
      <c r="D56" s="52"/>
      <c r="E56" s="52"/>
      <c r="F56" s="52"/>
      <c r="G56" s="52"/>
      <c r="H56" s="52"/>
      <c r="I56" s="52"/>
      <c r="J56" s="52"/>
      <c r="K56" s="52"/>
      <c r="L56" s="52"/>
      <c r="M56" s="52"/>
      <c r="N56" s="52"/>
      <c r="O56" s="52"/>
      <c r="P56" s="52"/>
      <c r="Q56" s="52"/>
      <c r="R56" s="52"/>
    </row>
    <row r="57" spans="2:18">
      <c r="B57" s="52"/>
      <c r="C57" s="52"/>
      <c r="D57" s="52"/>
      <c r="E57" s="52"/>
      <c r="F57" s="52"/>
      <c r="G57" s="52"/>
      <c r="H57" s="52"/>
      <c r="I57" s="52"/>
      <c r="J57" s="52"/>
      <c r="K57" s="52"/>
      <c r="L57" s="52"/>
      <c r="M57" s="52"/>
      <c r="N57" s="52"/>
      <c r="O57" s="52"/>
      <c r="P57" s="52"/>
      <c r="Q57" s="52"/>
      <c r="R57" s="52"/>
    </row>
    <row r="58" spans="2:18">
      <c r="B58" s="52"/>
      <c r="C58" s="52"/>
      <c r="D58" s="52"/>
      <c r="E58" s="52"/>
      <c r="F58" s="52"/>
      <c r="G58" s="52"/>
      <c r="H58" s="52"/>
      <c r="I58" s="52"/>
      <c r="J58" s="52"/>
      <c r="K58" s="52"/>
      <c r="L58" s="52"/>
      <c r="M58" s="52"/>
      <c r="N58" s="52"/>
      <c r="O58" s="52"/>
      <c r="P58" s="52"/>
      <c r="Q58" s="52"/>
      <c r="R58" s="52"/>
    </row>
    <row r="59" spans="2:18">
      <c r="B59" s="52"/>
      <c r="C59" s="52"/>
      <c r="D59" s="52"/>
      <c r="E59" s="52"/>
      <c r="F59" s="52"/>
      <c r="G59" s="52"/>
      <c r="H59" s="52"/>
      <c r="I59" s="52"/>
      <c r="J59" s="52"/>
      <c r="K59" s="52"/>
      <c r="L59" s="52"/>
      <c r="M59" s="52"/>
      <c r="N59" s="52"/>
      <c r="O59" s="52"/>
      <c r="P59" s="52"/>
      <c r="Q59" s="52"/>
      <c r="R59" s="52"/>
    </row>
    <row r="60" spans="2:18">
      <c r="B60" s="52"/>
      <c r="C60" s="52"/>
      <c r="D60" s="52"/>
      <c r="E60" s="52"/>
      <c r="F60" s="52"/>
      <c r="G60" s="52"/>
      <c r="H60" s="52"/>
      <c r="I60" s="52"/>
      <c r="J60" s="52"/>
      <c r="K60" s="52"/>
      <c r="L60" s="52"/>
      <c r="M60" s="52"/>
      <c r="N60" s="52"/>
      <c r="O60" s="52"/>
      <c r="P60" s="52"/>
      <c r="Q60" s="52"/>
      <c r="R60" s="52"/>
    </row>
    <row r="61" spans="2:18">
      <c r="B61" s="52"/>
      <c r="C61" s="52"/>
      <c r="D61" s="52"/>
      <c r="E61" s="52"/>
      <c r="F61" s="52"/>
      <c r="G61" s="52"/>
      <c r="H61" s="52"/>
      <c r="I61" s="52"/>
      <c r="J61" s="52"/>
      <c r="K61" s="52"/>
      <c r="L61" s="52"/>
      <c r="M61" s="52"/>
      <c r="N61" s="52"/>
      <c r="O61" s="52"/>
      <c r="P61" s="52"/>
      <c r="Q61" s="52"/>
      <c r="R61" s="52"/>
    </row>
    <row r="62" spans="2:18">
      <c r="M62" s="52"/>
      <c r="N62" s="52"/>
      <c r="O62" s="52"/>
      <c r="P62" s="52"/>
      <c r="Q62" s="52"/>
      <c r="R62" s="52"/>
    </row>
  </sheetData>
  <mergeCells count="21">
    <mergeCell ref="A1:M1"/>
    <mergeCell ref="B33:B38"/>
    <mergeCell ref="G33:G38"/>
    <mergeCell ref="H33:H38"/>
    <mergeCell ref="L11:L16"/>
    <mergeCell ref="L17:L22"/>
    <mergeCell ref="B11:B16"/>
    <mergeCell ref="L33:L38"/>
    <mergeCell ref="G11:G16"/>
    <mergeCell ref="H11:H16"/>
    <mergeCell ref="G17:G22"/>
    <mergeCell ref="H17:H22"/>
    <mergeCell ref="H27:H32"/>
    <mergeCell ref="B17:B22"/>
    <mergeCell ref="D4:E4"/>
    <mergeCell ref="B27:B32"/>
    <mergeCell ref="G27:G32"/>
    <mergeCell ref="L27:L32"/>
    <mergeCell ref="B4:C4"/>
    <mergeCell ref="B6:C6"/>
    <mergeCell ref="D6:E6"/>
  </mergeCells>
  <phoneticPr fontId="2"/>
  <conditionalFormatting sqref="D11:F22">
    <cfRule type="expression" dxfId="33" priority="75" stopIfTrue="1">
      <formula>AH11</formula>
    </cfRule>
  </conditionalFormatting>
  <conditionalFormatting sqref="I11:K11">
    <cfRule type="expression" dxfId="32" priority="74" stopIfTrue="1">
      <formula>X11</formula>
    </cfRule>
  </conditionalFormatting>
  <conditionalFormatting sqref="I17 K17">
    <cfRule type="expression" dxfId="31" priority="73" stopIfTrue="1">
      <formula>X18</formula>
    </cfRule>
  </conditionalFormatting>
  <conditionalFormatting sqref="J17">
    <cfRule type="expression" dxfId="30" priority="64" stopIfTrue="1">
      <formula>Y18</formula>
    </cfRule>
  </conditionalFormatting>
  <conditionalFormatting sqref="D39">
    <cfRule type="expression" dxfId="29" priority="55" stopIfTrue="1">
      <formula>AH40</formula>
    </cfRule>
  </conditionalFormatting>
  <conditionalFormatting sqref="E39">
    <cfRule type="expression" dxfId="28" priority="52" stopIfTrue="1">
      <formula>AI40</formula>
    </cfRule>
  </conditionalFormatting>
  <conditionalFormatting sqref="F39">
    <cfRule type="expression" dxfId="27" priority="51" stopIfTrue="1">
      <formula>AJ40</formula>
    </cfRule>
  </conditionalFormatting>
  <conditionalFormatting sqref="K14">
    <cfRule type="expression" dxfId="26" priority="40" stopIfTrue="1">
      <formula>Z14</formula>
    </cfRule>
  </conditionalFormatting>
  <conditionalFormatting sqref="H11">
    <cfRule type="expression" dxfId="25" priority="36" stopIfTrue="1">
      <formula>AN11</formula>
    </cfRule>
  </conditionalFormatting>
  <conditionalFormatting sqref="B11:C11">
    <cfRule type="expression" dxfId="24" priority="35" stopIfTrue="1">
      <formula>Z11</formula>
    </cfRule>
  </conditionalFormatting>
  <conditionalFormatting sqref="B17">
    <cfRule type="expression" dxfId="23" priority="33" stopIfTrue="1">
      <formula>Z18</formula>
    </cfRule>
  </conditionalFormatting>
  <conditionalFormatting sqref="C17">
    <cfRule type="expression" dxfId="22" priority="30" stopIfTrue="1">
      <formula>AA17</formula>
    </cfRule>
  </conditionalFormatting>
  <conditionalFormatting sqref="K20">
    <cfRule type="expression" dxfId="21" priority="27" stopIfTrue="1">
      <formula>Z20</formula>
    </cfRule>
  </conditionalFormatting>
  <conditionalFormatting sqref="E27:F38">
    <cfRule type="expression" dxfId="20" priority="26" stopIfTrue="1">
      <formula>AI27</formula>
    </cfRule>
  </conditionalFormatting>
  <conditionalFormatting sqref="I27:K27">
    <cfRule type="expression" dxfId="19" priority="25" stopIfTrue="1">
      <formula>X27</formula>
    </cfRule>
  </conditionalFormatting>
  <conditionalFormatting sqref="I33 K33">
    <cfRule type="expression" dxfId="18" priority="24" stopIfTrue="1">
      <formula>X34</formula>
    </cfRule>
  </conditionalFormatting>
  <conditionalFormatting sqref="J33">
    <cfRule type="expression" dxfId="17" priority="20" stopIfTrue="1">
      <formula>Y34</formula>
    </cfRule>
  </conditionalFormatting>
  <conditionalFormatting sqref="K30">
    <cfRule type="expression" dxfId="16" priority="19" stopIfTrue="1">
      <formula>Z30</formula>
    </cfRule>
  </conditionalFormatting>
  <conditionalFormatting sqref="B27:C27">
    <cfRule type="expression" dxfId="15" priority="17" stopIfTrue="1">
      <formula>Z27</formula>
    </cfRule>
  </conditionalFormatting>
  <conditionalFormatting sqref="B33">
    <cfRule type="expression" dxfId="14" priority="16" stopIfTrue="1">
      <formula>Z34</formula>
    </cfRule>
  </conditionalFormatting>
  <conditionalFormatting sqref="C33">
    <cfRule type="expression" dxfId="13" priority="15" stopIfTrue="1">
      <formula>AA33</formula>
    </cfRule>
  </conditionalFormatting>
  <conditionalFormatting sqref="K36">
    <cfRule type="expression" dxfId="12" priority="14" stopIfTrue="1">
      <formula>Z36</formula>
    </cfRule>
  </conditionalFormatting>
  <conditionalFormatting sqref="H17">
    <cfRule type="expression" dxfId="11" priority="13" stopIfTrue="1">
      <formula>AN17</formula>
    </cfRule>
  </conditionalFormatting>
  <conditionalFormatting sqref="H27">
    <cfRule type="expression" dxfId="10" priority="12" stopIfTrue="1">
      <formula>AN27</formula>
    </cfRule>
  </conditionalFormatting>
  <conditionalFormatting sqref="H33">
    <cfRule type="expression" dxfId="9" priority="11" stopIfTrue="1">
      <formula>AN33</formula>
    </cfRule>
  </conditionalFormatting>
  <conditionalFormatting sqref="D27:D38">
    <cfRule type="expression" dxfId="8" priority="10" stopIfTrue="1">
      <formula>AH27</formula>
    </cfRule>
  </conditionalFormatting>
  <conditionalFormatting sqref="G11:G16">
    <cfRule type="expression" dxfId="7" priority="8">
      <formula>$G$11=""</formula>
    </cfRule>
  </conditionalFormatting>
  <conditionalFormatting sqref="G17:G22">
    <cfRule type="expression" dxfId="6" priority="7">
      <formula>$G$17=""</formula>
    </cfRule>
  </conditionalFormatting>
  <conditionalFormatting sqref="G27:G32">
    <cfRule type="expression" dxfId="5" priority="6">
      <formula>$G$27=""</formula>
    </cfRule>
  </conditionalFormatting>
  <conditionalFormatting sqref="G33:G38">
    <cfRule type="expression" dxfId="4" priority="5">
      <formula>$G$33=""</formula>
    </cfRule>
  </conditionalFormatting>
  <conditionalFormatting sqref="L11:L16">
    <cfRule type="expression" dxfId="3" priority="4">
      <formula>$L$11=""</formula>
    </cfRule>
  </conditionalFormatting>
  <conditionalFormatting sqref="L17:L22">
    <cfRule type="expression" dxfId="2" priority="3">
      <formula>$L$17=""</formula>
    </cfRule>
  </conditionalFormatting>
  <conditionalFormatting sqref="L27:L32">
    <cfRule type="expression" dxfId="1" priority="2">
      <formula>$L$27=""</formula>
    </cfRule>
  </conditionalFormatting>
  <conditionalFormatting sqref="L33:L38">
    <cfRule type="expression" dxfId="0" priority="1">
      <formula>$L$33=""</formula>
    </cfRule>
  </conditionalFormatting>
  <pageMargins left="0.7" right="0.7" top="0.75" bottom="0.75" header="0.3" footer="0.3"/>
  <pageSetup paperSize="9" scale="69" orientation="portrait" horizontalDpi="4294967292" verticalDpi="4294967292" r:id="rId1"/>
  <rowBreaks count="1" manualBreakCount="1">
    <brk id="39" max="16383" man="1"/>
  </rowBreaks>
  <colBreaks count="1" manualBreakCount="1">
    <brk id="13" max="1048575" man="1"/>
  </colBreaks>
  <extLst>
    <ext xmlns:mx="http://schemas.microsoft.com/office/mac/excel/2008/main" uri="{64002731-A6B0-56B0-2670-7721B7C09600}">
      <mx:PLV Mode="0" OnePage="0" WScale="7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3000"/>
  <sheetViews>
    <sheetView topLeftCell="G1" workbookViewId="0">
      <pane ySplit="2" topLeftCell="A3" activePane="bottomLeft" state="frozen"/>
      <selection pane="bottomLeft" activeCell="R3" sqref="R3"/>
    </sheetView>
  </sheetViews>
  <sheetFormatPr defaultColWidth="13" defaultRowHeight="14.25"/>
  <cols>
    <col min="13" max="13" width="13" style="87"/>
    <col min="14" max="14" width="13" style="30"/>
    <col min="19" max="20" width="8.375" style="32" customWidth="1"/>
  </cols>
  <sheetData>
    <row r="1" spans="1:28">
      <c r="A1" s="364" t="s">
        <v>148</v>
      </c>
      <c r="B1" s="364"/>
      <c r="C1" s="364"/>
      <c r="D1" s="364"/>
      <c r="E1" s="364"/>
      <c r="F1" s="364"/>
      <c r="G1" s="364"/>
      <c r="H1" s="367" t="s">
        <v>149</v>
      </c>
      <c r="I1" s="367"/>
      <c r="J1" s="367"/>
      <c r="K1" s="367"/>
      <c r="L1" s="367"/>
      <c r="M1" s="367"/>
      <c r="N1" s="367"/>
      <c r="O1" s="368" t="s">
        <v>147</v>
      </c>
      <c r="P1" s="368"/>
      <c r="Q1" s="369" t="s">
        <v>95</v>
      </c>
      <c r="R1" s="369"/>
      <c r="S1" s="369"/>
      <c r="T1" s="90"/>
      <c r="U1" s="366" t="s">
        <v>146</v>
      </c>
      <c r="V1" s="366"/>
      <c r="W1" s="366"/>
      <c r="X1" s="366"/>
      <c r="Y1" s="366"/>
      <c r="Z1" s="366"/>
      <c r="AA1" s="366"/>
      <c r="AB1" s="366"/>
    </row>
    <row r="2" spans="1:28">
      <c r="A2" s="16" t="s">
        <v>96</v>
      </c>
      <c r="B2" s="16" t="s">
        <v>97</v>
      </c>
      <c r="C2" s="16" t="s">
        <v>98</v>
      </c>
      <c r="D2" s="16" t="s">
        <v>99</v>
      </c>
      <c r="E2" s="16" t="s">
        <v>100</v>
      </c>
      <c r="F2" s="16" t="s">
        <v>101</v>
      </c>
      <c r="G2" s="17" t="s">
        <v>53</v>
      </c>
      <c r="H2" s="16" t="s">
        <v>96</v>
      </c>
      <c r="I2" s="16" t="s">
        <v>97</v>
      </c>
      <c r="J2" s="16" t="s">
        <v>98</v>
      </c>
      <c r="K2" s="16" t="s">
        <v>99</v>
      </c>
      <c r="L2" s="16" t="s">
        <v>100</v>
      </c>
      <c r="M2" s="16" t="s">
        <v>101</v>
      </c>
      <c r="N2" s="17" t="s">
        <v>53</v>
      </c>
      <c r="O2" s="18" t="s">
        <v>196</v>
      </c>
      <c r="P2" s="18" t="s">
        <v>197</v>
      </c>
      <c r="Q2" s="18" t="s">
        <v>195</v>
      </c>
      <c r="R2" s="18" t="s">
        <v>271</v>
      </c>
      <c r="S2" s="85" t="s">
        <v>105</v>
      </c>
      <c r="T2" s="85" t="s">
        <v>272</v>
      </c>
      <c r="U2" s="365" t="s">
        <v>143</v>
      </c>
      <c r="V2" s="365"/>
      <c r="W2" s="365"/>
      <c r="X2" s="365"/>
      <c r="Y2" s="365" t="s">
        <v>144</v>
      </c>
      <c r="Z2" s="365"/>
      <c r="AA2" s="365"/>
      <c r="AB2" s="365"/>
    </row>
    <row r="3" spans="1:28">
      <c r="A3" s="221">
        <v>1001</v>
      </c>
      <c r="B3" s="221" t="s">
        <v>521</v>
      </c>
      <c r="C3" s="221" t="s">
        <v>522</v>
      </c>
      <c r="D3" s="221" t="s">
        <v>3065</v>
      </c>
      <c r="E3" s="221">
        <v>34</v>
      </c>
      <c r="F3" s="221" t="s">
        <v>3094</v>
      </c>
      <c r="G3" s="221">
        <v>4</v>
      </c>
      <c r="H3" s="222">
        <v>1001</v>
      </c>
      <c r="I3" s="222" t="s">
        <v>3151</v>
      </c>
      <c r="J3" s="222" t="s">
        <v>3152</v>
      </c>
      <c r="K3" s="222" t="s">
        <v>3065</v>
      </c>
      <c r="L3" s="222">
        <v>34</v>
      </c>
      <c r="M3" s="222" t="s">
        <v>3094</v>
      </c>
      <c r="N3" s="222">
        <v>3</v>
      </c>
      <c r="O3" s="22" t="str">
        <f>IF(学校情報入力!$C$7="","",IF(学校情報入力!$C$7=登録データ!F3,1,0))</f>
        <v/>
      </c>
      <c r="P3" s="22" t="str">
        <f>IF(学校情報入力!$C$7="","",IF(学校情報入力!$C$7=登録データ!M3,1,0))</f>
        <v/>
      </c>
      <c r="Q3" s="220" t="s">
        <v>346</v>
      </c>
      <c r="R3" s="39" t="s">
        <v>462</v>
      </c>
      <c r="S3" s="31">
        <f>IF(Q3="","",SUM(地区選択!$C$2*100000,COUNTA($Q$3:Q3)))</f>
        <v>700001</v>
      </c>
      <c r="T3" s="220" t="s">
        <v>404</v>
      </c>
      <c r="U3" s="18"/>
      <c r="V3" s="86" t="s">
        <v>102</v>
      </c>
      <c r="W3" s="86" t="s">
        <v>103</v>
      </c>
      <c r="X3" t="s">
        <v>141</v>
      </c>
      <c r="Y3" s="18"/>
      <c r="Z3" s="74" t="s">
        <v>102</v>
      </c>
      <c r="AA3" s="86" t="s">
        <v>104</v>
      </c>
      <c r="AB3" s="19" t="s">
        <v>142</v>
      </c>
    </row>
    <row r="4" spans="1:28">
      <c r="A4" s="221">
        <v>1002</v>
      </c>
      <c r="B4" s="221" t="s">
        <v>523</v>
      </c>
      <c r="C4" s="221" t="s">
        <v>524</v>
      </c>
      <c r="D4" s="221" t="s">
        <v>3065</v>
      </c>
      <c r="E4" s="221">
        <v>34</v>
      </c>
      <c r="F4" s="221" t="s">
        <v>3094</v>
      </c>
      <c r="G4" s="221">
        <v>4</v>
      </c>
      <c r="H4" s="222">
        <v>1002</v>
      </c>
      <c r="I4" s="222" t="s">
        <v>3153</v>
      </c>
      <c r="J4" s="222" t="s">
        <v>3154</v>
      </c>
      <c r="K4" s="222" t="s">
        <v>3065</v>
      </c>
      <c r="L4" s="222">
        <v>34</v>
      </c>
      <c r="M4" s="222" t="s">
        <v>3094</v>
      </c>
      <c r="N4" s="222">
        <v>3</v>
      </c>
      <c r="O4" s="22" t="str">
        <f>IF(学校情報入力!$C$7="","",IF(学校情報入力!$C$7=登録データ!F4,1,0))</f>
        <v/>
      </c>
      <c r="P4" s="22" t="str">
        <f>IF(学校情報入力!$C$7="","",IF(学校情報入力!$C$7=登録データ!M4,1,0))</f>
        <v/>
      </c>
      <c r="Q4" s="220" t="s">
        <v>347</v>
      </c>
      <c r="R4" s="78" t="s">
        <v>463</v>
      </c>
      <c r="S4" s="31">
        <f>IF(Q4="","",SUM(地区選択!$C$2*100000,COUNTA($Q$3:Q4)))</f>
        <v>700002</v>
      </c>
      <c r="T4" s="220" t="s">
        <v>405</v>
      </c>
      <c r="U4" s="1" t="s">
        <v>106</v>
      </c>
      <c r="V4" s="138">
        <v>1080</v>
      </c>
      <c r="W4" s="138">
        <v>1090</v>
      </c>
      <c r="X4" s="139" t="s">
        <v>150</v>
      </c>
      <c r="Y4" s="138" t="s">
        <v>107</v>
      </c>
      <c r="Z4" s="138">
        <v>1250</v>
      </c>
      <c r="AA4" s="138">
        <v>1270</v>
      </c>
      <c r="AB4" s="20" t="s">
        <v>171</v>
      </c>
    </row>
    <row r="5" spans="1:28">
      <c r="A5" s="221">
        <v>1003</v>
      </c>
      <c r="B5" s="221" t="s">
        <v>525</v>
      </c>
      <c r="C5" s="221" t="s">
        <v>526</v>
      </c>
      <c r="D5" s="221" t="s">
        <v>3065</v>
      </c>
      <c r="E5" s="221">
        <v>34</v>
      </c>
      <c r="F5" s="221" t="s">
        <v>3094</v>
      </c>
      <c r="G5" s="221">
        <v>3</v>
      </c>
      <c r="H5" s="222">
        <v>1003</v>
      </c>
      <c r="I5" s="222" t="s">
        <v>3155</v>
      </c>
      <c r="J5" s="222" t="s">
        <v>3156</v>
      </c>
      <c r="K5" s="222" t="s">
        <v>3065</v>
      </c>
      <c r="L5" s="222">
        <v>34</v>
      </c>
      <c r="M5" s="222" t="s">
        <v>3094</v>
      </c>
      <c r="N5" s="222">
        <v>1</v>
      </c>
      <c r="O5" s="22" t="str">
        <f>IF(学校情報入力!$C$7="","",IF(学校情報入力!$C$7=登録データ!F5,1,0))</f>
        <v/>
      </c>
      <c r="P5" s="22" t="str">
        <f>IF(学校情報入力!$C$7="","",IF(学校情報入力!$C$7=登録データ!M5,1,0))</f>
        <v/>
      </c>
      <c r="Q5" s="220" t="s">
        <v>348</v>
      </c>
      <c r="R5" s="78" t="s">
        <v>464</v>
      </c>
      <c r="S5" s="31">
        <f>IF(Q5="","",SUM(地区選択!$C$2*100000,COUNTA($Q$3:Q5)))</f>
        <v>700003</v>
      </c>
      <c r="T5" s="220" t="s">
        <v>406</v>
      </c>
      <c r="U5" s="1" t="s">
        <v>108</v>
      </c>
      <c r="V5" s="138">
        <v>2185</v>
      </c>
      <c r="W5" s="138">
        <v>2210</v>
      </c>
      <c r="X5" s="139" t="s">
        <v>151</v>
      </c>
      <c r="Y5" s="138" t="s">
        <v>108</v>
      </c>
      <c r="Z5" s="138">
        <v>2570</v>
      </c>
      <c r="AA5" s="138">
        <v>2650</v>
      </c>
      <c r="AB5" s="20" t="s">
        <v>172</v>
      </c>
    </row>
    <row r="6" spans="1:28">
      <c r="A6" s="221">
        <v>1004</v>
      </c>
      <c r="B6" s="221" t="s">
        <v>527</v>
      </c>
      <c r="C6" s="221" t="s">
        <v>528</v>
      </c>
      <c r="D6" s="221" t="s">
        <v>3065</v>
      </c>
      <c r="E6" s="221">
        <v>34</v>
      </c>
      <c r="F6" s="221" t="s">
        <v>3094</v>
      </c>
      <c r="G6" s="221">
        <v>3</v>
      </c>
      <c r="H6" s="222">
        <v>1004</v>
      </c>
      <c r="I6" s="222" t="s">
        <v>3157</v>
      </c>
      <c r="J6" s="222" t="s">
        <v>3158</v>
      </c>
      <c r="K6" s="222" t="s">
        <v>3073</v>
      </c>
      <c r="L6" s="222">
        <v>31</v>
      </c>
      <c r="M6" s="222" t="s">
        <v>3096</v>
      </c>
      <c r="N6" s="222">
        <v>2</v>
      </c>
      <c r="O6" s="22" t="str">
        <f>IF(学校情報入力!$C$7="","",IF(学校情報入力!$C$7=登録データ!F6,1,0))</f>
        <v/>
      </c>
      <c r="P6" s="22" t="str">
        <f>IF(学校情報入力!$C$7="","",IF(学校情報入力!$C$7=登録データ!M6,1,0))</f>
        <v/>
      </c>
      <c r="Q6" s="220" t="s">
        <v>349</v>
      </c>
      <c r="R6" s="78" t="s">
        <v>465</v>
      </c>
      <c r="S6" s="31">
        <f>IF(Q6="","",SUM(地区選択!$C$2*100000,COUNTA($Q$3:Q6)))</f>
        <v>700004</v>
      </c>
      <c r="T6" s="220" t="s">
        <v>407</v>
      </c>
      <c r="U6" s="1" t="s">
        <v>109</v>
      </c>
      <c r="V6" s="138">
        <v>4880</v>
      </c>
      <c r="W6" s="138">
        <v>4950</v>
      </c>
      <c r="X6" s="139" t="s">
        <v>152</v>
      </c>
      <c r="Y6" s="138" t="s">
        <v>110</v>
      </c>
      <c r="Z6" s="138">
        <v>5900</v>
      </c>
      <c r="AA6" s="138">
        <v>10050</v>
      </c>
      <c r="AB6" s="20" t="s">
        <v>173</v>
      </c>
    </row>
    <row r="7" spans="1:28">
      <c r="A7" s="221">
        <v>1005</v>
      </c>
      <c r="B7" s="221" t="s">
        <v>529</v>
      </c>
      <c r="C7" s="221" t="s">
        <v>530</v>
      </c>
      <c r="D7" s="221" t="s">
        <v>3065</v>
      </c>
      <c r="E7" s="221">
        <v>34</v>
      </c>
      <c r="F7" s="221" t="s">
        <v>3094</v>
      </c>
      <c r="G7" s="221">
        <v>3</v>
      </c>
      <c r="H7" s="222">
        <v>1005</v>
      </c>
      <c r="I7" s="222" t="s">
        <v>3159</v>
      </c>
      <c r="J7" s="222" t="s">
        <v>3160</v>
      </c>
      <c r="K7" s="222" t="s">
        <v>3072</v>
      </c>
      <c r="L7" s="222">
        <v>28</v>
      </c>
      <c r="M7" s="222" t="s">
        <v>3096</v>
      </c>
      <c r="N7" s="222">
        <v>2</v>
      </c>
      <c r="O7" s="22" t="str">
        <f>IF(学校情報入力!$C$7="","",IF(学校情報入力!$C$7=登録データ!F7,1,0))</f>
        <v/>
      </c>
      <c r="P7" s="22" t="str">
        <f>IF(学校情報入力!$C$7="","",IF(学校情報入力!$C$7=登録データ!M7,1,0))</f>
        <v/>
      </c>
      <c r="Q7" s="220" t="s">
        <v>350</v>
      </c>
      <c r="R7" s="78" t="s">
        <v>466</v>
      </c>
      <c r="S7" s="31">
        <f>IF(Q7="","",SUM(地区選択!$C$2*100000,COUNTA($Q$3:Q7)))</f>
        <v>700005</v>
      </c>
      <c r="T7" s="220" t="s">
        <v>408</v>
      </c>
      <c r="U7" s="1" t="s">
        <v>111</v>
      </c>
      <c r="V7" s="138">
        <v>15450</v>
      </c>
      <c r="W7" s="138">
        <v>15750</v>
      </c>
      <c r="X7" s="139" t="s">
        <v>153</v>
      </c>
      <c r="Y7" s="138" t="s">
        <v>111</v>
      </c>
      <c r="Z7" s="138">
        <v>21500</v>
      </c>
      <c r="AA7" s="138">
        <v>23000</v>
      </c>
      <c r="AB7" s="20" t="s">
        <v>174</v>
      </c>
    </row>
    <row r="8" spans="1:28">
      <c r="A8" s="221">
        <v>1006</v>
      </c>
      <c r="B8" s="221" t="s">
        <v>531</v>
      </c>
      <c r="C8" s="221" t="s">
        <v>532</v>
      </c>
      <c r="D8" s="221" t="s">
        <v>3065</v>
      </c>
      <c r="E8" s="221">
        <v>34</v>
      </c>
      <c r="F8" s="221" t="s">
        <v>3094</v>
      </c>
      <c r="G8" s="221">
        <v>3</v>
      </c>
      <c r="H8" s="222">
        <v>1006</v>
      </c>
      <c r="I8" s="222" t="s">
        <v>3161</v>
      </c>
      <c r="J8" s="222" t="s">
        <v>3162</v>
      </c>
      <c r="K8" s="222" t="s">
        <v>3073</v>
      </c>
      <c r="L8" s="222">
        <v>31</v>
      </c>
      <c r="M8" s="222" t="s">
        <v>3096</v>
      </c>
      <c r="N8" s="222">
        <v>3</v>
      </c>
      <c r="O8" s="22" t="str">
        <f>IF(学校情報入力!$C$7="","",IF(学校情報入力!$C$7=登録データ!F8,1,0))</f>
        <v/>
      </c>
      <c r="P8" s="22" t="str">
        <f>IF(学校情報入力!$C$7="","",IF(学校情報入力!$C$7=登録データ!M8,1,0))</f>
        <v/>
      </c>
      <c r="Q8" s="220" t="s">
        <v>351</v>
      </c>
      <c r="R8" s="78" t="s">
        <v>467</v>
      </c>
      <c r="S8" s="31">
        <f>IF(Q8="","",SUM(地区選択!$C$2*100000,COUNTA($Q$3:Q8)))</f>
        <v>700006</v>
      </c>
      <c r="T8" s="220" t="s">
        <v>409</v>
      </c>
      <c r="U8" s="1" t="s">
        <v>112</v>
      </c>
      <c r="V8" s="138">
        <v>35850</v>
      </c>
      <c r="W8" s="138">
        <v>40400</v>
      </c>
      <c r="X8" s="139" t="s">
        <v>154</v>
      </c>
      <c r="Y8" s="138" t="s">
        <v>113</v>
      </c>
      <c r="Z8" s="138">
        <v>44000</v>
      </c>
      <c r="AA8" s="138">
        <v>50000</v>
      </c>
      <c r="AB8" s="20" t="s">
        <v>175</v>
      </c>
    </row>
    <row r="9" spans="1:28">
      <c r="A9" s="221">
        <v>1007</v>
      </c>
      <c r="B9" s="221" t="s">
        <v>533</v>
      </c>
      <c r="C9" s="221" t="s">
        <v>534</v>
      </c>
      <c r="D9" s="221" t="s">
        <v>3065</v>
      </c>
      <c r="E9" s="221">
        <v>34</v>
      </c>
      <c r="F9" s="221" t="s">
        <v>3094</v>
      </c>
      <c r="G9" s="221">
        <v>3</v>
      </c>
      <c r="H9" s="222">
        <v>1007</v>
      </c>
      <c r="I9" s="222" t="s">
        <v>3163</v>
      </c>
      <c r="J9" s="222" t="s">
        <v>3164</v>
      </c>
      <c r="K9" s="222" t="s">
        <v>3073</v>
      </c>
      <c r="L9" s="222">
        <v>31</v>
      </c>
      <c r="M9" s="222" t="s">
        <v>3096</v>
      </c>
      <c r="N9" s="222">
        <v>3</v>
      </c>
      <c r="O9" s="22" t="str">
        <f>IF(学校情報入力!$C$7="","",IF(学校情報入力!$C$7=登録データ!F9,1,0))</f>
        <v/>
      </c>
      <c r="P9" s="22" t="str">
        <f>IF(学校情報入力!$C$7="","",IF(学校情報入力!$C$7=登録データ!M9,1,0))</f>
        <v/>
      </c>
      <c r="Q9" s="220" t="s">
        <v>352</v>
      </c>
      <c r="R9" s="78" t="s">
        <v>468</v>
      </c>
      <c r="S9" s="31">
        <f>IF(Q9="","",SUM(地区選択!$C$2*100000,COUNTA($Q$3:Q9)))</f>
        <v>700007</v>
      </c>
      <c r="T9" s="220" t="s">
        <v>410</v>
      </c>
      <c r="U9" s="1" t="s">
        <v>114</v>
      </c>
      <c r="V9" s="138">
        <v>145000</v>
      </c>
      <c r="W9" s="138">
        <v>150500</v>
      </c>
      <c r="X9" s="139" t="s">
        <v>155</v>
      </c>
      <c r="Y9" s="138" t="s">
        <v>114</v>
      </c>
      <c r="Z9" s="138">
        <v>165000</v>
      </c>
      <c r="AA9" s="138">
        <v>174000</v>
      </c>
      <c r="AB9" s="20" t="s">
        <v>176</v>
      </c>
    </row>
    <row r="10" spans="1:28">
      <c r="A10" s="221">
        <v>1008</v>
      </c>
      <c r="B10" s="221" t="s">
        <v>535</v>
      </c>
      <c r="C10" s="221" t="s">
        <v>536</v>
      </c>
      <c r="D10" s="221" t="s">
        <v>3065</v>
      </c>
      <c r="E10" s="221">
        <v>34</v>
      </c>
      <c r="F10" s="221" t="s">
        <v>3094</v>
      </c>
      <c r="G10" s="221">
        <v>3</v>
      </c>
      <c r="H10" s="222">
        <v>1008</v>
      </c>
      <c r="I10" s="222" t="s">
        <v>3165</v>
      </c>
      <c r="J10" s="222" t="s">
        <v>3166</v>
      </c>
      <c r="K10" s="222" t="s">
        <v>3073</v>
      </c>
      <c r="L10" s="222">
        <v>31</v>
      </c>
      <c r="M10" s="222" t="s">
        <v>3096</v>
      </c>
      <c r="N10" s="222">
        <v>2</v>
      </c>
      <c r="O10" s="22" t="str">
        <f>IF(学校情報入力!$C$7="","",IF(学校情報入力!$C$7=登録データ!F10,1,0))</f>
        <v/>
      </c>
      <c r="P10" s="22" t="str">
        <f>IF(学校情報入力!$C$7="","",IF(学校情報入力!$C$7=登録データ!M10,1,0))</f>
        <v/>
      </c>
      <c r="Q10" s="220" t="s">
        <v>353</v>
      </c>
      <c r="R10" s="78" t="s">
        <v>469</v>
      </c>
      <c r="S10" s="31">
        <f>IF(Q10="","",SUM(地区選択!$C$2*100000,COUNTA($Q$3:Q10)))</f>
        <v>700008</v>
      </c>
      <c r="T10" s="220" t="s">
        <v>411</v>
      </c>
      <c r="U10" s="1" t="s">
        <v>115</v>
      </c>
      <c r="V10" s="138">
        <v>305000</v>
      </c>
      <c r="W10" s="138">
        <v>313000</v>
      </c>
      <c r="X10" s="139" t="s">
        <v>156</v>
      </c>
      <c r="Y10" s="138" t="s">
        <v>116</v>
      </c>
      <c r="Z10" s="138">
        <v>0</v>
      </c>
      <c r="AA10" s="138">
        <v>101000</v>
      </c>
      <c r="AB10" s="21" t="s">
        <v>155</v>
      </c>
    </row>
    <row r="11" spans="1:28">
      <c r="A11" s="221">
        <v>1009</v>
      </c>
      <c r="B11" s="221" t="s">
        <v>537</v>
      </c>
      <c r="C11" s="221" t="s">
        <v>538</v>
      </c>
      <c r="D11" s="221" t="s">
        <v>3065</v>
      </c>
      <c r="E11" s="221">
        <v>34</v>
      </c>
      <c r="F11" s="221" t="s">
        <v>3094</v>
      </c>
      <c r="G11" s="221">
        <v>3</v>
      </c>
      <c r="H11" s="222">
        <v>1009</v>
      </c>
      <c r="I11" s="222" t="s">
        <v>3167</v>
      </c>
      <c r="J11" s="222" t="s">
        <v>3168</v>
      </c>
      <c r="K11" s="222" t="s">
        <v>3073</v>
      </c>
      <c r="L11" s="222">
        <v>31</v>
      </c>
      <c r="M11" s="222" t="s">
        <v>3096</v>
      </c>
      <c r="N11" s="222">
        <v>2</v>
      </c>
      <c r="O11" s="22" t="str">
        <f>IF(学校情報入力!$C$7="","",IF(学校情報入力!$C$7=登録データ!F11,1,0))</f>
        <v/>
      </c>
      <c r="P11" s="22" t="str">
        <f>IF(学校情報入力!$C$7="","",IF(学校情報入力!$C$7=登録データ!M11,1,0))</f>
        <v/>
      </c>
      <c r="Q11" s="220" t="s">
        <v>354</v>
      </c>
      <c r="R11" s="78" t="s">
        <v>470</v>
      </c>
      <c r="S11" s="31">
        <f>IF(Q11="","",SUM(地区選択!$C$2*100000,COUNTA($Q$3:Q11)))</f>
        <v>700009</v>
      </c>
      <c r="T11" s="220" t="s">
        <v>412</v>
      </c>
      <c r="U11" s="1" t="s">
        <v>117</v>
      </c>
      <c r="V11" s="138">
        <v>0</v>
      </c>
      <c r="W11" s="138">
        <v>152000</v>
      </c>
      <c r="X11" s="21" t="s">
        <v>156</v>
      </c>
      <c r="Y11" s="138" t="s">
        <v>118</v>
      </c>
      <c r="Z11" s="138">
        <v>363000</v>
      </c>
      <c r="AA11" s="138">
        <v>370000</v>
      </c>
      <c r="AB11" s="21" t="s">
        <v>156</v>
      </c>
    </row>
    <row r="12" spans="1:28">
      <c r="A12" s="221">
        <v>1010</v>
      </c>
      <c r="B12" s="221" t="s">
        <v>539</v>
      </c>
      <c r="C12" s="221" t="s">
        <v>540</v>
      </c>
      <c r="D12" s="221" t="s">
        <v>3065</v>
      </c>
      <c r="E12" s="221">
        <v>34</v>
      </c>
      <c r="F12" s="221" t="s">
        <v>3094</v>
      </c>
      <c r="G12" s="221">
        <v>3</v>
      </c>
      <c r="H12" s="222">
        <v>1010</v>
      </c>
      <c r="I12" s="222" t="s">
        <v>3169</v>
      </c>
      <c r="J12" s="222" t="s">
        <v>3170</v>
      </c>
      <c r="K12" s="222" t="s">
        <v>3073</v>
      </c>
      <c r="L12" s="222">
        <v>31</v>
      </c>
      <c r="M12" s="222" t="s">
        <v>3096</v>
      </c>
      <c r="N12" s="222">
        <v>3</v>
      </c>
      <c r="O12" s="22" t="str">
        <f>IF(学校情報入力!$C$7="","",IF(学校情報入力!$C$7=登録データ!F12,1,0))</f>
        <v/>
      </c>
      <c r="P12" s="22" t="str">
        <f>IF(学校情報入力!$C$7="","",IF(学校情報入力!$C$7=登録データ!M12,1,0))</f>
        <v/>
      </c>
      <c r="Q12" s="220" t="s">
        <v>355</v>
      </c>
      <c r="R12" s="78" t="s">
        <v>471</v>
      </c>
      <c r="S12" s="31">
        <f>IF(Q12="","",SUM(地区選択!$C$2*100000,COUNTA($Q$3:Q12)))</f>
        <v>700010</v>
      </c>
      <c r="T12" s="220" t="s">
        <v>413</v>
      </c>
      <c r="U12" s="1" t="s">
        <v>119</v>
      </c>
      <c r="V12" s="138">
        <v>1500</v>
      </c>
      <c r="W12" s="138">
        <v>1560</v>
      </c>
      <c r="X12" s="21" t="s">
        <v>157</v>
      </c>
      <c r="Y12" s="138" t="s">
        <v>120</v>
      </c>
      <c r="Z12" s="138">
        <v>0</v>
      </c>
      <c r="AA12" s="138">
        <v>103000</v>
      </c>
      <c r="AB12" s="21" t="s">
        <v>156</v>
      </c>
    </row>
    <row r="13" spans="1:28">
      <c r="A13" s="221">
        <v>1011</v>
      </c>
      <c r="B13" s="221" t="s">
        <v>541</v>
      </c>
      <c r="C13" s="221" t="s">
        <v>542</v>
      </c>
      <c r="D13" s="221" t="s">
        <v>3065</v>
      </c>
      <c r="E13" s="221">
        <v>34</v>
      </c>
      <c r="F13" s="221" t="s">
        <v>3094</v>
      </c>
      <c r="G13" s="221">
        <v>3</v>
      </c>
      <c r="H13" s="222">
        <v>1011</v>
      </c>
      <c r="I13" s="222" t="s">
        <v>3171</v>
      </c>
      <c r="J13" s="222" t="s">
        <v>3172</v>
      </c>
      <c r="K13" s="222" t="s">
        <v>3074</v>
      </c>
      <c r="L13" s="222">
        <v>36</v>
      </c>
      <c r="M13" s="222" t="s">
        <v>3097</v>
      </c>
      <c r="N13" s="222">
        <v>4</v>
      </c>
      <c r="O13" s="22" t="str">
        <f>IF(学校情報入力!$C$7="","",IF(学校情報入力!$C$7=登録データ!F13,1,0))</f>
        <v/>
      </c>
      <c r="P13" s="22" t="str">
        <f>IF(学校情報入力!$C$7="","",IF(学校情報入力!$C$7=登録データ!M13,1,0))</f>
        <v/>
      </c>
      <c r="Q13" s="220" t="s">
        <v>356</v>
      </c>
      <c r="R13" s="78" t="s">
        <v>472</v>
      </c>
      <c r="S13" s="31">
        <f>IF(Q13="","",SUM(地区選択!$C$2*100000,COUNTA($Q$3:Q13)))</f>
        <v>700011</v>
      </c>
      <c r="T13" s="220" t="s">
        <v>414</v>
      </c>
      <c r="U13" s="1" t="s">
        <v>121</v>
      </c>
      <c r="V13" s="138">
        <v>5400</v>
      </c>
      <c r="W13" s="138">
        <v>5550</v>
      </c>
      <c r="X13" s="21" t="s">
        <v>158</v>
      </c>
      <c r="Y13" s="138" t="s">
        <v>122</v>
      </c>
      <c r="Z13" s="138">
        <v>0</v>
      </c>
      <c r="AA13" s="138">
        <v>180000</v>
      </c>
      <c r="AB13" s="21" t="s">
        <v>156</v>
      </c>
    </row>
    <row r="14" spans="1:28">
      <c r="A14" s="221">
        <v>1012</v>
      </c>
      <c r="B14" s="221" t="s">
        <v>543</v>
      </c>
      <c r="C14" s="221" t="s">
        <v>544</v>
      </c>
      <c r="D14" s="221" t="s">
        <v>3066</v>
      </c>
      <c r="E14" s="221">
        <v>33</v>
      </c>
      <c r="F14" s="221" t="s">
        <v>3094</v>
      </c>
      <c r="G14" s="221">
        <v>3</v>
      </c>
      <c r="H14" s="222">
        <v>1012</v>
      </c>
      <c r="I14" s="222" t="s">
        <v>3173</v>
      </c>
      <c r="J14" s="222" t="s">
        <v>3174</v>
      </c>
      <c r="K14" s="222" t="s">
        <v>3074</v>
      </c>
      <c r="L14" s="222">
        <v>36</v>
      </c>
      <c r="M14" s="222" t="s">
        <v>3097</v>
      </c>
      <c r="N14" s="222">
        <v>3</v>
      </c>
      <c r="O14" s="22" t="str">
        <f>IF(学校情報入力!$C$7="","",IF(学校情報入力!$C$7=登録データ!F14,1,0))</f>
        <v/>
      </c>
      <c r="P14" s="22" t="str">
        <f>IF(学校情報入力!$C$7="","",IF(学校情報入力!$C$7=登録データ!M14,1,0))</f>
        <v/>
      </c>
      <c r="Q14" s="220" t="s">
        <v>357</v>
      </c>
      <c r="R14" s="78" t="s">
        <v>473</v>
      </c>
      <c r="S14" s="31">
        <f>IF(Q14="","",SUM(地区選択!$C$2*100000,COUNTA($Q$3:Q14)))</f>
        <v>700012</v>
      </c>
      <c r="T14" s="220" t="s">
        <v>415</v>
      </c>
      <c r="U14" s="1" t="s">
        <v>123</v>
      </c>
      <c r="V14" s="138">
        <v>91800</v>
      </c>
      <c r="W14" s="138">
        <v>93500</v>
      </c>
      <c r="X14" s="21" t="s">
        <v>159</v>
      </c>
      <c r="Y14" s="138" t="s">
        <v>124</v>
      </c>
      <c r="Z14" s="138">
        <v>1550</v>
      </c>
      <c r="AA14" s="138">
        <v>1620</v>
      </c>
      <c r="AB14" s="20" t="s">
        <v>177</v>
      </c>
    </row>
    <row r="15" spans="1:28">
      <c r="A15" s="221">
        <v>1013</v>
      </c>
      <c r="B15" s="221" t="s">
        <v>545</v>
      </c>
      <c r="C15" s="221" t="s">
        <v>546</v>
      </c>
      <c r="D15" s="221" t="s">
        <v>3065</v>
      </c>
      <c r="E15" s="221">
        <v>34</v>
      </c>
      <c r="F15" s="221" t="s">
        <v>3094</v>
      </c>
      <c r="G15" s="221">
        <v>3</v>
      </c>
      <c r="H15" s="222">
        <v>1013</v>
      </c>
      <c r="I15" s="222" t="s">
        <v>3175</v>
      </c>
      <c r="J15" s="222" t="s">
        <v>3176</v>
      </c>
      <c r="K15" s="222" t="s">
        <v>3074</v>
      </c>
      <c r="L15" s="222">
        <v>36</v>
      </c>
      <c r="M15" s="222" t="s">
        <v>3097</v>
      </c>
      <c r="N15" s="222">
        <v>2</v>
      </c>
      <c r="O15" s="22" t="str">
        <f>IF(学校情報入力!$C$7="","",IF(学校情報入力!$C$7=登録データ!F15,1,0))</f>
        <v/>
      </c>
      <c r="P15" s="22" t="str">
        <f>IF(学校情報入力!$C$7="","",IF(学校情報入力!$C$7=登録データ!M15,1,0))</f>
        <v/>
      </c>
      <c r="Q15" s="220" t="s">
        <v>358</v>
      </c>
      <c r="R15" s="78" t="s">
        <v>474</v>
      </c>
      <c r="S15" s="31">
        <f>IF(Q15="","",SUM(地区選択!$C$2*100000,COUNTA($Q$3:Q15)))</f>
        <v>700013</v>
      </c>
      <c r="T15" s="220" t="s">
        <v>416</v>
      </c>
      <c r="U15" s="1" t="s">
        <v>125</v>
      </c>
      <c r="V15" s="138">
        <v>460000</v>
      </c>
      <c r="W15" s="138">
        <v>470000</v>
      </c>
      <c r="X15" s="21" t="s">
        <v>160</v>
      </c>
      <c r="Y15" s="138" t="s">
        <v>121</v>
      </c>
      <c r="Z15" s="138">
        <v>10650</v>
      </c>
      <c r="AA15" s="138">
        <v>10850</v>
      </c>
      <c r="AB15" s="20" t="s">
        <v>178</v>
      </c>
    </row>
    <row r="16" spans="1:28">
      <c r="A16" s="221">
        <v>1014</v>
      </c>
      <c r="B16" s="221" t="s">
        <v>547</v>
      </c>
      <c r="C16" s="221" t="s">
        <v>548</v>
      </c>
      <c r="D16" s="221" t="s">
        <v>3065</v>
      </c>
      <c r="E16" s="221">
        <v>34</v>
      </c>
      <c r="F16" s="221" t="s">
        <v>3094</v>
      </c>
      <c r="G16" s="221">
        <v>3</v>
      </c>
      <c r="H16" s="222">
        <v>1014</v>
      </c>
      <c r="I16" s="222" t="s">
        <v>3177</v>
      </c>
      <c r="J16" s="222" t="s">
        <v>3178</v>
      </c>
      <c r="K16" s="222" t="s">
        <v>3074</v>
      </c>
      <c r="L16" s="222">
        <v>36</v>
      </c>
      <c r="M16" s="222" t="s">
        <v>3097</v>
      </c>
      <c r="N16" s="222">
        <v>2</v>
      </c>
      <c r="O16" s="22" t="str">
        <f>IF(学校情報入力!$C$7="","",IF(学校情報入力!$C$7=登録データ!F16,1,0))</f>
        <v/>
      </c>
      <c r="P16" s="22" t="str">
        <f>IF(学校情報入力!$C$7="","",IF(学校情報入力!$C$7=登録データ!M16,1,0))</f>
        <v/>
      </c>
      <c r="Q16" s="220" t="s">
        <v>374</v>
      </c>
      <c r="R16" s="78" t="s">
        <v>475</v>
      </c>
      <c r="S16" s="31">
        <f>IF(Q16="","",SUM(地区選択!$C$2*100000,COUNTA($Q$3:Q16)))</f>
        <v>700014</v>
      </c>
      <c r="T16" s="220" t="s">
        <v>417</v>
      </c>
      <c r="U16" s="1" t="s">
        <v>126</v>
      </c>
      <c r="V16" s="138">
        <v>0</v>
      </c>
      <c r="W16" s="138">
        <v>230000</v>
      </c>
      <c r="X16" s="21" t="s">
        <v>161</v>
      </c>
      <c r="Y16" s="138" t="s">
        <v>127</v>
      </c>
      <c r="Z16" s="138">
        <v>114500</v>
      </c>
      <c r="AA16" s="138" t="s">
        <v>145</v>
      </c>
      <c r="AB16" s="20" t="s">
        <v>179</v>
      </c>
    </row>
    <row r="17" spans="1:28">
      <c r="A17" s="221">
        <v>1015</v>
      </c>
      <c r="B17" s="221" t="s">
        <v>549</v>
      </c>
      <c r="C17" s="221" t="s">
        <v>550</v>
      </c>
      <c r="D17" s="221" t="s">
        <v>3065</v>
      </c>
      <c r="E17" s="221">
        <v>34</v>
      </c>
      <c r="F17" s="221" t="s">
        <v>3094</v>
      </c>
      <c r="G17" s="221">
        <v>3</v>
      </c>
      <c r="H17" s="222">
        <v>1015</v>
      </c>
      <c r="I17" s="222" t="s">
        <v>3179</v>
      </c>
      <c r="J17" s="222" t="s">
        <v>3180</v>
      </c>
      <c r="K17" s="222" t="s">
        <v>3074</v>
      </c>
      <c r="L17" s="222">
        <v>36</v>
      </c>
      <c r="M17" s="222" t="s">
        <v>3097</v>
      </c>
      <c r="N17" s="222">
        <v>2</v>
      </c>
      <c r="O17" s="22" t="str">
        <f>IF(学校情報入力!$C$7="","",IF(学校情報入力!$C$7=登録データ!F17,1,0))</f>
        <v/>
      </c>
      <c r="P17" s="22" t="str">
        <f>IF(学校情報入力!$C$7="","",IF(学校情報入力!$C$7=登録データ!M17,1,0))</f>
        <v/>
      </c>
      <c r="Q17" s="220" t="s">
        <v>375</v>
      </c>
      <c r="R17" s="78" t="s">
        <v>476</v>
      </c>
      <c r="S17" s="31">
        <f>IF(Q17="","",SUM(地区選択!$C$2*100000,COUNTA($Q$3:Q17)))</f>
        <v>700015</v>
      </c>
      <c r="T17" s="220" t="s">
        <v>433</v>
      </c>
      <c r="U17" s="1" t="s">
        <v>128</v>
      </c>
      <c r="V17" s="138">
        <v>4600</v>
      </c>
      <c r="W17" s="138">
        <v>4700</v>
      </c>
      <c r="X17" s="21" t="s">
        <v>160</v>
      </c>
      <c r="Y17" s="138" t="s">
        <v>129</v>
      </c>
      <c r="Z17" s="138">
        <v>560000</v>
      </c>
      <c r="AA17" s="138">
        <v>570000</v>
      </c>
      <c r="AB17" s="20" t="s">
        <v>180</v>
      </c>
    </row>
    <row r="18" spans="1:28">
      <c r="A18" s="221">
        <v>1016</v>
      </c>
      <c r="B18" s="221" t="s">
        <v>551</v>
      </c>
      <c r="C18" s="221" t="s">
        <v>552</v>
      </c>
      <c r="D18" s="221" t="s">
        <v>3065</v>
      </c>
      <c r="E18" s="221">
        <v>34</v>
      </c>
      <c r="F18" s="221" t="s">
        <v>3094</v>
      </c>
      <c r="G18" s="221">
        <v>3</v>
      </c>
      <c r="H18" s="222">
        <v>1016</v>
      </c>
      <c r="I18" s="222" t="s">
        <v>3181</v>
      </c>
      <c r="J18" s="222" t="s">
        <v>3182</v>
      </c>
      <c r="K18" s="222" t="s">
        <v>3074</v>
      </c>
      <c r="L18" s="222">
        <v>36</v>
      </c>
      <c r="M18" s="222" t="s">
        <v>3097</v>
      </c>
      <c r="N18" s="222">
        <v>2</v>
      </c>
      <c r="O18" s="22" t="str">
        <f>IF(学校情報入力!$C$7="","",IF(学校情報入力!$C$7=登録データ!F18,1,0))</f>
        <v/>
      </c>
      <c r="P18" s="22" t="str">
        <f>IF(学校情報入力!$C$7="","",IF(学校情報入力!$C$7=登録データ!M18,1,0))</f>
        <v/>
      </c>
      <c r="Q18" s="220" t="s">
        <v>359</v>
      </c>
      <c r="R18" s="78" t="s">
        <v>477</v>
      </c>
      <c r="S18" s="31">
        <f>IF(Q18="","",SUM(地区選択!$C$2*100000,COUNTA($Q$3:Q18)))</f>
        <v>700016</v>
      </c>
      <c r="T18" s="220" t="s">
        <v>418</v>
      </c>
      <c r="U18" s="1" t="s">
        <v>130</v>
      </c>
      <c r="V18" s="138">
        <v>206</v>
      </c>
      <c r="W18" s="138">
        <v>203</v>
      </c>
      <c r="X18" s="139" t="s">
        <v>162</v>
      </c>
      <c r="Y18" s="138" t="s">
        <v>126</v>
      </c>
      <c r="Z18" s="138">
        <v>0</v>
      </c>
      <c r="AA18" s="138">
        <v>265000</v>
      </c>
      <c r="AB18" s="21" t="s">
        <v>160</v>
      </c>
    </row>
    <row r="19" spans="1:28">
      <c r="A19" s="221">
        <v>1017</v>
      </c>
      <c r="B19" s="221" t="s">
        <v>553</v>
      </c>
      <c r="C19" s="221" t="s">
        <v>554</v>
      </c>
      <c r="D19" s="221" t="s">
        <v>3067</v>
      </c>
      <c r="E19" s="221">
        <v>32</v>
      </c>
      <c r="F19" s="221" t="s">
        <v>3094</v>
      </c>
      <c r="G19" s="221">
        <v>2</v>
      </c>
      <c r="H19" s="222">
        <v>1017</v>
      </c>
      <c r="I19" s="222" t="s">
        <v>3183</v>
      </c>
      <c r="J19" s="222" t="s">
        <v>3184</v>
      </c>
      <c r="K19" s="222" t="s">
        <v>3074</v>
      </c>
      <c r="L19" s="222">
        <v>36</v>
      </c>
      <c r="M19" s="222" t="s">
        <v>3097</v>
      </c>
      <c r="N19" s="222">
        <v>2</v>
      </c>
      <c r="O19" s="22" t="str">
        <f>IF(学校情報入力!$C$7="","",IF(学校情報入力!$C$7=登録データ!F19,1,0))</f>
        <v/>
      </c>
      <c r="P19" s="22" t="str">
        <f>IF(学校情報入力!$C$7="","",IF(学校情報入力!$C$7=登録データ!M19,1,0))</f>
        <v/>
      </c>
      <c r="Q19" s="220" t="s">
        <v>376</v>
      </c>
      <c r="R19" s="78" t="s">
        <v>478</v>
      </c>
      <c r="S19" s="31">
        <f>IF(Q19="","",SUM(地区選択!$C$2*100000,COUNTA($Q$3:Q19)))</f>
        <v>700017</v>
      </c>
      <c r="T19" s="220" t="s">
        <v>434</v>
      </c>
      <c r="U19" s="1" t="s">
        <v>131</v>
      </c>
      <c r="V19" s="138">
        <v>490</v>
      </c>
      <c r="W19" s="138">
        <v>460</v>
      </c>
      <c r="X19" s="139" t="s">
        <v>163</v>
      </c>
      <c r="Y19" s="138" t="s">
        <v>132</v>
      </c>
      <c r="Z19" s="138">
        <v>5600</v>
      </c>
      <c r="AA19" s="138">
        <v>5700</v>
      </c>
      <c r="AB19" s="21" t="s">
        <v>160</v>
      </c>
    </row>
    <row r="20" spans="1:28">
      <c r="A20" s="221">
        <v>1018</v>
      </c>
      <c r="B20" s="221" t="s">
        <v>555</v>
      </c>
      <c r="C20" s="221" t="s">
        <v>556</v>
      </c>
      <c r="D20" s="221" t="s">
        <v>3067</v>
      </c>
      <c r="E20" s="221">
        <v>32</v>
      </c>
      <c r="F20" s="221" t="s">
        <v>3094</v>
      </c>
      <c r="G20" s="221">
        <v>2</v>
      </c>
      <c r="H20" s="222">
        <v>1018</v>
      </c>
      <c r="I20" s="222" t="s">
        <v>3185</v>
      </c>
      <c r="J20" s="222" t="s">
        <v>3186</v>
      </c>
      <c r="K20" s="222" t="s">
        <v>3074</v>
      </c>
      <c r="L20" s="222">
        <v>36</v>
      </c>
      <c r="M20" s="222" t="s">
        <v>3097</v>
      </c>
      <c r="N20" s="222">
        <v>1</v>
      </c>
      <c r="O20" s="22" t="str">
        <f>IF(学校情報入力!$C$7="","",IF(学校情報入力!$C$7=登録データ!F20,1,0))</f>
        <v/>
      </c>
      <c r="P20" s="22" t="str">
        <f>IF(学校情報入力!$C$7="","",IF(学校情報入力!$C$7=登録データ!M20,1,0))</f>
        <v/>
      </c>
      <c r="Q20" s="220" t="s">
        <v>360</v>
      </c>
      <c r="R20" s="78" t="s">
        <v>479</v>
      </c>
      <c r="S20" s="31">
        <f>IF(Q20="","",SUM(地区選択!$C$2*100000,COUNTA($Q$3:Q20)))</f>
        <v>700018</v>
      </c>
      <c r="T20" s="220" t="s">
        <v>419</v>
      </c>
      <c r="U20" s="1" t="s">
        <v>133</v>
      </c>
      <c r="V20" s="138">
        <v>735</v>
      </c>
      <c r="W20" s="138">
        <v>715</v>
      </c>
      <c r="X20" s="139" t="s">
        <v>164</v>
      </c>
      <c r="Y20" s="138" t="s">
        <v>130</v>
      </c>
      <c r="Z20" s="138">
        <v>168</v>
      </c>
      <c r="AA20" s="138">
        <v>163</v>
      </c>
      <c r="AB20" s="20" t="s">
        <v>181</v>
      </c>
    </row>
    <row r="21" spans="1:28">
      <c r="A21" s="221">
        <v>1019</v>
      </c>
      <c r="B21" s="221" t="s">
        <v>557</v>
      </c>
      <c r="C21" s="221" t="s">
        <v>558</v>
      </c>
      <c r="D21" s="221" t="s">
        <v>3065</v>
      </c>
      <c r="E21" s="221">
        <v>34</v>
      </c>
      <c r="F21" s="221" t="s">
        <v>3094</v>
      </c>
      <c r="G21" s="221">
        <v>2</v>
      </c>
      <c r="H21" s="222">
        <v>1019</v>
      </c>
      <c r="I21" s="222" t="s">
        <v>3187</v>
      </c>
      <c r="J21" s="222" t="s">
        <v>3188</v>
      </c>
      <c r="K21" s="222" t="s">
        <v>3074</v>
      </c>
      <c r="L21" s="222">
        <v>36</v>
      </c>
      <c r="M21" s="222" t="s">
        <v>3097</v>
      </c>
      <c r="N21" s="222">
        <v>1</v>
      </c>
      <c r="O21" s="22" t="str">
        <f>IF(学校情報入力!$C$7="","",IF(学校情報入力!$C$7=登録データ!F21,1,0))</f>
        <v/>
      </c>
      <c r="P21" s="22" t="str">
        <f>IF(学校情報入力!$C$7="","",IF(学校情報入力!$C$7=登録データ!M21,1,0))</f>
        <v/>
      </c>
      <c r="Q21" s="220" t="s">
        <v>377</v>
      </c>
      <c r="R21" s="78" t="s">
        <v>480</v>
      </c>
      <c r="S21" s="31">
        <f>IF(Q21="","",SUM(地区選択!$C$2*100000,COUNTA($Q$3:Q21)))</f>
        <v>700019</v>
      </c>
      <c r="T21" s="220" t="s">
        <v>435</v>
      </c>
      <c r="U21" s="1" t="s">
        <v>134</v>
      </c>
      <c r="V21" s="138">
        <v>1495</v>
      </c>
      <c r="W21" s="138">
        <v>1475</v>
      </c>
      <c r="X21" s="139" t="s">
        <v>165</v>
      </c>
      <c r="Y21" s="138" t="s">
        <v>131</v>
      </c>
      <c r="Z21" s="138">
        <v>320</v>
      </c>
      <c r="AA21" s="138">
        <v>300</v>
      </c>
      <c r="AB21" s="20" t="s">
        <v>182</v>
      </c>
    </row>
    <row r="22" spans="1:28">
      <c r="A22" s="221">
        <v>1020</v>
      </c>
      <c r="B22" s="221" t="s">
        <v>559</v>
      </c>
      <c r="C22" s="221" t="s">
        <v>560</v>
      </c>
      <c r="D22" s="221" t="s">
        <v>3065</v>
      </c>
      <c r="E22" s="221">
        <v>34</v>
      </c>
      <c r="F22" s="221" t="s">
        <v>3094</v>
      </c>
      <c r="G22" s="221">
        <v>2</v>
      </c>
      <c r="H22" s="222">
        <v>1020</v>
      </c>
      <c r="I22" s="222" t="s">
        <v>3189</v>
      </c>
      <c r="J22" s="222" t="s">
        <v>3190</v>
      </c>
      <c r="K22" s="222" t="s">
        <v>3089</v>
      </c>
      <c r="L22" s="222">
        <v>45</v>
      </c>
      <c r="M22" s="222" t="s">
        <v>3098</v>
      </c>
      <c r="N22" s="222">
        <v>2</v>
      </c>
      <c r="O22" s="22" t="str">
        <f>IF(学校情報入力!$C$7="","",IF(学校情報入力!$C$7=登録データ!F22,1,0))</f>
        <v/>
      </c>
      <c r="P22" s="22" t="str">
        <f>IF(学校情報入力!$C$7="","",IF(学校情報入力!$C$7=登録データ!M22,1,0))</f>
        <v/>
      </c>
      <c r="Q22" s="220" t="s">
        <v>361</v>
      </c>
      <c r="R22" s="78" t="s">
        <v>481</v>
      </c>
      <c r="S22" s="31">
        <f>IF(Q22="","",SUM(地区選択!$C$2*100000,COUNTA($Q$3:Q22)))</f>
        <v>700020</v>
      </c>
      <c r="T22" s="220" t="s">
        <v>420</v>
      </c>
      <c r="U22" s="1" t="s">
        <v>135</v>
      </c>
      <c r="V22" s="138">
        <v>1330</v>
      </c>
      <c r="W22" s="138">
        <v>1270</v>
      </c>
      <c r="X22" s="139" t="s">
        <v>166</v>
      </c>
      <c r="Y22" s="138" t="s">
        <v>133</v>
      </c>
      <c r="Z22" s="138">
        <v>565</v>
      </c>
      <c r="AA22" s="138">
        <v>550</v>
      </c>
      <c r="AB22" s="20" t="s">
        <v>183</v>
      </c>
    </row>
    <row r="23" spans="1:28">
      <c r="A23" s="221">
        <v>1021</v>
      </c>
      <c r="B23" s="221" t="s">
        <v>561</v>
      </c>
      <c r="C23" s="221" t="s">
        <v>562</v>
      </c>
      <c r="D23" s="221" t="s">
        <v>3068</v>
      </c>
      <c r="E23" s="221">
        <v>37</v>
      </c>
      <c r="F23" s="221" t="s">
        <v>3094</v>
      </c>
      <c r="G23" s="221">
        <v>2</v>
      </c>
      <c r="H23" s="222">
        <v>1021</v>
      </c>
      <c r="I23" s="222" t="s">
        <v>3191</v>
      </c>
      <c r="J23" s="222" t="s">
        <v>3192</v>
      </c>
      <c r="K23" s="222" t="s">
        <v>3074</v>
      </c>
      <c r="L23" s="222">
        <v>36</v>
      </c>
      <c r="M23" s="222" t="s">
        <v>3098</v>
      </c>
      <c r="N23" s="222">
        <v>2</v>
      </c>
      <c r="O23" s="22" t="str">
        <f>IF(学校情報入力!$C$7="","",IF(学校情報入力!$C$7=登録データ!F23,1,0))</f>
        <v/>
      </c>
      <c r="P23" s="22" t="str">
        <f>IF(学校情報入力!$C$7="","",IF(学校情報入力!$C$7=登録データ!M23,1,0))</f>
        <v/>
      </c>
      <c r="Q23" s="220" t="s">
        <v>362</v>
      </c>
      <c r="R23" s="78" t="s">
        <v>482</v>
      </c>
      <c r="S23" s="31">
        <f>IF(Q23="","",SUM(地区選択!$C$2*100000,COUNTA($Q$3:Q23)))</f>
        <v>700021</v>
      </c>
      <c r="T23" s="220" t="s">
        <v>421</v>
      </c>
      <c r="U23" s="1" t="s">
        <v>136</v>
      </c>
      <c r="V23" s="138">
        <v>4100</v>
      </c>
      <c r="W23" s="138">
        <v>3900</v>
      </c>
      <c r="X23" s="139" t="s">
        <v>167</v>
      </c>
      <c r="Y23" s="138" t="s">
        <v>134</v>
      </c>
      <c r="Z23" s="138">
        <v>1150</v>
      </c>
      <c r="AA23" s="138">
        <v>1120</v>
      </c>
      <c r="AB23" s="20" t="s">
        <v>184</v>
      </c>
    </row>
    <row r="24" spans="1:28">
      <c r="A24" s="221">
        <v>1022</v>
      </c>
      <c r="B24" s="221" t="s">
        <v>563</v>
      </c>
      <c r="C24" s="221" t="s">
        <v>564</v>
      </c>
      <c r="D24" s="221" t="s">
        <v>3065</v>
      </c>
      <c r="E24" s="221">
        <v>34</v>
      </c>
      <c r="F24" s="221" t="s">
        <v>3094</v>
      </c>
      <c r="G24" s="221">
        <v>2</v>
      </c>
      <c r="H24" s="222">
        <v>1022</v>
      </c>
      <c r="I24" s="222" t="s">
        <v>3193</v>
      </c>
      <c r="J24" s="222" t="s">
        <v>3194</v>
      </c>
      <c r="K24" s="222" t="s">
        <v>3085</v>
      </c>
      <c r="L24" s="222">
        <v>22</v>
      </c>
      <c r="M24" s="222" t="s">
        <v>3098</v>
      </c>
      <c r="N24" s="222">
        <v>3</v>
      </c>
      <c r="O24" s="22" t="str">
        <f>IF(学校情報入力!$C$7="","",IF(学校情報入力!$C$7=登録データ!F24,1,0))</f>
        <v/>
      </c>
      <c r="P24" s="22" t="str">
        <f>IF(学校情報入力!$C$7="","",IF(学校情報入力!$C$7=登録データ!M24,1,0))</f>
        <v/>
      </c>
      <c r="Q24" s="220" t="s">
        <v>378</v>
      </c>
      <c r="R24" s="78" t="s">
        <v>483</v>
      </c>
      <c r="S24" s="31">
        <f>IF(Q24="","",SUM(地区選択!$C$2*100000,COUNTA($Q$3:Q24)))</f>
        <v>700022</v>
      </c>
      <c r="T24" s="220" t="s">
        <v>436</v>
      </c>
      <c r="U24" s="1" t="s">
        <v>137</v>
      </c>
      <c r="V24" s="138">
        <v>5300</v>
      </c>
      <c r="W24" s="138">
        <v>5000</v>
      </c>
      <c r="X24" s="139" t="s">
        <v>168</v>
      </c>
      <c r="Y24" s="138" t="s">
        <v>135</v>
      </c>
      <c r="Z24" s="138">
        <v>1150</v>
      </c>
      <c r="AA24" s="138">
        <v>1130</v>
      </c>
      <c r="AB24" s="20" t="s">
        <v>185</v>
      </c>
    </row>
    <row r="25" spans="1:28">
      <c r="A25" s="221">
        <v>1023</v>
      </c>
      <c r="B25" s="221" t="s">
        <v>565</v>
      </c>
      <c r="C25" s="221" t="s">
        <v>566</v>
      </c>
      <c r="D25" s="221" t="s">
        <v>3065</v>
      </c>
      <c r="E25" s="221">
        <v>34</v>
      </c>
      <c r="F25" s="221" t="s">
        <v>3094</v>
      </c>
      <c r="G25" s="221">
        <v>2</v>
      </c>
      <c r="H25" s="222">
        <v>1023</v>
      </c>
      <c r="I25" s="222" t="s">
        <v>3195</v>
      </c>
      <c r="J25" s="222" t="s">
        <v>3196</v>
      </c>
      <c r="K25" s="222" t="s">
        <v>3068</v>
      </c>
      <c r="L25" s="222">
        <v>37</v>
      </c>
      <c r="M25" s="222" t="s">
        <v>3098</v>
      </c>
      <c r="N25" s="222">
        <v>3</v>
      </c>
      <c r="O25" s="22" t="str">
        <f>IF(学校情報入力!$C$7="","",IF(学校情報入力!$C$7=登録データ!F25,1,0))</f>
        <v/>
      </c>
      <c r="P25" s="22" t="str">
        <f>IF(学校情報入力!$C$7="","",IF(学校情報入力!$C$7=登録データ!M25,1,0))</f>
        <v/>
      </c>
      <c r="Q25" s="220" t="s">
        <v>379</v>
      </c>
      <c r="R25" s="78" t="s">
        <v>484</v>
      </c>
      <c r="S25" s="31">
        <f>IF(Q25="","",SUM(地区選択!$C$2*100000,COUNTA($Q$3:Q25)))</f>
        <v>700023</v>
      </c>
      <c r="T25" s="220" t="s">
        <v>437</v>
      </c>
      <c r="U25" s="1" t="s">
        <v>138</v>
      </c>
      <c r="V25" s="138">
        <v>6450</v>
      </c>
      <c r="W25" s="138">
        <v>6150</v>
      </c>
      <c r="X25" s="139" t="s">
        <v>169</v>
      </c>
      <c r="Y25" s="138" t="s">
        <v>136</v>
      </c>
      <c r="Z25" s="138">
        <v>3900</v>
      </c>
      <c r="AA25" s="138">
        <v>3700</v>
      </c>
      <c r="AB25" s="20" t="s">
        <v>186</v>
      </c>
    </row>
    <row r="26" spans="1:28">
      <c r="A26" s="221">
        <v>1024</v>
      </c>
      <c r="B26" s="221" t="s">
        <v>567</v>
      </c>
      <c r="C26" s="221" t="s">
        <v>568</v>
      </c>
      <c r="D26" s="221" t="s">
        <v>3065</v>
      </c>
      <c r="E26" s="221">
        <v>34</v>
      </c>
      <c r="F26" s="221" t="s">
        <v>3094</v>
      </c>
      <c r="G26" s="221">
        <v>2</v>
      </c>
      <c r="H26" s="222">
        <v>1024</v>
      </c>
      <c r="I26" s="222" t="s">
        <v>3197</v>
      </c>
      <c r="J26" s="222" t="s">
        <v>3198</v>
      </c>
      <c r="K26" s="222" t="s">
        <v>3065</v>
      </c>
      <c r="L26" s="222">
        <v>34</v>
      </c>
      <c r="M26" s="222" t="s">
        <v>3098</v>
      </c>
      <c r="N26" s="222">
        <v>2</v>
      </c>
      <c r="O26" s="22" t="str">
        <f>IF(学校情報入力!$C$7="","",IF(学校情報入力!$C$7=登録データ!F26,1,0))</f>
        <v/>
      </c>
      <c r="P26" s="22" t="str">
        <f>IF(学校情報入力!$C$7="","",IF(学校情報入力!$C$7=登録データ!M26,1,0))</f>
        <v/>
      </c>
      <c r="Q26" s="220" t="s">
        <v>380</v>
      </c>
      <c r="R26" s="78" t="s">
        <v>485</v>
      </c>
      <c r="S26" s="31">
        <f>IF(Q26="","",SUM(地区選択!$C$2*100000,COUNTA($Q$3:Q26)))</f>
        <v>700024</v>
      </c>
      <c r="T26" s="220" t="s">
        <v>438</v>
      </c>
      <c r="U26" s="1" t="s">
        <v>139</v>
      </c>
      <c r="V26" s="138">
        <v>6300</v>
      </c>
      <c r="W26" s="138">
        <v>6000</v>
      </c>
      <c r="X26" s="139" t="s">
        <v>170</v>
      </c>
      <c r="Y26" s="138" t="s">
        <v>137</v>
      </c>
      <c r="Z26" s="138">
        <v>3900</v>
      </c>
      <c r="AA26" s="138">
        <v>3500</v>
      </c>
      <c r="AB26" s="20" t="s">
        <v>187</v>
      </c>
    </row>
    <row r="27" spans="1:28">
      <c r="A27" s="221">
        <v>1025</v>
      </c>
      <c r="B27" s="221" t="s">
        <v>569</v>
      </c>
      <c r="C27" s="221" t="s">
        <v>570</v>
      </c>
      <c r="D27" s="221" t="s">
        <v>3065</v>
      </c>
      <c r="E27" s="221">
        <v>34</v>
      </c>
      <c r="F27" s="221" t="s">
        <v>3094</v>
      </c>
      <c r="G27" s="221">
        <v>2</v>
      </c>
      <c r="H27" s="222">
        <v>1025</v>
      </c>
      <c r="I27" s="222" t="s">
        <v>3199</v>
      </c>
      <c r="J27" s="222" t="s">
        <v>3200</v>
      </c>
      <c r="K27" s="222" t="s">
        <v>3065</v>
      </c>
      <c r="L27" s="222">
        <v>34</v>
      </c>
      <c r="M27" s="222" t="s">
        <v>3098</v>
      </c>
      <c r="N27" s="222">
        <v>5</v>
      </c>
      <c r="O27" s="22" t="str">
        <f>IF(学校情報入力!$C$7="","",IF(学校情報入力!$C$7=登録データ!F27,1,0))</f>
        <v/>
      </c>
      <c r="P27" s="22" t="str">
        <f>IF(学校情報入力!$C$7="","",IF(学校情報入力!$C$7=登録データ!M27,1,0))</f>
        <v/>
      </c>
      <c r="Q27" s="220" t="s">
        <v>381</v>
      </c>
      <c r="R27" s="78" t="s">
        <v>486</v>
      </c>
      <c r="S27" s="31">
        <f>IF(Q27="","",SUM(地区選択!$C$2*100000,COUNTA($Q$3:Q27)))</f>
        <v>700025</v>
      </c>
      <c r="T27" s="220" t="s">
        <v>439</v>
      </c>
      <c r="U27" s="1" t="s">
        <v>266</v>
      </c>
      <c r="V27" s="138">
        <v>5400</v>
      </c>
      <c r="W27" s="138" t="s">
        <v>267</v>
      </c>
      <c r="X27" s="139" t="s">
        <v>170</v>
      </c>
      <c r="Y27" s="138" t="s">
        <v>138</v>
      </c>
      <c r="Z27" s="138">
        <v>4450</v>
      </c>
      <c r="AA27" s="138">
        <v>4300</v>
      </c>
      <c r="AB27" s="20" t="s">
        <v>188</v>
      </c>
    </row>
    <row r="28" spans="1:28">
      <c r="A28" s="221">
        <v>1026</v>
      </c>
      <c r="B28" s="221" t="s">
        <v>571</v>
      </c>
      <c r="C28" s="221" t="s">
        <v>572</v>
      </c>
      <c r="D28" s="221" t="s">
        <v>3065</v>
      </c>
      <c r="E28" s="221">
        <v>34</v>
      </c>
      <c r="F28" s="221" t="s">
        <v>3094</v>
      </c>
      <c r="G28" s="221">
        <v>2</v>
      </c>
      <c r="H28" s="222">
        <v>1026</v>
      </c>
      <c r="I28" s="222" t="s">
        <v>3201</v>
      </c>
      <c r="J28" s="222" t="s">
        <v>3202</v>
      </c>
      <c r="K28" s="222" t="s">
        <v>3065</v>
      </c>
      <c r="L28" s="222">
        <v>34</v>
      </c>
      <c r="M28" s="222" t="s">
        <v>3098</v>
      </c>
      <c r="N28" s="222">
        <v>2</v>
      </c>
      <c r="O28" s="22" t="str">
        <f>IF(学校情報入力!$C$7="","",IF(学校情報入力!$C$7=登録データ!F28,1,0))</f>
        <v/>
      </c>
      <c r="P28" s="22" t="str">
        <f>IF(学校情報入力!$C$7="","",IF(学校情報入力!$C$7=登録データ!M28,1,0))</f>
        <v/>
      </c>
      <c r="Q28" s="220" t="s">
        <v>382</v>
      </c>
      <c r="R28" s="80" t="s">
        <v>487</v>
      </c>
      <c r="S28" s="31">
        <f>IF(Q28="","",SUM(地区選択!$C$2*100000,COUNTA($Q$3:Q28)))</f>
        <v>700026</v>
      </c>
      <c r="T28" s="220" t="s">
        <v>440</v>
      </c>
      <c r="V28" s="140"/>
      <c r="W28" s="140"/>
      <c r="X28" s="140"/>
      <c r="Y28" s="138" t="s">
        <v>140</v>
      </c>
      <c r="Z28" s="138">
        <v>4300</v>
      </c>
      <c r="AA28" s="138">
        <v>4000</v>
      </c>
      <c r="AB28" s="20" t="s">
        <v>189</v>
      </c>
    </row>
    <row r="29" spans="1:28">
      <c r="A29" s="221">
        <v>1027</v>
      </c>
      <c r="B29" s="221" t="s">
        <v>573</v>
      </c>
      <c r="C29" s="221" t="s">
        <v>574</v>
      </c>
      <c r="D29" s="221" t="s">
        <v>3065</v>
      </c>
      <c r="E29" s="221">
        <v>34</v>
      </c>
      <c r="F29" s="221" t="s">
        <v>3094</v>
      </c>
      <c r="G29" s="221">
        <v>1</v>
      </c>
      <c r="H29" s="222">
        <v>1027</v>
      </c>
      <c r="I29" s="222" t="s">
        <v>3203</v>
      </c>
      <c r="J29" s="222" t="s">
        <v>3204</v>
      </c>
      <c r="K29" s="222" t="s">
        <v>3065</v>
      </c>
      <c r="L29" s="222">
        <v>34</v>
      </c>
      <c r="M29" s="222" t="s">
        <v>3098</v>
      </c>
      <c r="N29" s="222">
        <v>2</v>
      </c>
      <c r="O29" s="22" t="str">
        <f>IF(学校情報入力!$C$7="","",IF(学校情報入力!$C$7=登録データ!F29,1,0))</f>
        <v/>
      </c>
      <c r="P29" s="22" t="str">
        <f>IF(学校情報入力!$C$7="","",IF(学校情報入力!$C$7=登録データ!M29,1,0))</f>
        <v/>
      </c>
      <c r="Q29" s="220" t="s">
        <v>383</v>
      </c>
      <c r="R29" s="81" t="s">
        <v>488</v>
      </c>
      <c r="S29" s="31">
        <f>IF(Q29="","",SUM(地区選択!$C$2*100000,COUNTA($Q$3:Q29)))</f>
        <v>700027</v>
      </c>
      <c r="T29" s="220" t="s">
        <v>441</v>
      </c>
      <c r="U29" s="19"/>
      <c r="V29" s="19"/>
      <c r="W29" s="19"/>
      <c r="X29" s="19"/>
      <c r="Y29" s="19"/>
      <c r="Z29" s="19"/>
      <c r="AA29" s="19"/>
      <c r="AB29" s="19"/>
    </row>
    <row r="30" spans="1:28">
      <c r="A30" s="221">
        <v>1028</v>
      </c>
      <c r="B30" s="221" t="s">
        <v>575</v>
      </c>
      <c r="C30" s="221" t="s">
        <v>576</v>
      </c>
      <c r="D30" s="221" t="s">
        <v>3065</v>
      </c>
      <c r="E30" s="221">
        <v>34</v>
      </c>
      <c r="F30" s="221" t="s">
        <v>3094</v>
      </c>
      <c r="G30" s="221">
        <v>1</v>
      </c>
      <c r="H30" s="222">
        <v>1028</v>
      </c>
      <c r="I30" s="222" t="s">
        <v>3205</v>
      </c>
      <c r="J30" s="222" t="s">
        <v>3206</v>
      </c>
      <c r="K30" s="222" t="s">
        <v>3065</v>
      </c>
      <c r="L30" s="222">
        <v>34</v>
      </c>
      <c r="M30" s="222" t="s">
        <v>3098</v>
      </c>
      <c r="N30" s="222">
        <v>6</v>
      </c>
      <c r="O30" s="22" t="str">
        <f>IF(学校情報入力!$C$7="","",IF(学校情報入力!$C$7=登録データ!F30,1,0))</f>
        <v/>
      </c>
      <c r="P30" s="22" t="str">
        <f>IF(学校情報入力!$C$7="","",IF(学校情報入力!$C$7=登録データ!M30,1,0))</f>
        <v/>
      </c>
      <c r="Q30" s="220" t="s">
        <v>384</v>
      </c>
      <c r="R30" s="81" t="s">
        <v>489</v>
      </c>
      <c r="S30" s="31">
        <f>IF(Q30="","",SUM(地区選択!$C$2*100000,COUNTA($Q$3:Q30)))</f>
        <v>700028</v>
      </c>
      <c r="T30" s="220" t="s">
        <v>442</v>
      </c>
      <c r="U30" s="19"/>
      <c r="V30" s="19"/>
      <c r="W30" s="19"/>
      <c r="X30" s="19"/>
      <c r="Y30" s="19"/>
      <c r="Z30" s="19"/>
      <c r="AA30" s="19"/>
      <c r="AB30" s="19"/>
    </row>
    <row r="31" spans="1:28">
      <c r="A31" s="221">
        <v>1029</v>
      </c>
      <c r="B31" s="221" t="s">
        <v>577</v>
      </c>
      <c r="C31" s="221" t="s">
        <v>578</v>
      </c>
      <c r="D31" s="221" t="s">
        <v>3065</v>
      </c>
      <c r="E31" s="221">
        <v>34</v>
      </c>
      <c r="F31" s="221" t="s">
        <v>3094</v>
      </c>
      <c r="G31" s="221">
        <v>1</v>
      </c>
      <c r="H31" s="222">
        <v>1029</v>
      </c>
      <c r="I31" s="222" t="s">
        <v>3207</v>
      </c>
      <c r="J31" s="222" t="s">
        <v>3208</v>
      </c>
      <c r="K31" s="222" t="s">
        <v>3065</v>
      </c>
      <c r="L31" s="222">
        <v>34</v>
      </c>
      <c r="M31" s="222" t="s">
        <v>3098</v>
      </c>
      <c r="N31" s="222">
        <v>3</v>
      </c>
      <c r="O31" s="22" t="str">
        <f>IF(学校情報入力!$C$7="","",IF(学校情報入力!$C$7=登録データ!F31,1,0))</f>
        <v/>
      </c>
      <c r="P31" s="22" t="str">
        <f>IF(学校情報入力!$C$7="","",IF(学校情報入力!$C$7=登録データ!M31,1,0))</f>
        <v/>
      </c>
      <c r="Q31" s="220" t="s">
        <v>385</v>
      </c>
      <c r="R31" s="82" t="s">
        <v>490</v>
      </c>
      <c r="S31" s="31">
        <f>IF(Q31="","",SUM(地区選択!$C$2*100000,COUNTA($Q$3:Q31)))</f>
        <v>700029</v>
      </c>
      <c r="T31" s="220" t="s">
        <v>443</v>
      </c>
      <c r="U31" s="19"/>
      <c r="V31" s="19"/>
      <c r="W31" s="19"/>
      <c r="X31" s="19"/>
      <c r="Y31" s="19"/>
      <c r="Z31" s="19"/>
      <c r="AA31" s="19"/>
      <c r="AB31" s="19"/>
    </row>
    <row r="32" spans="1:28">
      <c r="A32" s="221">
        <v>1030</v>
      </c>
      <c r="B32" s="221" t="s">
        <v>579</v>
      </c>
      <c r="C32" s="221" t="s">
        <v>580</v>
      </c>
      <c r="D32" s="221" t="s">
        <v>3066</v>
      </c>
      <c r="E32" s="221">
        <v>33</v>
      </c>
      <c r="F32" s="221" t="s">
        <v>3094</v>
      </c>
      <c r="G32" s="221">
        <v>4</v>
      </c>
      <c r="H32" s="222">
        <v>1030</v>
      </c>
      <c r="I32" s="222" t="s">
        <v>3209</v>
      </c>
      <c r="J32" s="222" t="s">
        <v>3210</v>
      </c>
      <c r="K32" s="222" t="s">
        <v>3065</v>
      </c>
      <c r="L32" s="222">
        <v>34</v>
      </c>
      <c r="M32" s="222" t="s">
        <v>3098</v>
      </c>
      <c r="N32" s="222">
        <v>2</v>
      </c>
      <c r="O32" s="22" t="str">
        <f>IF(学校情報入力!$C$7="","",IF(学校情報入力!$C$7=登録データ!F32,1,0))</f>
        <v/>
      </c>
      <c r="P32" s="22" t="str">
        <f>IF(学校情報入力!$C$7="","",IF(学校情報入力!$C$7=登録データ!M32,1,0))</f>
        <v/>
      </c>
      <c r="Q32" s="220" t="s">
        <v>386</v>
      </c>
      <c r="R32" s="83" t="s">
        <v>491</v>
      </c>
      <c r="S32" s="31">
        <f>IF(Q32="","",SUM(地区選択!$C$2*100000,COUNTA($Q$3:Q32)))</f>
        <v>700030</v>
      </c>
      <c r="T32" s="220" t="s">
        <v>444</v>
      </c>
    </row>
    <row r="33" spans="1:20">
      <c r="A33" s="221">
        <v>1031</v>
      </c>
      <c r="B33" s="221" t="s">
        <v>581</v>
      </c>
      <c r="C33" s="221" t="s">
        <v>582</v>
      </c>
      <c r="D33" s="221" t="s">
        <v>3065</v>
      </c>
      <c r="E33" s="221">
        <v>34</v>
      </c>
      <c r="F33" s="221" t="s">
        <v>3094</v>
      </c>
      <c r="G33" s="221">
        <v>4</v>
      </c>
      <c r="H33" s="222">
        <v>1031</v>
      </c>
      <c r="I33" s="222" t="s">
        <v>3211</v>
      </c>
      <c r="J33" s="222" t="s">
        <v>3212</v>
      </c>
      <c r="K33" s="222" t="s">
        <v>3065</v>
      </c>
      <c r="L33" s="222">
        <v>34</v>
      </c>
      <c r="M33" s="222" t="s">
        <v>3098</v>
      </c>
      <c r="N33" s="222">
        <v>2</v>
      </c>
      <c r="O33" s="22" t="str">
        <f>IF(学校情報入力!$C$7="","",IF(学校情報入力!$C$7=登録データ!F33,1,0))</f>
        <v/>
      </c>
      <c r="P33" s="22" t="str">
        <f>IF(学校情報入力!$C$7="","",IF(学校情報入力!$C$7=登録データ!M33,1,0))</f>
        <v/>
      </c>
      <c r="Q33" s="220" t="s">
        <v>387</v>
      </c>
      <c r="R33" s="83" t="s">
        <v>492</v>
      </c>
      <c r="S33" s="31">
        <f>IF(Q33="","",SUM(地区選択!$C$2*100000,COUNTA($Q$3:Q33)))</f>
        <v>700031</v>
      </c>
      <c r="T33" s="220" t="s">
        <v>445</v>
      </c>
    </row>
    <row r="34" spans="1:20">
      <c r="A34" s="221">
        <v>1032</v>
      </c>
      <c r="B34" s="221" t="s">
        <v>583</v>
      </c>
      <c r="C34" s="221" t="s">
        <v>584</v>
      </c>
      <c r="D34" s="221" t="s">
        <v>3065</v>
      </c>
      <c r="E34" s="221">
        <v>34</v>
      </c>
      <c r="F34" s="221" t="s">
        <v>3094</v>
      </c>
      <c r="G34" s="221">
        <v>4</v>
      </c>
      <c r="H34" s="222">
        <v>1032</v>
      </c>
      <c r="I34" s="222" t="s">
        <v>3213</v>
      </c>
      <c r="J34" s="222" t="s">
        <v>3214</v>
      </c>
      <c r="K34" s="222" t="s">
        <v>3065</v>
      </c>
      <c r="L34" s="222">
        <v>34</v>
      </c>
      <c r="M34" s="222" t="s">
        <v>3098</v>
      </c>
      <c r="N34" s="222">
        <v>2</v>
      </c>
      <c r="O34" s="22" t="str">
        <f>IF(学校情報入力!$C$7="","",IF(学校情報入力!$C$7=登録データ!F34,1,0))</f>
        <v/>
      </c>
      <c r="P34" s="22" t="str">
        <f>IF(学校情報入力!$C$7="","",IF(学校情報入力!$C$7=登録データ!M34,1,0))</f>
        <v/>
      </c>
      <c r="Q34" s="220" t="s">
        <v>388</v>
      </c>
      <c r="R34" s="83" t="s">
        <v>493</v>
      </c>
      <c r="S34" s="31">
        <f>IF(Q34="","",SUM(地区選択!$C$2*100000,COUNTA($Q$3:Q34)))</f>
        <v>700032</v>
      </c>
      <c r="T34" s="220" t="s">
        <v>446</v>
      </c>
    </row>
    <row r="35" spans="1:20">
      <c r="A35" s="221">
        <v>1033</v>
      </c>
      <c r="B35" s="221" t="s">
        <v>585</v>
      </c>
      <c r="C35" s="221" t="s">
        <v>586</v>
      </c>
      <c r="D35" s="221" t="s">
        <v>3065</v>
      </c>
      <c r="E35" s="221">
        <v>34</v>
      </c>
      <c r="F35" s="221" t="s">
        <v>3095</v>
      </c>
      <c r="G35" s="221">
        <v>4</v>
      </c>
      <c r="H35" s="222">
        <v>1033</v>
      </c>
      <c r="I35" s="222" t="s">
        <v>3215</v>
      </c>
      <c r="J35" s="222" t="s">
        <v>3216</v>
      </c>
      <c r="K35" s="222" t="s">
        <v>3065</v>
      </c>
      <c r="L35" s="222">
        <v>34</v>
      </c>
      <c r="M35" s="222" t="s">
        <v>3098</v>
      </c>
      <c r="N35" s="222">
        <v>4</v>
      </c>
      <c r="O35" s="22" t="str">
        <f>IF(学校情報入力!$C$7="","",IF(学校情報入力!$C$7=登録データ!F35,1,0))</f>
        <v/>
      </c>
      <c r="P35" s="22" t="str">
        <f>IF(学校情報入力!$C$7="","",IF(学校情報入力!$C$7=登録データ!M35,1,0))</f>
        <v/>
      </c>
      <c r="Q35" s="220" t="s">
        <v>389</v>
      </c>
      <c r="R35" s="83" t="s">
        <v>494</v>
      </c>
      <c r="S35" s="31">
        <f>IF(Q35="","",SUM(地区選択!$C$2*100000,COUNTA($Q$3:Q35)))</f>
        <v>700033</v>
      </c>
      <c r="T35" s="220" t="s">
        <v>447</v>
      </c>
    </row>
    <row r="36" spans="1:20">
      <c r="A36" s="221">
        <v>1034</v>
      </c>
      <c r="B36" s="221" t="s">
        <v>587</v>
      </c>
      <c r="C36" s="221" t="s">
        <v>588</v>
      </c>
      <c r="D36" s="221" t="s">
        <v>3065</v>
      </c>
      <c r="E36" s="221">
        <v>34</v>
      </c>
      <c r="F36" s="221" t="s">
        <v>3095</v>
      </c>
      <c r="G36" s="221">
        <v>2</v>
      </c>
      <c r="H36" s="222">
        <v>1034</v>
      </c>
      <c r="I36" s="222" t="s">
        <v>3217</v>
      </c>
      <c r="J36" s="222" t="s">
        <v>3218</v>
      </c>
      <c r="K36" s="222" t="s">
        <v>3089</v>
      </c>
      <c r="L36" s="222">
        <v>45</v>
      </c>
      <c r="M36" s="222" t="s">
        <v>3098</v>
      </c>
      <c r="N36" s="222">
        <v>4</v>
      </c>
      <c r="O36" s="22" t="str">
        <f>IF(学校情報入力!$C$7="","",IF(学校情報入力!$C$7=登録データ!F36,1,0))</f>
        <v/>
      </c>
      <c r="P36" s="22" t="str">
        <f>IF(学校情報入力!$C$7="","",IF(学校情報入力!$C$7=登録データ!M36,1,0))</f>
        <v/>
      </c>
      <c r="Q36" s="220" t="s">
        <v>390</v>
      </c>
      <c r="R36" s="83" t="s">
        <v>495</v>
      </c>
      <c r="S36" s="31">
        <f>IF(Q36="","",SUM(地区選択!$C$2*100000,COUNTA($Q$3:Q36)))</f>
        <v>700034</v>
      </c>
      <c r="T36" s="220" t="s">
        <v>448</v>
      </c>
    </row>
    <row r="37" spans="1:20">
      <c r="A37" s="221">
        <v>1035</v>
      </c>
      <c r="B37" s="221" t="s">
        <v>589</v>
      </c>
      <c r="C37" s="221" t="s">
        <v>590</v>
      </c>
      <c r="D37" s="221" t="s">
        <v>3065</v>
      </c>
      <c r="E37" s="221">
        <v>34</v>
      </c>
      <c r="F37" s="221" t="s">
        <v>3095</v>
      </c>
      <c r="G37" s="221">
        <v>2</v>
      </c>
      <c r="H37" s="222">
        <v>1035</v>
      </c>
      <c r="I37" s="222" t="s">
        <v>3219</v>
      </c>
      <c r="J37" s="222" t="s">
        <v>3220</v>
      </c>
      <c r="K37" s="222" t="s">
        <v>3065</v>
      </c>
      <c r="L37" s="222">
        <v>34</v>
      </c>
      <c r="M37" s="222" t="s">
        <v>3098</v>
      </c>
      <c r="N37" s="222">
        <v>2</v>
      </c>
      <c r="O37" s="22" t="str">
        <f>IF(学校情報入力!$C$7="","",IF(学校情報入力!$C$7=登録データ!F37,1,0))</f>
        <v/>
      </c>
      <c r="P37" s="22" t="str">
        <f>IF(学校情報入力!$C$7="","",IF(学校情報入力!$C$7=登録データ!M37,1,0))</f>
        <v/>
      </c>
      <c r="Q37" s="220" t="s">
        <v>391</v>
      </c>
      <c r="R37" s="83" t="s">
        <v>496</v>
      </c>
      <c r="S37" s="31">
        <f>IF(Q37="","",SUM(地区選択!$C$2*100000,COUNTA($Q$3:Q37)))</f>
        <v>700035</v>
      </c>
      <c r="T37" s="220" t="s">
        <v>449</v>
      </c>
    </row>
    <row r="38" spans="1:20">
      <c r="A38" s="221">
        <v>1036</v>
      </c>
      <c r="B38" s="221" t="s">
        <v>591</v>
      </c>
      <c r="C38" s="221" t="s">
        <v>592</v>
      </c>
      <c r="D38" s="221" t="s">
        <v>3065</v>
      </c>
      <c r="E38" s="221">
        <v>34</v>
      </c>
      <c r="F38" s="221" t="s">
        <v>3095</v>
      </c>
      <c r="G38" s="221">
        <v>3</v>
      </c>
      <c r="H38" s="222">
        <v>1036</v>
      </c>
      <c r="I38" s="222" t="s">
        <v>3221</v>
      </c>
      <c r="J38" s="222" t="s">
        <v>3222</v>
      </c>
      <c r="K38" s="222" t="s">
        <v>3065</v>
      </c>
      <c r="L38" s="222">
        <v>34</v>
      </c>
      <c r="M38" s="222" t="s">
        <v>3098</v>
      </c>
      <c r="N38" s="222">
        <v>3</v>
      </c>
      <c r="O38" s="22" t="str">
        <f>IF(学校情報入力!$C$7="","",IF(学校情報入力!$C$7=登録データ!F38,1,0))</f>
        <v/>
      </c>
      <c r="P38" s="22" t="str">
        <f>IF(学校情報入力!$C$7="","",IF(学校情報入力!$C$7=登録データ!M38,1,0))</f>
        <v/>
      </c>
      <c r="Q38" s="220" t="s">
        <v>392</v>
      </c>
      <c r="R38" s="83" t="s">
        <v>497</v>
      </c>
      <c r="S38" s="31">
        <f>IF(Q38="","",SUM(地区選択!$C$2*100000,COUNTA($Q$3:Q38)))</f>
        <v>700036</v>
      </c>
      <c r="T38" s="220" t="s">
        <v>450</v>
      </c>
    </row>
    <row r="39" spans="1:20">
      <c r="A39" s="221">
        <v>1037</v>
      </c>
      <c r="B39" s="221" t="s">
        <v>593</v>
      </c>
      <c r="C39" s="221" t="s">
        <v>594</v>
      </c>
      <c r="D39" s="221" t="s">
        <v>3069</v>
      </c>
      <c r="E39" s="221">
        <v>27</v>
      </c>
      <c r="F39" s="221" t="s">
        <v>3095</v>
      </c>
      <c r="G39" s="221">
        <v>2</v>
      </c>
      <c r="H39" s="222">
        <v>1037</v>
      </c>
      <c r="I39" s="222" t="s">
        <v>3223</v>
      </c>
      <c r="J39" s="222" t="s">
        <v>3224</v>
      </c>
      <c r="K39" s="222" t="s">
        <v>3065</v>
      </c>
      <c r="L39" s="222">
        <v>34</v>
      </c>
      <c r="M39" s="222" t="s">
        <v>3098</v>
      </c>
      <c r="N39" s="222">
        <v>2</v>
      </c>
      <c r="O39" s="22" t="str">
        <f>IF(学校情報入力!$C$7="","",IF(学校情報入力!$C$7=登録データ!F39,1,0))</f>
        <v/>
      </c>
      <c r="P39" s="22" t="str">
        <f>IF(学校情報入力!$C$7="","",IF(学校情報入力!$C$7=登録データ!M39,1,0))</f>
        <v/>
      </c>
      <c r="Q39" s="220" t="s">
        <v>393</v>
      </c>
      <c r="R39" s="83" t="s">
        <v>498</v>
      </c>
      <c r="S39" s="31">
        <f>IF(Q39="","",SUM(地区選択!$C$2*100000,COUNTA($Q$3:Q39)))</f>
        <v>700037</v>
      </c>
      <c r="T39" s="220" t="s">
        <v>451</v>
      </c>
    </row>
    <row r="40" spans="1:20">
      <c r="A40" s="221">
        <v>1038</v>
      </c>
      <c r="B40" s="221" t="s">
        <v>595</v>
      </c>
      <c r="C40" s="221" t="s">
        <v>596</v>
      </c>
      <c r="D40" s="221" t="s">
        <v>3065</v>
      </c>
      <c r="E40" s="221">
        <v>34</v>
      </c>
      <c r="F40" s="221" t="s">
        <v>3095</v>
      </c>
      <c r="G40" s="221">
        <v>3</v>
      </c>
      <c r="H40" s="222">
        <v>1038</v>
      </c>
      <c r="I40" s="222" t="s">
        <v>3225</v>
      </c>
      <c r="J40" s="222" t="s">
        <v>3226</v>
      </c>
      <c r="K40" s="222" t="s">
        <v>3065</v>
      </c>
      <c r="L40" s="222">
        <v>34</v>
      </c>
      <c r="M40" s="222" t="s">
        <v>3098</v>
      </c>
      <c r="N40" s="222">
        <v>6</v>
      </c>
      <c r="O40" s="22" t="str">
        <f>IF(学校情報入力!$C$7="","",IF(学校情報入力!$C$7=登録データ!F40,1,0))</f>
        <v/>
      </c>
      <c r="P40" s="22" t="str">
        <f>IF(学校情報入力!$C$7="","",IF(学校情報入力!$C$7=登録データ!M40,1,0))</f>
        <v/>
      </c>
      <c r="Q40" s="220" t="s">
        <v>363</v>
      </c>
      <c r="R40" s="83" t="s">
        <v>499</v>
      </c>
      <c r="S40" s="31">
        <f>IF(Q40="","",SUM(地区選択!$C$2*100000,COUNTA($Q$3:Q40)))</f>
        <v>700038</v>
      </c>
      <c r="T40" s="220" t="s">
        <v>422</v>
      </c>
    </row>
    <row r="41" spans="1:20">
      <c r="A41" s="221">
        <v>1039</v>
      </c>
      <c r="B41" s="221" t="s">
        <v>597</v>
      </c>
      <c r="C41" s="221" t="s">
        <v>598</v>
      </c>
      <c r="D41" s="221" t="s">
        <v>3065</v>
      </c>
      <c r="E41" s="221">
        <v>34</v>
      </c>
      <c r="F41" s="221" t="s">
        <v>3095</v>
      </c>
      <c r="G41" s="221">
        <v>2</v>
      </c>
      <c r="H41" s="222">
        <v>1039</v>
      </c>
      <c r="I41" s="222" t="s">
        <v>3227</v>
      </c>
      <c r="J41" s="222" t="s">
        <v>3228</v>
      </c>
      <c r="K41" s="222" t="s">
        <v>3065</v>
      </c>
      <c r="L41" s="222">
        <v>34</v>
      </c>
      <c r="M41" s="222" t="s">
        <v>3098</v>
      </c>
      <c r="N41" s="222">
        <v>2</v>
      </c>
      <c r="O41" s="22" t="str">
        <f>IF(学校情報入力!$C$7="","",IF(学校情報入力!$C$7=登録データ!F41,1,0))</f>
        <v/>
      </c>
      <c r="P41" s="22" t="str">
        <f>IF(学校情報入力!$C$7="","",IF(学校情報入力!$C$7=登録データ!M41,1,0))</f>
        <v/>
      </c>
      <c r="Q41" s="220" t="s">
        <v>394</v>
      </c>
      <c r="R41" s="83" t="s">
        <v>500</v>
      </c>
      <c r="S41" s="31">
        <f>IF(Q41="","",SUM(地区選択!$C$2*100000,COUNTA($Q$3:Q41)))</f>
        <v>700039</v>
      </c>
      <c r="T41" s="220" t="s">
        <v>452</v>
      </c>
    </row>
    <row r="42" spans="1:20">
      <c r="A42" s="221">
        <v>1040</v>
      </c>
      <c r="B42" s="221" t="s">
        <v>599</v>
      </c>
      <c r="C42" s="221" t="s">
        <v>600</v>
      </c>
      <c r="D42" s="221" t="s">
        <v>3070</v>
      </c>
      <c r="E42" s="221">
        <v>41</v>
      </c>
      <c r="F42" s="221" t="s">
        <v>3095</v>
      </c>
      <c r="G42" s="221">
        <v>3</v>
      </c>
      <c r="H42" s="222">
        <v>1040</v>
      </c>
      <c r="I42" s="222" t="s">
        <v>3229</v>
      </c>
      <c r="J42" s="222" t="s">
        <v>3230</v>
      </c>
      <c r="K42" s="222" t="s">
        <v>3065</v>
      </c>
      <c r="L42" s="222">
        <v>34</v>
      </c>
      <c r="M42" s="222" t="s">
        <v>3098</v>
      </c>
      <c r="N42" s="222">
        <v>2</v>
      </c>
      <c r="O42" s="22" t="str">
        <f>IF(学校情報入力!$C$7="","",IF(学校情報入力!$C$7=登録データ!F42,1,0))</f>
        <v/>
      </c>
      <c r="P42" s="22" t="str">
        <f>IF(学校情報入力!$C$7="","",IF(学校情報入力!$C$7=登録データ!M42,1,0))</f>
        <v/>
      </c>
      <c r="Q42" s="220" t="s">
        <v>395</v>
      </c>
      <c r="R42" s="83" t="s">
        <v>501</v>
      </c>
      <c r="S42" s="31">
        <f>IF(Q42="","",SUM(地区選択!$C$2*100000,COUNTA($Q$3:Q42)))</f>
        <v>700040</v>
      </c>
      <c r="T42" s="220" t="s">
        <v>453</v>
      </c>
    </row>
    <row r="43" spans="1:20">
      <c r="A43" s="221">
        <v>1041</v>
      </c>
      <c r="B43" s="221" t="s">
        <v>601</v>
      </c>
      <c r="C43" s="221" t="s">
        <v>602</v>
      </c>
      <c r="D43" s="221" t="s">
        <v>3065</v>
      </c>
      <c r="E43" s="221">
        <v>34</v>
      </c>
      <c r="F43" s="221" t="s">
        <v>3095</v>
      </c>
      <c r="G43" s="221">
        <v>2</v>
      </c>
      <c r="H43" s="222">
        <v>1041</v>
      </c>
      <c r="I43" s="222" t="s">
        <v>3231</v>
      </c>
      <c r="J43" s="222" t="s">
        <v>3232</v>
      </c>
      <c r="K43" s="222" t="s">
        <v>3065</v>
      </c>
      <c r="L43" s="222">
        <v>34</v>
      </c>
      <c r="M43" s="222" t="s">
        <v>3098</v>
      </c>
      <c r="N43" s="222">
        <v>2</v>
      </c>
      <c r="O43" s="22" t="str">
        <f>IF(学校情報入力!$C$7="","",IF(学校情報入力!$C$7=登録データ!F43,1,0))</f>
        <v/>
      </c>
      <c r="P43" s="22" t="str">
        <f>IF(学校情報入力!$C$7="","",IF(学校情報入力!$C$7=登録データ!M43,1,0))</f>
        <v/>
      </c>
      <c r="Q43" s="220" t="s">
        <v>396</v>
      </c>
      <c r="R43" s="83" t="s">
        <v>502</v>
      </c>
      <c r="S43" s="31">
        <f>IF(Q43="","",SUM(地区選択!$C$2*100000,COUNTA($Q$3:Q43)))</f>
        <v>700041</v>
      </c>
      <c r="T43" s="220" t="s">
        <v>454</v>
      </c>
    </row>
    <row r="44" spans="1:20">
      <c r="A44" s="221">
        <v>1042</v>
      </c>
      <c r="B44" s="221" t="s">
        <v>603</v>
      </c>
      <c r="C44" s="221" t="s">
        <v>604</v>
      </c>
      <c r="D44" s="221" t="s">
        <v>3065</v>
      </c>
      <c r="E44" s="221">
        <v>34</v>
      </c>
      <c r="F44" s="221" t="s">
        <v>3095</v>
      </c>
      <c r="G44" s="221">
        <v>2</v>
      </c>
      <c r="H44" s="222">
        <v>1042</v>
      </c>
      <c r="I44" s="222" t="s">
        <v>3233</v>
      </c>
      <c r="J44" s="222" t="s">
        <v>3234</v>
      </c>
      <c r="K44" s="222" t="s">
        <v>3065</v>
      </c>
      <c r="L44" s="222">
        <v>34</v>
      </c>
      <c r="M44" s="222" t="s">
        <v>3098</v>
      </c>
      <c r="N44" s="222" t="s">
        <v>3132</v>
      </c>
      <c r="O44" s="22" t="str">
        <f>IF(学校情報入力!$C$7="","",IF(学校情報入力!$C$7=登録データ!F44,1,0))</f>
        <v/>
      </c>
      <c r="P44" s="22" t="str">
        <f>IF(学校情報入力!$C$7="","",IF(学校情報入力!$C$7=登録データ!M44,1,0))</f>
        <v/>
      </c>
      <c r="Q44" s="220" t="s">
        <v>364</v>
      </c>
      <c r="R44" s="83" t="s">
        <v>503</v>
      </c>
      <c r="S44" s="31">
        <f>IF(Q44="","",SUM(地区選択!$C$2*100000,COUNTA($Q$3:Q44)))</f>
        <v>700042</v>
      </c>
      <c r="T44" s="220" t="s">
        <v>423</v>
      </c>
    </row>
    <row r="45" spans="1:20">
      <c r="A45" s="221">
        <v>1043</v>
      </c>
      <c r="B45" s="221" t="s">
        <v>605</v>
      </c>
      <c r="C45" s="221" t="s">
        <v>606</v>
      </c>
      <c r="D45" s="221" t="s">
        <v>3065</v>
      </c>
      <c r="E45" s="221">
        <v>34</v>
      </c>
      <c r="F45" s="221" t="s">
        <v>3095</v>
      </c>
      <c r="G45" s="221">
        <v>2</v>
      </c>
      <c r="H45" s="222">
        <v>1043</v>
      </c>
      <c r="I45" s="222" t="s">
        <v>3235</v>
      </c>
      <c r="J45" s="222" t="s">
        <v>3236</v>
      </c>
      <c r="K45" s="222" t="s">
        <v>3065</v>
      </c>
      <c r="L45" s="222">
        <v>34</v>
      </c>
      <c r="M45" s="222" t="s">
        <v>3098</v>
      </c>
      <c r="N45" s="222">
        <v>4</v>
      </c>
      <c r="O45" s="22" t="str">
        <f>IF(学校情報入力!$C$7="","",IF(学校情報入力!$C$7=登録データ!F45,1,0))</f>
        <v/>
      </c>
      <c r="P45" s="22" t="str">
        <f>IF(学校情報入力!$C$7="","",IF(学校情報入力!$C$7=登録データ!M45,1,0))</f>
        <v/>
      </c>
      <c r="Q45" s="220" t="s">
        <v>397</v>
      </c>
      <c r="R45" s="83" t="s">
        <v>504</v>
      </c>
      <c r="S45" s="31">
        <f>IF(Q45="","",SUM(地区選択!$C$2*100000,COUNTA($Q$3:Q45)))</f>
        <v>700043</v>
      </c>
      <c r="T45" s="220" t="s">
        <v>455</v>
      </c>
    </row>
    <row r="46" spans="1:20">
      <c r="A46" s="221">
        <v>1044</v>
      </c>
      <c r="B46" s="221" t="s">
        <v>607</v>
      </c>
      <c r="C46" s="221" t="s">
        <v>608</v>
      </c>
      <c r="D46" s="221" t="s">
        <v>3071</v>
      </c>
      <c r="E46" s="221">
        <v>35</v>
      </c>
      <c r="F46" s="221" t="s">
        <v>3095</v>
      </c>
      <c r="G46" s="221">
        <v>2</v>
      </c>
      <c r="H46" s="222">
        <v>1044</v>
      </c>
      <c r="I46" s="222" t="s">
        <v>3237</v>
      </c>
      <c r="J46" s="222" t="s">
        <v>3238</v>
      </c>
      <c r="K46" s="222" t="s">
        <v>3083</v>
      </c>
      <c r="L46" s="222">
        <v>38</v>
      </c>
      <c r="M46" s="222" t="s">
        <v>3098</v>
      </c>
      <c r="N46" s="222">
        <v>3</v>
      </c>
      <c r="O46" s="22" t="str">
        <f>IF(学校情報入力!$C$7="","",IF(学校情報入力!$C$7=登録データ!F46,1,0))</f>
        <v/>
      </c>
      <c r="P46" s="22" t="str">
        <f>IF(学校情報入力!$C$7="","",IF(学校情報入力!$C$7=登録データ!M46,1,0))</f>
        <v/>
      </c>
      <c r="Q46" s="220" t="s">
        <v>398</v>
      </c>
      <c r="R46" s="83" t="s">
        <v>505</v>
      </c>
      <c r="S46" s="31">
        <f>IF(Q46="","",SUM(地区選択!$C$2*100000,COUNTA($Q$3:Q46)))</f>
        <v>700044</v>
      </c>
      <c r="T46" s="220" t="s">
        <v>456</v>
      </c>
    </row>
    <row r="47" spans="1:20">
      <c r="A47" s="221">
        <v>1045</v>
      </c>
      <c r="B47" s="221" t="s">
        <v>609</v>
      </c>
      <c r="C47" s="221" t="s">
        <v>610</v>
      </c>
      <c r="D47" s="221" t="s">
        <v>3072</v>
      </c>
      <c r="E47" s="221">
        <v>28</v>
      </c>
      <c r="F47" s="221" t="s">
        <v>3096</v>
      </c>
      <c r="G47" s="221">
        <v>2</v>
      </c>
      <c r="H47" s="222">
        <v>1045</v>
      </c>
      <c r="I47" s="222" t="s">
        <v>3239</v>
      </c>
      <c r="J47" s="222" t="s">
        <v>3240</v>
      </c>
      <c r="K47" s="222" t="s">
        <v>3065</v>
      </c>
      <c r="L47" s="222">
        <v>34</v>
      </c>
      <c r="M47" s="222" t="s">
        <v>3098</v>
      </c>
      <c r="N47" s="222">
        <v>3</v>
      </c>
      <c r="O47" s="22" t="str">
        <f>IF(学校情報入力!$C$7="","",IF(学校情報入力!$C$7=登録データ!F47,1,0))</f>
        <v/>
      </c>
      <c r="P47" s="22" t="str">
        <f>IF(学校情報入力!$C$7="","",IF(学校情報入力!$C$7=登録データ!M47,1,0))</f>
        <v/>
      </c>
      <c r="Q47" s="220" t="s">
        <v>399</v>
      </c>
      <c r="R47" s="83" t="s">
        <v>506</v>
      </c>
      <c r="S47" s="31">
        <f>IF(Q47="","",SUM(地区選択!$C$2*100000,COUNTA($Q$3:Q47)))</f>
        <v>700045</v>
      </c>
      <c r="T47" s="220" t="s">
        <v>457</v>
      </c>
    </row>
    <row r="48" spans="1:20">
      <c r="A48" s="221">
        <v>1046</v>
      </c>
      <c r="B48" s="221" t="s">
        <v>611</v>
      </c>
      <c r="C48" s="221" t="s">
        <v>612</v>
      </c>
      <c r="D48" s="221" t="s">
        <v>3073</v>
      </c>
      <c r="E48" s="221">
        <v>31</v>
      </c>
      <c r="F48" s="221" t="s">
        <v>3096</v>
      </c>
      <c r="G48" s="221">
        <v>2</v>
      </c>
      <c r="H48" s="222">
        <v>1046</v>
      </c>
      <c r="I48" s="222" t="s">
        <v>3241</v>
      </c>
      <c r="J48" s="222" t="s">
        <v>3242</v>
      </c>
      <c r="K48" s="222" t="s">
        <v>3077</v>
      </c>
      <c r="L48" s="222">
        <v>30</v>
      </c>
      <c r="M48" s="222" t="s">
        <v>3098</v>
      </c>
      <c r="N48" s="222">
        <v>2</v>
      </c>
      <c r="O48" s="22" t="str">
        <f>IF(学校情報入力!$C$7="","",IF(学校情報入力!$C$7=登録データ!F48,1,0))</f>
        <v/>
      </c>
      <c r="P48" s="22" t="str">
        <f>IF(学校情報入力!$C$7="","",IF(学校情報入力!$C$7=登録データ!M48,1,0))</f>
        <v/>
      </c>
      <c r="Q48" s="220" t="s">
        <v>365</v>
      </c>
      <c r="R48" s="83" t="s">
        <v>507</v>
      </c>
      <c r="S48" s="31">
        <f>IF(Q48="","",SUM(地区選択!$C$2*100000,COUNTA($Q$3:Q48)))</f>
        <v>700046</v>
      </c>
      <c r="T48" s="220" t="s">
        <v>424</v>
      </c>
    </row>
    <row r="49" spans="1:20">
      <c r="A49" s="221">
        <v>1047</v>
      </c>
      <c r="B49" s="221" t="s">
        <v>613</v>
      </c>
      <c r="C49" s="221" t="s">
        <v>614</v>
      </c>
      <c r="D49" s="221" t="s">
        <v>3073</v>
      </c>
      <c r="E49" s="221">
        <v>31</v>
      </c>
      <c r="F49" s="221" t="s">
        <v>3096</v>
      </c>
      <c r="G49" s="221">
        <v>2</v>
      </c>
      <c r="H49" s="222">
        <v>1047</v>
      </c>
      <c r="I49" s="222" t="s">
        <v>3243</v>
      </c>
      <c r="J49" s="222" t="s">
        <v>3244</v>
      </c>
      <c r="K49" s="222" t="s">
        <v>3081</v>
      </c>
      <c r="L49" s="222">
        <v>23</v>
      </c>
      <c r="M49" s="222" t="s">
        <v>3098</v>
      </c>
      <c r="N49" s="222">
        <v>2</v>
      </c>
      <c r="O49" s="22" t="str">
        <f>IF(学校情報入力!$C$7="","",IF(学校情報入力!$C$7=登録データ!F49,1,0))</f>
        <v/>
      </c>
      <c r="P49" s="22" t="str">
        <f>IF(学校情報入力!$C$7="","",IF(学校情報入力!$C$7=登録データ!M49,1,0))</f>
        <v/>
      </c>
      <c r="Q49" s="220" t="s">
        <v>366</v>
      </c>
      <c r="R49" s="83" t="s">
        <v>508</v>
      </c>
      <c r="S49" s="31">
        <f>IF(Q49="","",SUM(地区選択!$C$2*100000,COUNTA($Q$3:Q49)))</f>
        <v>700047</v>
      </c>
      <c r="T49" s="220" t="s">
        <v>425</v>
      </c>
    </row>
    <row r="50" spans="1:20">
      <c r="A50" s="221">
        <v>1048</v>
      </c>
      <c r="B50" s="221" t="s">
        <v>615</v>
      </c>
      <c r="C50" s="221" t="s">
        <v>616</v>
      </c>
      <c r="D50" s="221" t="s">
        <v>3066</v>
      </c>
      <c r="E50" s="221">
        <v>33</v>
      </c>
      <c r="F50" s="221" t="s">
        <v>3096</v>
      </c>
      <c r="G50" s="221">
        <v>2</v>
      </c>
      <c r="H50" s="222">
        <v>1048</v>
      </c>
      <c r="I50" s="222" t="s">
        <v>3245</v>
      </c>
      <c r="J50" s="222" t="s">
        <v>3246</v>
      </c>
      <c r="K50" s="222" t="s">
        <v>3068</v>
      </c>
      <c r="L50" s="222">
        <v>37</v>
      </c>
      <c r="M50" s="222" t="s">
        <v>3098</v>
      </c>
      <c r="N50" s="222">
        <v>3</v>
      </c>
      <c r="O50" s="22" t="str">
        <f>IF(学校情報入力!$C$7="","",IF(学校情報入力!$C$7=登録データ!F50,1,0))</f>
        <v/>
      </c>
      <c r="P50" s="22" t="str">
        <f>IF(学校情報入力!$C$7="","",IF(学校情報入力!$C$7=登録データ!M50,1,0))</f>
        <v/>
      </c>
      <c r="Q50" s="220" t="s">
        <v>367</v>
      </c>
      <c r="R50" s="83" t="s">
        <v>509</v>
      </c>
      <c r="S50" s="31">
        <f>IF(Q50="","",SUM(地区選択!$C$2*100000,COUNTA($Q$3:Q50)))</f>
        <v>700048</v>
      </c>
      <c r="T50" s="220" t="s">
        <v>426</v>
      </c>
    </row>
    <row r="51" spans="1:20">
      <c r="A51" s="221">
        <v>1049</v>
      </c>
      <c r="B51" s="221" t="s">
        <v>617</v>
      </c>
      <c r="C51" s="221" t="s">
        <v>618</v>
      </c>
      <c r="D51" s="221" t="s">
        <v>3073</v>
      </c>
      <c r="E51" s="221">
        <v>31</v>
      </c>
      <c r="F51" s="221" t="s">
        <v>3096</v>
      </c>
      <c r="G51" s="221">
        <v>2</v>
      </c>
      <c r="H51" s="222">
        <v>1049</v>
      </c>
      <c r="I51" s="222" t="s">
        <v>3247</v>
      </c>
      <c r="J51" s="222" t="s">
        <v>3248</v>
      </c>
      <c r="K51" s="222" t="s">
        <v>3065</v>
      </c>
      <c r="L51" s="222">
        <v>34</v>
      </c>
      <c r="M51" s="222" t="s">
        <v>3098</v>
      </c>
      <c r="N51" s="222">
        <v>3</v>
      </c>
      <c r="O51" s="22" t="str">
        <f>IF(学校情報入力!$C$7="","",IF(学校情報入力!$C$7=登録データ!F51,1,0))</f>
        <v/>
      </c>
      <c r="P51" s="22" t="str">
        <f>IF(学校情報入力!$C$7="","",IF(学校情報入力!$C$7=登録データ!M51,1,0))</f>
        <v/>
      </c>
      <c r="Q51" s="220" t="s">
        <v>368</v>
      </c>
      <c r="R51" s="83" t="s">
        <v>510</v>
      </c>
      <c r="S51" s="31">
        <f>IF(Q51="","",SUM(地区選択!$C$2*100000,COUNTA($Q$3:Q51)))</f>
        <v>700049</v>
      </c>
      <c r="T51" s="220" t="s">
        <v>427</v>
      </c>
    </row>
    <row r="52" spans="1:20">
      <c r="A52" s="221">
        <v>1050</v>
      </c>
      <c r="B52" s="221" t="s">
        <v>619</v>
      </c>
      <c r="C52" s="221" t="s">
        <v>620</v>
      </c>
      <c r="D52" s="221" t="s">
        <v>3073</v>
      </c>
      <c r="E52" s="221">
        <v>31</v>
      </c>
      <c r="F52" s="221" t="s">
        <v>3096</v>
      </c>
      <c r="G52" s="221">
        <v>3</v>
      </c>
      <c r="H52" s="222">
        <v>1050</v>
      </c>
      <c r="I52" s="222" t="s">
        <v>3249</v>
      </c>
      <c r="J52" s="222" t="s">
        <v>3250</v>
      </c>
      <c r="K52" s="222" t="s">
        <v>3065</v>
      </c>
      <c r="L52" s="222">
        <v>34</v>
      </c>
      <c r="M52" s="222" t="s">
        <v>3098</v>
      </c>
      <c r="N52" s="222" t="s">
        <v>3138</v>
      </c>
      <c r="O52" s="22" t="str">
        <f>IF(学校情報入力!$C$7="","",IF(学校情報入力!$C$7=登録データ!F52,1,0))</f>
        <v/>
      </c>
      <c r="P52" s="22" t="str">
        <f>IF(学校情報入力!$C$7="","",IF(学校情報入力!$C$7=登録データ!M52,1,0))</f>
        <v/>
      </c>
      <c r="Q52" s="220" t="s">
        <v>400</v>
      </c>
      <c r="R52" s="83" t="s">
        <v>511</v>
      </c>
      <c r="S52" s="31">
        <f>IF(Q52="","",SUM(地区選択!$C$2*100000,COUNTA($Q$3:Q52)))</f>
        <v>700050</v>
      </c>
      <c r="T52" s="220" t="s">
        <v>458</v>
      </c>
    </row>
    <row r="53" spans="1:20">
      <c r="A53" s="221">
        <v>1051</v>
      </c>
      <c r="B53" s="221" t="s">
        <v>621</v>
      </c>
      <c r="C53" s="221" t="s">
        <v>622</v>
      </c>
      <c r="D53" s="221" t="s">
        <v>3072</v>
      </c>
      <c r="E53" s="221">
        <v>28</v>
      </c>
      <c r="F53" s="221" t="s">
        <v>3096</v>
      </c>
      <c r="G53" s="221">
        <v>3</v>
      </c>
      <c r="H53" s="222">
        <v>1051</v>
      </c>
      <c r="I53" s="222" t="s">
        <v>3251</v>
      </c>
      <c r="J53" s="222" t="s">
        <v>3252</v>
      </c>
      <c r="K53" s="222" t="s">
        <v>3065</v>
      </c>
      <c r="L53" s="222">
        <v>34</v>
      </c>
      <c r="M53" s="222" t="s">
        <v>3098</v>
      </c>
      <c r="N53" s="222" t="s">
        <v>3134</v>
      </c>
      <c r="O53" s="22" t="str">
        <f>IF(学校情報入力!$C$7="","",IF(学校情報入力!$C$7=登録データ!F53,1,0))</f>
        <v/>
      </c>
      <c r="P53" s="22" t="str">
        <f>IF(学校情報入力!$C$7="","",IF(学校情報入力!$C$7=登録データ!M53,1,0))</f>
        <v/>
      </c>
      <c r="Q53" s="220" t="s">
        <v>369</v>
      </c>
      <c r="R53" s="83" t="s">
        <v>512</v>
      </c>
      <c r="S53" s="31">
        <f>IF(Q53="","",SUM(地区選択!$C$2*100000,COUNTA($Q$3:Q53)))</f>
        <v>700051</v>
      </c>
      <c r="T53" s="220" t="s">
        <v>428</v>
      </c>
    </row>
    <row r="54" spans="1:20">
      <c r="A54" s="221">
        <v>1052</v>
      </c>
      <c r="B54" s="221" t="s">
        <v>623</v>
      </c>
      <c r="C54" s="221" t="s">
        <v>624</v>
      </c>
      <c r="D54" s="221" t="s">
        <v>3073</v>
      </c>
      <c r="E54" s="221">
        <v>31</v>
      </c>
      <c r="F54" s="221" t="s">
        <v>3096</v>
      </c>
      <c r="G54" s="221">
        <v>2</v>
      </c>
      <c r="H54" s="222">
        <v>1052</v>
      </c>
      <c r="I54" s="222" t="s">
        <v>3253</v>
      </c>
      <c r="J54" s="222" t="s">
        <v>3254</v>
      </c>
      <c r="K54" s="222" t="s">
        <v>3065</v>
      </c>
      <c r="L54" s="222">
        <v>34</v>
      </c>
      <c r="M54" s="222" t="s">
        <v>3098</v>
      </c>
      <c r="N54" s="222" t="s">
        <v>3137</v>
      </c>
      <c r="O54" s="22" t="str">
        <f>IF(学校情報入力!$C$7="","",IF(学校情報入力!$C$7=登録データ!F54,1,0))</f>
        <v/>
      </c>
      <c r="P54" s="22" t="str">
        <f>IF(学校情報入力!$C$7="","",IF(学校情報入力!$C$7=登録データ!M54,1,0))</f>
        <v/>
      </c>
      <c r="Q54" s="220" t="s">
        <v>401</v>
      </c>
      <c r="R54" s="83" t="s">
        <v>513</v>
      </c>
      <c r="S54" s="31">
        <f>IF(Q54="","",SUM(地区選択!$C$2*100000,COUNTA($Q$3:Q54)))</f>
        <v>700052</v>
      </c>
      <c r="T54" s="220" t="s">
        <v>459</v>
      </c>
    </row>
    <row r="55" spans="1:20">
      <c r="A55" s="221">
        <v>1053</v>
      </c>
      <c r="B55" s="221" t="s">
        <v>625</v>
      </c>
      <c r="C55" s="221" t="s">
        <v>626</v>
      </c>
      <c r="D55" s="221" t="s">
        <v>3073</v>
      </c>
      <c r="E55" s="221">
        <v>31</v>
      </c>
      <c r="F55" s="221" t="s">
        <v>3096</v>
      </c>
      <c r="G55" s="221">
        <v>5</v>
      </c>
      <c r="H55" s="222">
        <v>1053</v>
      </c>
      <c r="I55" s="222" t="s">
        <v>3255</v>
      </c>
      <c r="J55" s="222" t="s">
        <v>3256</v>
      </c>
      <c r="K55" s="222" t="s">
        <v>3065</v>
      </c>
      <c r="L55" s="222">
        <v>34</v>
      </c>
      <c r="M55" s="222" t="s">
        <v>3099</v>
      </c>
      <c r="N55" s="222" t="s">
        <v>3923</v>
      </c>
      <c r="O55" s="22" t="str">
        <f>IF(学校情報入力!$C$7="","",IF(学校情報入力!$C$7=登録データ!F55,1,0))</f>
        <v/>
      </c>
      <c r="P55" s="22" t="str">
        <f>IF(学校情報入力!$C$7="","",IF(学校情報入力!$C$7=登録データ!M55,1,0))</f>
        <v/>
      </c>
      <c r="Q55" s="220" t="s">
        <v>370</v>
      </c>
      <c r="R55" s="83" t="s">
        <v>514</v>
      </c>
      <c r="S55" s="31">
        <f>IF(Q55="","",SUM(地区選択!$C$2*100000,COUNTA($Q$3:Q55)))</f>
        <v>700053</v>
      </c>
      <c r="T55" s="220" t="s">
        <v>429</v>
      </c>
    </row>
    <row r="56" spans="1:20">
      <c r="A56" s="221">
        <v>1054</v>
      </c>
      <c r="B56" s="221" t="s">
        <v>627</v>
      </c>
      <c r="C56" s="221" t="s">
        <v>628</v>
      </c>
      <c r="D56" s="221" t="s">
        <v>3073</v>
      </c>
      <c r="E56" s="221">
        <v>31</v>
      </c>
      <c r="F56" s="221" t="s">
        <v>3096</v>
      </c>
      <c r="G56" s="221">
        <v>3</v>
      </c>
      <c r="H56" s="222">
        <v>1054</v>
      </c>
      <c r="I56" s="222" t="s">
        <v>3257</v>
      </c>
      <c r="J56" s="222" t="s">
        <v>3258</v>
      </c>
      <c r="K56" s="222" t="s">
        <v>3065</v>
      </c>
      <c r="L56" s="222">
        <v>34</v>
      </c>
      <c r="M56" s="222" t="s">
        <v>3099</v>
      </c>
      <c r="N56" s="222">
        <v>1</v>
      </c>
      <c r="O56" s="22" t="str">
        <f>IF(学校情報入力!$C$7="","",IF(学校情報入力!$C$7=登録データ!F56,1,0))</f>
        <v/>
      </c>
      <c r="P56" s="22" t="str">
        <f>IF(学校情報入力!$C$7="","",IF(学校情報入力!$C$7=登録データ!M56,1,0))</f>
        <v/>
      </c>
      <c r="Q56" s="220" t="s">
        <v>402</v>
      </c>
      <c r="R56" s="83" t="s">
        <v>515</v>
      </c>
      <c r="S56" s="31">
        <f>IF(Q56="","",SUM(地区選択!$C$2*100000,COUNTA($Q$3:Q56)))</f>
        <v>700054</v>
      </c>
      <c r="T56" s="220" t="s">
        <v>460</v>
      </c>
    </row>
    <row r="57" spans="1:20">
      <c r="A57" s="221">
        <v>1055</v>
      </c>
      <c r="B57" s="221" t="s">
        <v>629</v>
      </c>
      <c r="C57" s="221" t="s">
        <v>630</v>
      </c>
      <c r="D57" s="221" t="s">
        <v>3073</v>
      </c>
      <c r="E57" s="221">
        <v>31</v>
      </c>
      <c r="F57" s="221" t="s">
        <v>3096</v>
      </c>
      <c r="G57" s="221">
        <v>3</v>
      </c>
      <c r="H57" s="222">
        <v>1055</v>
      </c>
      <c r="I57" s="222" t="s">
        <v>3259</v>
      </c>
      <c r="J57" s="222" t="s">
        <v>3260</v>
      </c>
      <c r="K57" s="222" t="s">
        <v>3071</v>
      </c>
      <c r="L57" s="222">
        <v>35</v>
      </c>
      <c r="M57" s="222" t="s">
        <v>3099</v>
      </c>
      <c r="N57" s="222">
        <v>1</v>
      </c>
      <c r="O57" s="22" t="str">
        <f>IF(学校情報入力!$C$7="","",IF(学校情報入力!$C$7=登録データ!F57,1,0))</f>
        <v/>
      </c>
      <c r="P57" s="22" t="str">
        <f>IF(学校情報入力!$C$7="","",IF(学校情報入力!$C$7=登録データ!M57,1,0))</f>
        <v/>
      </c>
      <c r="Q57" s="220" t="s">
        <v>403</v>
      </c>
      <c r="R57" s="83" t="s">
        <v>516</v>
      </c>
      <c r="S57" s="31">
        <f>IF(Q57="","",SUM(地区選択!$C$2*100000,COUNTA($Q$3:Q57)))</f>
        <v>700055</v>
      </c>
      <c r="T57" s="220" t="s">
        <v>461</v>
      </c>
    </row>
    <row r="58" spans="1:20">
      <c r="A58" s="221">
        <v>1056</v>
      </c>
      <c r="B58" s="221" t="s">
        <v>631</v>
      </c>
      <c r="C58" s="221" t="s">
        <v>632</v>
      </c>
      <c r="D58" s="221" t="s">
        <v>3073</v>
      </c>
      <c r="E58" s="221">
        <v>31</v>
      </c>
      <c r="F58" s="221" t="s">
        <v>3096</v>
      </c>
      <c r="G58" s="221">
        <v>2</v>
      </c>
      <c r="H58" s="222">
        <v>1056</v>
      </c>
      <c r="I58" s="222" t="s">
        <v>3261</v>
      </c>
      <c r="J58" s="222" t="s">
        <v>3262</v>
      </c>
      <c r="K58" s="222" t="s">
        <v>3065</v>
      </c>
      <c r="L58" s="222">
        <v>34</v>
      </c>
      <c r="M58" s="222" t="s">
        <v>3099</v>
      </c>
      <c r="N58" s="222" t="s">
        <v>3137</v>
      </c>
      <c r="O58" s="22" t="str">
        <f>IF(学校情報入力!$C$7="","",IF(学校情報入力!$C$7=登録データ!F58,1,0))</f>
        <v/>
      </c>
      <c r="P58" s="22" t="str">
        <f>IF(学校情報入力!$C$7="","",IF(学校情報入力!$C$7=登録データ!M58,1,0))</f>
        <v/>
      </c>
      <c r="Q58" s="220" t="s">
        <v>371</v>
      </c>
      <c r="R58" s="83" t="s">
        <v>517</v>
      </c>
      <c r="S58" s="31">
        <f>IF(Q58="","",SUM(地区選択!$C$2*100000,COUNTA($Q$3:Q58)))</f>
        <v>700056</v>
      </c>
      <c r="T58" s="220" t="s">
        <v>430</v>
      </c>
    </row>
    <row r="59" spans="1:20">
      <c r="A59" s="221">
        <v>1057</v>
      </c>
      <c r="B59" s="221" t="s">
        <v>633</v>
      </c>
      <c r="C59" s="221" t="s">
        <v>634</v>
      </c>
      <c r="D59" s="221" t="s">
        <v>3073</v>
      </c>
      <c r="E59" s="221">
        <v>31</v>
      </c>
      <c r="F59" s="221" t="s">
        <v>3096</v>
      </c>
      <c r="G59" s="221">
        <v>3</v>
      </c>
      <c r="H59" s="222">
        <v>1057</v>
      </c>
      <c r="I59" s="222" t="s">
        <v>3263</v>
      </c>
      <c r="J59" s="222" t="s">
        <v>3264</v>
      </c>
      <c r="K59" s="222" t="s">
        <v>3081</v>
      </c>
      <c r="L59" s="222">
        <v>23</v>
      </c>
      <c r="M59" s="222" t="s">
        <v>3918</v>
      </c>
      <c r="N59" s="222">
        <v>4</v>
      </c>
      <c r="O59" s="22" t="str">
        <f>IF(学校情報入力!$C$7="","",IF(学校情報入力!$C$7=登録データ!F59,1,0))</f>
        <v/>
      </c>
      <c r="P59" s="22" t="str">
        <f>IF(学校情報入力!$C$7="","",IF(学校情報入力!$C$7=登録データ!M59,1,0))</f>
        <v/>
      </c>
      <c r="Q59" s="220" t="s">
        <v>372</v>
      </c>
      <c r="R59" s="83" t="s">
        <v>518</v>
      </c>
      <c r="S59" s="31">
        <f>IF(Q59="","",SUM(地区選択!$C$2*100000,COUNTA($Q$3:Q59)))</f>
        <v>700057</v>
      </c>
      <c r="T59" s="220" t="s">
        <v>431</v>
      </c>
    </row>
    <row r="60" spans="1:20">
      <c r="A60" s="221">
        <v>1058</v>
      </c>
      <c r="B60" s="221" t="s">
        <v>635</v>
      </c>
      <c r="C60" s="221" t="s">
        <v>636</v>
      </c>
      <c r="D60" s="221" t="s">
        <v>3073</v>
      </c>
      <c r="E60" s="221">
        <v>31</v>
      </c>
      <c r="F60" s="221" t="s">
        <v>3096</v>
      </c>
      <c r="G60" s="221">
        <v>3</v>
      </c>
      <c r="H60" s="222">
        <v>1058</v>
      </c>
      <c r="I60" s="222" t="s">
        <v>3265</v>
      </c>
      <c r="J60" s="222" t="s">
        <v>3266</v>
      </c>
      <c r="K60" s="222" t="s">
        <v>3071</v>
      </c>
      <c r="L60" s="222">
        <v>35</v>
      </c>
      <c r="M60" s="222" t="s">
        <v>3918</v>
      </c>
      <c r="N60" s="222">
        <v>4</v>
      </c>
      <c r="O60" s="22" t="str">
        <f>IF(学校情報入力!$C$7="","",IF(学校情報入力!$C$7=登録データ!F60,1,0))</f>
        <v/>
      </c>
      <c r="P60" s="22" t="str">
        <f>IF(学校情報入力!$C$7="","",IF(学校情報入力!$C$7=登録データ!M60,1,0))</f>
        <v/>
      </c>
      <c r="Q60" s="220" t="s">
        <v>373</v>
      </c>
      <c r="R60" s="84" t="s">
        <v>519</v>
      </c>
      <c r="S60" s="31">
        <f>IF(Q60="","",SUM(地区選択!$C$2*100000,COUNTA($Q$3:Q60)))</f>
        <v>700058</v>
      </c>
      <c r="T60" s="220" t="s">
        <v>432</v>
      </c>
    </row>
    <row r="61" spans="1:20">
      <c r="A61" s="221">
        <v>1059</v>
      </c>
      <c r="B61" s="221" t="s">
        <v>637</v>
      </c>
      <c r="C61" s="221" t="s">
        <v>638</v>
      </c>
      <c r="D61" s="221" t="s">
        <v>3073</v>
      </c>
      <c r="E61" s="221">
        <v>31</v>
      </c>
      <c r="F61" s="221" t="s">
        <v>3096</v>
      </c>
      <c r="G61" s="221">
        <v>2</v>
      </c>
      <c r="H61" s="222">
        <v>1059</v>
      </c>
      <c r="I61" s="222" t="s">
        <v>3267</v>
      </c>
      <c r="J61" s="222" t="s">
        <v>3268</v>
      </c>
      <c r="K61" s="222" t="s">
        <v>3078</v>
      </c>
      <c r="L61" s="222">
        <v>43</v>
      </c>
      <c r="M61" s="222" t="s">
        <v>3918</v>
      </c>
      <c r="N61" s="222">
        <v>3</v>
      </c>
      <c r="O61" s="22" t="str">
        <f>IF(学校情報入力!$C$7="","",IF(学校情報入力!$C$7=登録データ!F61,1,0))</f>
        <v/>
      </c>
      <c r="P61" s="22" t="str">
        <f>IF(学校情報入力!$C$7="","",IF(学校情報入力!$C$7=登録データ!M61,1,0))</f>
        <v/>
      </c>
      <c r="Q61" s="84"/>
      <c r="R61" s="84"/>
      <c r="S61" s="31" t="str">
        <f>IF(Q61="","",SUM(地区選択!$C$2*100000,COUNTA($Q$3:Q61)))</f>
        <v/>
      </c>
      <c r="T61" s="31"/>
    </row>
    <row r="62" spans="1:20">
      <c r="A62" s="221">
        <v>1060</v>
      </c>
      <c r="B62" s="221" t="s">
        <v>639</v>
      </c>
      <c r="C62" s="221" t="s">
        <v>640</v>
      </c>
      <c r="D62" s="221" t="s">
        <v>3072</v>
      </c>
      <c r="E62" s="221">
        <v>28</v>
      </c>
      <c r="F62" s="221" t="s">
        <v>3096</v>
      </c>
      <c r="G62" s="221">
        <v>2</v>
      </c>
      <c r="H62" s="222">
        <v>1060</v>
      </c>
      <c r="I62" s="222" t="s">
        <v>3269</v>
      </c>
      <c r="J62" s="222" t="s">
        <v>3270</v>
      </c>
      <c r="K62" s="222" t="s">
        <v>3076</v>
      </c>
      <c r="L62" s="222">
        <v>40</v>
      </c>
      <c r="M62" s="222" t="s">
        <v>3918</v>
      </c>
      <c r="N62" s="222">
        <v>3</v>
      </c>
      <c r="O62" s="22" t="str">
        <f>IF(学校情報入力!$C$7="","",IF(学校情報入力!$C$7=登録データ!F62,1,0))</f>
        <v/>
      </c>
      <c r="P62" s="22" t="str">
        <f>IF(学校情報入力!$C$7="","",IF(学校情報入力!$C$7=登録データ!M62,1,0))</f>
        <v/>
      </c>
      <c r="Q62" s="84"/>
      <c r="R62" s="84"/>
      <c r="S62" s="31" t="str">
        <f>IF(Q62="","",SUM(地区選択!$C$2*100000,COUNTA($Q$3:Q62)))</f>
        <v/>
      </c>
      <c r="T62" s="31"/>
    </row>
    <row r="63" spans="1:20">
      <c r="A63" s="221">
        <v>1061</v>
      </c>
      <c r="B63" s="221" t="s">
        <v>641</v>
      </c>
      <c r="C63" s="221" t="s">
        <v>642</v>
      </c>
      <c r="D63" s="221" t="s">
        <v>3073</v>
      </c>
      <c r="E63" s="221">
        <v>31</v>
      </c>
      <c r="F63" s="221" t="s">
        <v>3096</v>
      </c>
      <c r="G63" s="221">
        <v>4</v>
      </c>
      <c r="H63" s="222">
        <v>1061</v>
      </c>
      <c r="I63" s="222" t="s">
        <v>3271</v>
      </c>
      <c r="J63" s="222" t="s">
        <v>3272</v>
      </c>
      <c r="K63" s="222" t="s">
        <v>3076</v>
      </c>
      <c r="L63" s="222">
        <v>40</v>
      </c>
      <c r="M63" s="222" t="s">
        <v>3918</v>
      </c>
      <c r="N63" s="222">
        <v>3</v>
      </c>
      <c r="O63" s="22" t="str">
        <f>IF(学校情報入力!$C$7="","",IF(学校情報入力!$C$7=登録データ!F63,1,0))</f>
        <v/>
      </c>
      <c r="P63" s="22" t="str">
        <f>IF(学校情報入力!$C$7="","",IF(学校情報入力!$C$7=登録データ!M63,1,0))</f>
        <v/>
      </c>
      <c r="Q63" s="84"/>
      <c r="R63" s="84"/>
      <c r="S63" s="31" t="str">
        <f>IF(Q63="","",SUM(地区選択!$C$2*100000,COUNTA($Q$3:Q63)))</f>
        <v/>
      </c>
      <c r="T63" s="31"/>
    </row>
    <row r="64" spans="1:20">
      <c r="A64" s="221">
        <v>1062</v>
      </c>
      <c r="B64" s="221" t="s">
        <v>643</v>
      </c>
      <c r="C64" s="221" t="s">
        <v>644</v>
      </c>
      <c r="D64" s="221" t="s">
        <v>3072</v>
      </c>
      <c r="E64" s="221">
        <v>28</v>
      </c>
      <c r="F64" s="221" t="s">
        <v>3096</v>
      </c>
      <c r="G64" s="221">
        <v>2</v>
      </c>
      <c r="H64" s="222">
        <v>1062</v>
      </c>
      <c r="I64" s="222" t="s">
        <v>3273</v>
      </c>
      <c r="J64" s="222" t="s">
        <v>3274</v>
      </c>
      <c r="K64" s="222" t="s">
        <v>3078</v>
      </c>
      <c r="L64" s="222">
        <v>43</v>
      </c>
      <c r="M64" s="222" t="s">
        <v>3918</v>
      </c>
      <c r="N64" s="222">
        <v>3</v>
      </c>
      <c r="O64" s="22" t="str">
        <f>IF(学校情報入力!$C$7="","",IF(学校情報入力!$C$7=登録データ!F64,1,0))</f>
        <v/>
      </c>
      <c r="P64" s="22" t="str">
        <f>IF(学校情報入力!$C$7="","",IF(学校情報入力!$C$7=登録データ!M64,1,0))</f>
        <v/>
      </c>
      <c r="Q64" s="84"/>
      <c r="R64" s="84"/>
      <c r="S64" s="31" t="str">
        <f>IF(Q64="","",SUM(地区選択!$C$2*100000,COUNTA($Q$3:Q64)))</f>
        <v/>
      </c>
      <c r="T64" s="31"/>
    </row>
    <row r="65" spans="1:20">
      <c r="A65" s="221">
        <v>1063</v>
      </c>
      <c r="B65" s="221" t="s">
        <v>645</v>
      </c>
      <c r="C65" s="221" t="s">
        <v>646</v>
      </c>
      <c r="D65" s="221" t="s">
        <v>3066</v>
      </c>
      <c r="E65" s="221">
        <v>33</v>
      </c>
      <c r="F65" s="221" t="s">
        <v>3096</v>
      </c>
      <c r="G65" s="221">
        <v>2</v>
      </c>
      <c r="H65" s="222">
        <v>1063</v>
      </c>
      <c r="I65" s="222" t="s">
        <v>3275</v>
      </c>
      <c r="J65" s="222" t="s">
        <v>3276</v>
      </c>
      <c r="K65" s="222" t="s">
        <v>3078</v>
      </c>
      <c r="L65" s="222">
        <v>43</v>
      </c>
      <c r="M65" s="222" t="s">
        <v>3918</v>
      </c>
      <c r="N65" s="222">
        <v>2</v>
      </c>
      <c r="O65" s="22" t="str">
        <f>IF(学校情報入力!$C$7="","",IF(学校情報入力!$C$7=登録データ!F65,1,0))</f>
        <v/>
      </c>
      <c r="P65" s="22" t="str">
        <f>IF(学校情報入力!$C$7="","",IF(学校情報入力!$C$7=登録データ!M65,1,0))</f>
        <v/>
      </c>
      <c r="Q65" s="84"/>
      <c r="R65" s="84"/>
      <c r="S65" s="31" t="str">
        <f>IF(Q65="","",SUM(地区選択!$C$2*100000,COUNTA($Q$3:Q65)))</f>
        <v/>
      </c>
      <c r="T65" s="31"/>
    </row>
    <row r="66" spans="1:20">
      <c r="A66" s="221">
        <v>1064</v>
      </c>
      <c r="B66" s="221" t="s">
        <v>647</v>
      </c>
      <c r="C66" s="221" t="s">
        <v>648</v>
      </c>
      <c r="D66" s="221" t="s">
        <v>3073</v>
      </c>
      <c r="E66" s="221">
        <v>31</v>
      </c>
      <c r="F66" s="221" t="s">
        <v>3096</v>
      </c>
      <c r="G66" s="221" t="s">
        <v>3132</v>
      </c>
      <c r="H66" s="222">
        <v>1064</v>
      </c>
      <c r="I66" s="222" t="s">
        <v>3277</v>
      </c>
      <c r="J66" s="222" t="s">
        <v>3278</v>
      </c>
      <c r="K66" s="222" t="s">
        <v>3067</v>
      </c>
      <c r="L66" s="222">
        <v>32</v>
      </c>
      <c r="M66" s="222" t="s">
        <v>3918</v>
      </c>
      <c r="N66" s="222">
        <v>2</v>
      </c>
      <c r="O66" s="22" t="str">
        <f>IF(学校情報入力!$C$7="","",IF(学校情報入力!$C$7=登録データ!F66,1,0))</f>
        <v/>
      </c>
      <c r="P66" s="22" t="str">
        <f>IF(学校情報入力!$C$7="","",IF(学校情報入力!$C$7=登録データ!M66,1,0))</f>
        <v/>
      </c>
      <c r="Q66" s="84"/>
      <c r="R66" s="84"/>
      <c r="S66" s="31" t="str">
        <f>IF(Q66="","",SUM(地区選択!$C$2*100000,COUNTA($Q$3:Q66)))</f>
        <v/>
      </c>
      <c r="T66" s="31"/>
    </row>
    <row r="67" spans="1:20">
      <c r="A67" s="221">
        <v>1065</v>
      </c>
      <c r="B67" s="221" t="s">
        <v>649</v>
      </c>
      <c r="C67" s="221" t="s">
        <v>650</v>
      </c>
      <c r="D67" s="221" t="s">
        <v>3072</v>
      </c>
      <c r="E67" s="221">
        <v>28</v>
      </c>
      <c r="F67" s="221" t="s">
        <v>3096</v>
      </c>
      <c r="G67" s="221">
        <v>3</v>
      </c>
      <c r="H67" s="222">
        <v>1065</v>
      </c>
      <c r="I67" s="222" t="s">
        <v>3279</v>
      </c>
      <c r="J67" s="222" t="s">
        <v>3280</v>
      </c>
      <c r="K67" s="222" t="s">
        <v>3083</v>
      </c>
      <c r="L67" s="222">
        <v>38</v>
      </c>
      <c r="M67" s="222" t="s">
        <v>3918</v>
      </c>
      <c r="N67" s="222">
        <v>2</v>
      </c>
      <c r="O67" s="22" t="str">
        <f>IF(学校情報入力!$C$7="","",IF(学校情報入力!$C$7=登録データ!F67,1,0))</f>
        <v/>
      </c>
      <c r="P67" s="22" t="str">
        <f>IF(学校情報入力!$C$7="","",IF(学校情報入力!$C$7=登録データ!M67,1,0))</f>
        <v/>
      </c>
      <c r="Q67" s="84"/>
      <c r="R67" s="84"/>
      <c r="S67" s="31" t="str">
        <f>IF(Q67="","",SUM(地区選択!$C$2*100000,COUNTA($Q$3:Q67)))</f>
        <v/>
      </c>
      <c r="T67" s="31"/>
    </row>
    <row r="68" spans="1:20">
      <c r="A68" s="221">
        <v>1066</v>
      </c>
      <c r="B68" s="221" t="s">
        <v>651</v>
      </c>
      <c r="C68" s="221" t="s">
        <v>652</v>
      </c>
      <c r="D68" s="221" t="s">
        <v>3073</v>
      </c>
      <c r="E68" s="221">
        <v>31</v>
      </c>
      <c r="F68" s="221" t="s">
        <v>3096</v>
      </c>
      <c r="G68" s="221">
        <v>3</v>
      </c>
      <c r="H68" s="222">
        <v>1066</v>
      </c>
      <c r="I68" s="222" t="s">
        <v>3281</v>
      </c>
      <c r="J68" s="222" t="s">
        <v>3282</v>
      </c>
      <c r="K68" s="222" t="s">
        <v>3076</v>
      </c>
      <c r="L68" s="222">
        <v>40</v>
      </c>
      <c r="M68" s="222" t="s">
        <v>3918</v>
      </c>
      <c r="N68" s="222">
        <v>2</v>
      </c>
      <c r="O68" s="22" t="str">
        <f>IF(学校情報入力!$C$7="","",IF(学校情報入力!$C$7=登録データ!F68,1,0))</f>
        <v/>
      </c>
      <c r="P68" s="22" t="str">
        <f>IF(学校情報入力!$C$7="","",IF(学校情報入力!$C$7=登録データ!M68,1,0))</f>
        <v/>
      </c>
      <c r="Q68" s="84"/>
      <c r="R68" s="84"/>
      <c r="S68" s="31" t="str">
        <f>IF(Q68="","",SUM(地区選択!$C$2*100000,COUNTA($Q$3:Q68)))</f>
        <v/>
      </c>
      <c r="T68" s="31"/>
    </row>
    <row r="69" spans="1:20">
      <c r="A69" s="221">
        <v>1067</v>
      </c>
      <c r="B69" s="221" t="s">
        <v>653</v>
      </c>
      <c r="C69" s="221" t="s">
        <v>654</v>
      </c>
      <c r="D69" s="221" t="s">
        <v>3073</v>
      </c>
      <c r="E69" s="221">
        <v>31</v>
      </c>
      <c r="F69" s="221" t="s">
        <v>3096</v>
      </c>
      <c r="G69" s="221">
        <v>4</v>
      </c>
      <c r="H69" s="222">
        <v>1067</v>
      </c>
      <c r="I69" s="222" t="s">
        <v>3283</v>
      </c>
      <c r="J69" s="222" t="s">
        <v>3284</v>
      </c>
      <c r="K69" s="222" t="s">
        <v>3070</v>
      </c>
      <c r="L69" s="222">
        <v>41</v>
      </c>
      <c r="M69" s="222" t="s">
        <v>3918</v>
      </c>
      <c r="N69" s="222">
        <v>2</v>
      </c>
      <c r="O69" s="22" t="str">
        <f>IF(学校情報入力!$C$7="","",IF(学校情報入力!$C$7=登録データ!F69,1,0))</f>
        <v/>
      </c>
      <c r="P69" s="22" t="str">
        <f>IF(学校情報入力!$C$7="","",IF(学校情報入力!$C$7=登録データ!M69,1,0))</f>
        <v/>
      </c>
      <c r="Q69" s="84"/>
      <c r="R69" s="84"/>
      <c r="S69" s="31" t="str">
        <f>IF(Q69="","",SUM(地区選択!$C$2*100000,COUNTA($Q$3:Q69)))</f>
        <v/>
      </c>
      <c r="T69" s="31"/>
    </row>
    <row r="70" spans="1:20">
      <c r="A70" s="221">
        <v>1068</v>
      </c>
      <c r="B70" s="221" t="s">
        <v>655</v>
      </c>
      <c r="C70" s="221" t="s">
        <v>656</v>
      </c>
      <c r="D70" s="221" t="s">
        <v>3073</v>
      </c>
      <c r="E70" s="221">
        <v>31</v>
      </c>
      <c r="F70" s="221" t="s">
        <v>3096</v>
      </c>
      <c r="G70" s="221">
        <v>5</v>
      </c>
      <c r="H70" s="222">
        <v>1068</v>
      </c>
      <c r="I70" s="222" t="s">
        <v>3285</v>
      </c>
      <c r="J70" s="222" t="s">
        <v>3286</v>
      </c>
      <c r="K70" s="222" t="s">
        <v>3078</v>
      </c>
      <c r="L70" s="222">
        <v>43</v>
      </c>
      <c r="M70" s="222" t="s">
        <v>3918</v>
      </c>
      <c r="N70" s="222">
        <v>2</v>
      </c>
      <c r="O70" s="22" t="str">
        <f>IF(学校情報入力!$C$7="","",IF(学校情報入力!$C$7=登録データ!F70,1,0))</f>
        <v/>
      </c>
      <c r="P70" s="22" t="str">
        <f>IF(学校情報入力!$C$7="","",IF(学校情報入力!$C$7=登録データ!M70,1,0))</f>
        <v/>
      </c>
      <c r="Q70" s="84"/>
      <c r="R70" s="84"/>
      <c r="S70" s="31" t="str">
        <f>IF(Q70="","",SUM(地区選択!$C$2*100000,COUNTA($Q$3:Q70)))</f>
        <v/>
      </c>
      <c r="T70" s="31"/>
    </row>
    <row r="71" spans="1:20">
      <c r="A71" s="221">
        <v>1069</v>
      </c>
      <c r="B71" s="221" t="s">
        <v>657</v>
      </c>
      <c r="C71" s="221" t="s">
        <v>658</v>
      </c>
      <c r="D71" s="221" t="s">
        <v>3074</v>
      </c>
      <c r="E71" s="221">
        <v>36</v>
      </c>
      <c r="F71" s="221" t="s">
        <v>3097</v>
      </c>
      <c r="G71" s="221" t="s">
        <v>3132</v>
      </c>
      <c r="H71" s="222">
        <v>1069</v>
      </c>
      <c r="I71" s="222" t="s">
        <v>3287</v>
      </c>
      <c r="J71" s="222" t="s">
        <v>3288</v>
      </c>
      <c r="K71" s="222" t="s">
        <v>3065</v>
      </c>
      <c r="L71" s="222">
        <v>34</v>
      </c>
      <c r="M71" s="222" t="s">
        <v>3919</v>
      </c>
      <c r="N71" s="222">
        <v>3</v>
      </c>
      <c r="O71" s="22" t="str">
        <f>IF(学校情報入力!$C$7="","",IF(学校情報入力!$C$7=登録データ!F71,1,0))</f>
        <v/>
      </c>
      <c r="P71" s="22" t="str">
        <f>IF(学校情報入力!$C$7="","",IF(学校情報入力!$C$7=登録データ!M71,1,0))</f>
        <v/>
      </c>
      <c r="Q71" s="84"/>
      <c r="R71" s="84"/>
      <c r="S71" s="31" t="str">
        <f>IF(Q71="","",SUM(地区選択!$C$2*100000,COUNTA($Q$3:Q71)))</f>
        <v/>
      </c>
      <c r="T71" s="31"/>
    </row>
    <row r="72" spans="1:20">
      <c r="A72" s="221">
        <v>1070</v>
      </c>
      <c r="B72" s="221" t="s">
        <v>659</v>
      </c>
      <c r="C72" s="221" t="s">
        <v>660</v>
      </c>
      <c r="D72" s="221" t="s">
        <v>3074</v>
      </c>
      <c r="E72" s="221">
        <v>36</v>
      </c>
      <c r="F72" s="221" t="s">
        <v>3097</v>
      </c>
      <c r="G72" s="221">
        <v>4</v>
      </c>
      <c r="H72" s="222">
        <v>1070</v>
      </c>
      <c r="I72" s="222" t="s">
        <v>3289</v>
      </c>
      <c r="J72" s="222" t="s">
        <v>3290</v>
      </c>
      <c r="K72" s="222" t="s">
        <v>3075</v>
      </c>
      <c r="L72" s="222">
        <v>39</v>
      </c>
      <c r="M72" s="222" t="s">
        <v>3101</v>
      </c>
      <c r="N72" s="222">
        <v>3</v>
      </c>
      <c r="O72" s="22" t="str">
        <f>IF(学校情報入力!$C$7="","",IF(学校情報入力!$C$7=登録データ!F72,1,0))</f>
        <v/>
      </c>
      <c r="P72" s="22" t="str">
        <f>IF(学校情報入力!$C$7="","",IF(学校情報入力!$C$7=登録データ!M72,1,0))</f>
        <v/>
      </c>
      <c r="Q72" s="84"/>
      <c r="R72" s="84"/>
      <c r="S72" s="31" t="str">
        <f>IF(Q72="","",SUM(地区選択!$C$2*100000,COUNTA($Q$3:Q72)))</f>
        <v/>
      </c>
      <c r="T72" s="31"/>
    </row>
    <row r="73" spans="1:20">
      <c r="A73" s="221">
        <v>1071</v>
      </c>
      <c r="B73" s="221" t="s">
        <v>661</v>
      </c>
      <c r="C73" s="221" t="s">
        <v>662</v>
      </c>
      <c r="D73" s="221" t="s">
        <v>3074</v>
      </c>
      <c r="E73" s="221">
        <v>36</v>
      </c>
      <c r="F73" s="221" t="s">
        <v>3097</v>
      </c>
      <c r="G73" s="221">
        <v>4</v>
      </c>
      <c r="H73" s="222">
        <v>1071</v>
      </c>
      <c r="I73" s="222" t="s">
        <v>3291</v>
      </c>
      <c r="J73" s="222" t="s">
        <v>3292</v>
      </c>
      <c r="K73" s="222" t="s">
        <v>3075</v>
      </c>
      <c r="L73" s="222">
        <v>39</v>
      </c>
      <c r="M73" s="222" t="s">
        <v>3101</v>
      </c>
      <c r="N73" s="222" t="s">
        <v>3924</v>
      </c>
      <c r="O73" s="22" t="str">
        <f>IF(学校情報入力!$C$7="","",IF(学校情報入力!$C$7=登録データ!F73,1,0))</f>
        <v/>
      </c>
      <c r="P73" s="22" t="str">
        <f>IF(学校情報入力!$C$7="","",IF(学校情報入力!$C$7=登録データ!M73,1,0))</f>
        <v/>
      </c>
      <c r="Q73" s="84"/>
      <c r="R73" s="84"/>
      <c r="S73" s="31" t="str">
        <f>IF(Q73="","",SUM(地区選択!$C$2*100000,COUNTA($Q$3:Q73)))</f>
        <v/>
      </c>
      <c r="T73" s="31"/>
    </row>
    <row r="74" spans="1:20">
      <c r="A74" s="221">
        <v>1072</v>
      </c>
      <c r="B74" s="221" t="s">
        <v>663</v>
      </c>
      <c r="C74" s="221" t="s">
        <v>664</v>
      </c>
      <c r="D74" s="221" t="s">
        <v>3074</v>
      </c>
      <c r="E74" s="221">
        <v>36</v>
      </c>
      <c r="F74" s="221" t="s">
        <v>3097</v>
      </c>
      <c r="G74" s="221">
        <v>3</v>
      </c>
      <c r="H74" s="222">
        <v>1072</v>
      </c>
      <c r="I74" s="222" t="s">
        <v>3293</v>
      </c>
      <c r="J74" s="222" t="s">
        <v>3294</v>
      </c>
      <c r="K74" s="222" t="s">
        <v>3075</v>
      </c>
      <c r="L74" s="222">
        <v>39</v>
      </c>
      <c r="M74" s="222" t="s">
        <v>3101</v>
      </c>
      <c r="N74" s="222" t="s">
        <v>3925</v>
      </c>
      <c r="O74" s="22" t="str">
        <f>IF(学校情報入力!$C$7="","",IF(学校情報入力!$C$7=登録データ!F74,1,0))</f>
        <v/>
      </c>
      <c r="P74" s="22" t="str">
        <f>IF(学校情報入力!$C$7="","",IF(学校情報入力!$C$7=登録データ!M74,1,0))</f>
        <v/>
      </c>
      <c r="Q74" s="84"/>
      <c r="R74" s="84"/>
      <c r="S74" s="31" t="str">
        <f>IF(Q74="","",SUM(地区選択!$C$2*100000,COUNTA($Q$3:Q74)))</f>
        <v/>
      </c>
      <c r="T74" s="31"/>
    </row>
    <row r="75" spans="1:20">
      <c r="A75" s="221">
        <v>1073</v>
      </c>
      <c r="B75" s="221" t="s">
        <v>665</v>
      </c>
      <c r="C75" s="221" t="s">
        <v>666</v>
      </c>
      <c r="D75" s="221" t="s">
        <v>3074</v>
      </c>
      <c r="E75" s="221">
        <v>36</v>
      </c>
      <c r="F75" s="221" t="s">
        <v>3097</v>
      </c>
      <c r="G75" s="221">
        <v>2</v>
      </c>
      <c r="H75" s="222">
        <v>1073</v>
      </c>
      <c r="I75" s="222" t="s">
        <v>3295</v>
      </c>
      <c r="J75" s="222" t="s">
        <v>3296</v>
      </c>
      <c r="K75" s="222" t="s">
        <v>3075</v>
      </c>
      <c r="L75" s="222">
        <v>39</v>
      </c>
      <c r="M75" s="222" t="s">
        <v>3101</v>
      </c>
      <c r="N75" s="222" t="s">
        <v>3925</v>
      </c>
      <c r="O75" s="22" t="str">
        <f>IF(学校情報入力!$C$7="","",IF(学校情報入力!$C$7=登録データ!F75,1,0))</f>
        <v/>
      </c>
      <c r="P75" s="22" t="str">
        <f>IF(学校情報入力!$C$7="","",IF(学校情報入力!$C$7=登録データ!M75,1,0))</f>
        <v/>
      </c>
      <c r="Q75" s="84"/>
      <c r="R75" s="84"/>
      <c r="S75" s="31" t="str">
        <f>IF(Q75="","",SUM(地区選択!$C$2*100000,COUNTA($Q$3:Q75)))</f>
        <v/>
      </c>
      <c r="T75" s="31"/>
    </row>
    <row r="76" spans="1:20">
      <c r="A76" s="221">
        <v>1074</v>
      </c>
      <c r="B76" s="221" t="s">
        <v>667</v>
      </c>
      <c r="C76" s="221" t="s">
        <v>668</v>
      </c>
      <c r="D76" s="221" t="s">
        <v>3074</v>
      </c>
      <c r="E76" s="221">
        <v>36</v>
      </c>
      <c r="F76" s="221" t="s">
        <v>3097</v>
      </c>
      <c r="G76" s="221">
        <v>2</v>
      </c>
      <c r="H76" s="222">
        <v>1074</v>
      </c>
      <c r="I76" s="222" t="s">
        <v>3297</v>
      </c>
      <c r="J76" s="222" t="s">
        <v>3298</v>
      </c>
      <c r="K76" s="222" t="s">
        <v>3075</v>
      </c>
      <c r="L76" s="222">
        <v>39</v>
      </c>
      <c r="M76" s="222" t="s">
        <v>3101</v>
      </c>
      <c r="N76" s="222" t="s">
        <v>3926</v>
      </c>
      <c r="O76" s="22" t="str">
        <f>IF(学校情報入力!$C$7="","",IF(学校情報入力!$C$7=登録データ!F76,1,0))</f>
        <v/>
      </c>
      <c r="P76" s="22" t="str">
        <f>IF(学校情報入力!$C$7="","",IF(学校情報入力!$C$7=登録データ!M76,1,0))</f>
        <v/>
      </c>
      <c r="Q76" s="84"/>
      <c r="R76" s="84"/>
      <c r="S76" s="31" t="str">
        <f>IF(Q76="","",SUM(地区選択!$C$2*100000,COUNTA($Q$3:Q76)))</f>
        <v/>
      </c>
      <c r="T76" s="31"/>
    </row>
    <row r="77" spans="1:20">
      <c r="A77" s="221">
        <v>1075</v>
      </c>
      <c r="B77" s="221" t="s">
        <v>669</v>
      </c>
      <c r="C77" s="221" t="s">
        <v>670</v>
      </c>
      <c r="D77" s="221" t="s">
        <v>3074</v>
      </c>
      <c r="E77" s="221">
        <v>36</v>
      </c>
      <c r="F77" s="221" t="s">
        <v>3097</v>
      </c>
      <c r="G77" s="221">
        <v>1</v>
      </c>
      <c r="H77" s="222">
        <v>1075</v>
      </c>
      <c r="I77" s="222" t="s">
        <v>3299</v>
      </c>
      <c r="J77" s="222" t="s">
        <v>3300</v>
      </c>
      <c r="K77" s="222" t="s">
        <v>3075</v>
      </c>
      <c r="L77" s="222">
        <v>39</v>
      </c>
      <c r="M77" s="222" t="s">
        <v>3101</v>
      </c>
      <c r="N77" s="222" t="s">
        <v>3926</v>
      </c>
      <c r="O77" s="22" t="str">
        <f>IF(学校情報入力!$C$7="","",IF(学校情報入力!$C$7=登録データ!F77,1,0))</f>
        <v/>
      </c>
      <c r="P77" s="22" t="str">
        <f>IF(学校情報入力!$C$7="","",IF(学校情報入力!$C$7=登録データ!M77,1,0))</f>
        <v/>
      </c>
      <c r="Q77" s="84"/>
      <c r="R77" s="84"/>
      <c r="S77" s="31" t="str">
        <f>IF(Q77="","",SUM(地区選択!$C$2*100000,COUNTA($Q$3:Q77)))</f>
        <v/>
      </c>
      <c r="T77" s="31"/>
    </row>
    <row r="78" spans="1:20">
      <c r="A78" s="221">
        <v>1076</v>
      </c>
      <c r="B78" s="221" t="s">
        <v>671</v>
      </c>
      <c r="C78" s="221" t="s">
        <v>672</v>
      </c>
      <c r="D78" s="221" t="s">
        <v>3075</v>
      </c>
      <c r="E78" s="221">
        <v>39</v>
      </c>
      <c r="F78" s="221" t="s">
        <v>3097</v>
      </c>
      <c r="G78" s="221">
        <v>1</v>
      </c>
      <c r="H78" s="222">
        <v>1076</v>
      </c>
      <c r="I78" s="222" t="s">
        <v>3301</v>
      </c>
      <c r="J78" s="222" t="s">
        <v>3302</v>
      </c>
      <c r="K78" s="222" t="s">
        <v>3075</v>
      </c>
      <c r="L78" s="222">
        <v>39</v>
      </c>
      <c r="M78" s="222" t="s">
        <v>3101</v>
      </c>
      <c r="N78" s="222" t="s">
        <v>3926</v>
      </c>
      <c r="O78" s="22" t="str">
        <f>IF(学校情報入力!$C$7="","",IF(学校情報入力!$C$7=登録データ!F78,1,0))</f>
        <v/>
      </c>
      <c r="P78" s="22" t="str">
        <f>IF(学校情報入力!$C$7="","",IF(学校情報入力!$C$7=登録データ!M78,1,0))</f>
        <v/>
      </c>
      <c r="Q78" s="84"/>
      <c r="R78" s="84"/>
      <c r="S78" s="31" t="str">
        <f>IF(Q78="","",SUM(地区選択!$C$2*100000,COUNTA($Q$3:Q78)))</f>
        <v/>
      </c>
      <c r="T78" s="31"/>
    </row>
    <row r="79" spans="1:20">
      <c r="A79" s="221">
        <v>1077</v>
      </c>
      <c r="B79" s="221" t="s">
        <v>673</v>
      </c>
      <c r="C79" s="221" t="s">
        <v>674</v>
      </c>
      <c r="D79" s="221" t="s">
        <v>3074</v>
      </c>
      <c r="E79" s="221">
        <v>36</v>
      </c>
      <c r="F79" s="221" t="s">
        <v>3097</v>
      </c>
      <c r="G79" s="221">
        <v>1</v>
      </c>
      <c r="H79" s="222">
        <v>1077</v>
      </c>
      <c r="I79" s="222" t="s">
        <v>3303</v>
      </c>
      <c r="J79" s="222" t="s">
        <v>3304</v>
      </c>
      <c r="K79" s="222" t="s">
        <v>3075</v>
      </c>
      <c r="L79" s="222">
        <v>39</v>
      </c>
      <c r="M79" s="222" t="s">
        <v>3101</v>
      </c>
      <c r="N79" s="222" t="s">
        <v>3926</v>
      </c>
      <c r="O79" s="22" t="str">
        <f>IF(学校情報入力!$C$7="","",IF(学校情報入力!$C$7=登録データ!F79,1,0))</f>
        <v/>
      </c>
      <c r="P79" s="22" t="str">
        <f>IF(学校情報入力!$C$7="","",IF(学校情報入力!$C$7=登録データ!M79,1,0))</f>
        <v/>
      </c>
      <c r="Q79" s="84"/>
      <c r="R79" s="84"/>
      <c r="S79" s="31" t="str">
        <f>IF(Q79="","",SUM(地区選択!$C$2*100000,COUNTA($Q$3:Q79)))</f>
        <v/>
      </c>
      <c r="T79" s="31"/>
    </row>
    <row r="80" spans="1:20">
      <c r="A80" s="221">
        <v>1078</v>
      </c>
      <c r="B80" s="221" t="s">
        <v>675</v>
      </c>
      <c r="C80" s="221" t="s">
        <v>676</v>
      </c>
      <c r="D80" s="221" t="s">
        <v>3067</v>
      </c>
      <c r="E80" s="221">
        <v>32</v>
      </c>
      <c r="F80" s="221" t="s">
        <v>353</v>
      </c>
      <c r="G80" s="221" t="s">
        <v>3133</v>
      </c>
      <c r="H80" s="222">
        <v>1078</v>
      </c>
      <c r="I80" s="222" t="s">
        <v>3305</v>
      </c>
      <c r="J80" s="222" t="s">
        <v>3306</v>
      </c>
      <c r="K80" s="222" t="s">
        <v>3075</v>
      </c>
      <c r="L80" s="222">
        <v>39</v>
      </c>
      <c r="M80" s="222" t="s">
        <v>3101</v>
      </c>
      <c r="N80" s="222" t="s">
        <v>3926</v>
      </c>
      <c r="O80" s="22" t="str">
        <f>IF(学校情報入力!$C$7="","",IF(学校情報入力!$C$7=登録データ!F80,1,0))</f>
        <v/>
      </c>
      <c r="P80" s="22" t="str">
        <f>IF(学校情報入力!$C$7="","",IF(学校情報入力!$C$7=登録データ!M80,1,0))</f>
        <v/>
      </c>
      <c r="Q80" s="84"/>
      <c r="R80" s="84"/>
      <c r="S80" s="31" t="str">
        <f>IF(Q80="","",SUM(地区選択!$C$2*100000,COUNTA($Q$3:Q80)))</f>
        <v/>
      </c>
      <c r="T80" s="31"/>
    </row>
    <row r="81" spans="1:20">
      <c r="A81" s="221">
        <v>1079</v>
      </c>
      <c r="B81" s="221" t="s">
        <v>677</v>
      </c>
      <c r="C81" s="221" t="s">
        <v>678</v>
      </c>
      <c r="D81" s="221" t="s">
        <v>3067</v>
      </c>
      <c r="E81" s="221">
        <v>32</v>
      </c>
      <c r="F81" s="221" t="s">
        <v>353</v>
      </c>
      <c r="G81" s="221" t="s">
        <v>3133</v>
      </c>
      <c r="H81" s="222">
        <v>1079</v>
      </c>
      <c r="I81" s="222" t="s">
        <v>3307</v>
      </c>
      <c r="J81" s="222" t="s">
        <v>3308</v>
      </c>
      <c r="K81" s="222" t="s">
        <v>3075</v>
      </c>
      <c r="L81" s="222">
        <v>39</v>
      </c>
      <c r="M81" s="222" t="s">
        <v>3101</v>
      </c>
      <c r="N81" s="222" t="s">
        <v>3927</v>
      </c>
      <c r="O81" s="22" t="str">
        <f>IF(学校情報入力!$C$7="","",IF(学校情報入力!$C$7=登録データ!F81,1,0))</f>
        <v/>
      </c>
      <c r="P81" s="22" t="str">
        <f>IF(学校情報入力!$C$7="","",IF(学校情報入力!$C$7=登録データ!M81,1,0))</f>
        <v/>
      </c>
      <c r="Q81" s="84"/>
      <c r="R81" s="84"/>
      <c r="S81" s="31" t="str">
        <f>IF(Q81="","",SUM(地区選択!$C$2*100000,COUNTA($Q$3:Q81)))</f>
        <v/>
      </c>
      <c r="T81" s="31"/>
    </row>
    <row r="82" spans="1:20">
      <c r="A82" s="221">
        <v>1080</v>
      </c>
      <c r="B82" s="221" t="s">
        <v>679</v>
      </c>
      <c r="C82" s="221" t="s">
        <v>680</v>
      </c>
      <c r="D82" s="221" t="s">
        <v>3067</v>
      </c>
      <c r="E82" s="221">
        <v>32</v>
      </c>
      <c r="F82" s="221" t="s">
        <v>353</v>
      </c>
      <c r="G82" s="221" t="s">
        <v>3134</v>
      </c>
      <c r="H82" s="222">
        <v>1080</v>
      </c>
      <c r="I82" s="222" t="s">
        <v>3309</v>
      </c>
      <c r="J82" s="222" t="s">
        <v>3310</v>
      </c>
      <c r="K82" s="222" t="s">
        <v>3075</v>
      </c>
      <c r="L82" s="222">
        <v>39</v>
      </c>
      <c r="M82" s="222" t="s">
        <v>3101</v>
      </c>
      <c r="N82" s="222" t="s">
        <v>3927</v>
      </c>
      <c r="O82" s="22" t="str">
        <f>IF(学校情報入力!$C$7="","",IF(学校情報入力!$C$7=登録データ!F82,1,0))</f>
        <v/>
      </c>
      <c r="P82" s="22" t="str">
        <f>IF(学校情報入力!$C$7="","",IF(学校情報入力!$C$7=登録データ!M82,1,0))</f>
        <v/>
      </c>
      <c r="Q82" s="84"/>
      <c r="R82" s="84"/>
      <c r="S82" s="31" t="str">
        <f>IF(Q82="","",SUM(地区選択!$C$2*100000,COUNTA($Q$3:Q82)))</f>
        <v/>
      </c>
      <c r="T82" s="31"/>
    </row>
    <row r="83" spans="1:20">
      <c r="A83" s="221">
        <v>1081</v>
      </c>
      <c r="B83" s="221" t="s">
        <v>681</v>
      </c>
      <c r="C83" s="221" t="s">
        <v>682</v>
      </c>
      <c r="D83" s="221" t="s">
        <v>3065</v>
      </c>
      <c r="E83" s="221">
        <v>34</v>
      </c>
      <c r="F83" s="221" t="s">
        <v>3098</v>
      </c>
      <c r="G83" s="221">
        <v>2</v>
      </c>
      <c r="H83" s="222">
        <v>1081</v>
      </c>
      <c r="I83" s="222" t="s">
        <v>3311</v>
      </c>
      <c r="J83" s="222" t="s">
        <v>3312</v>
      </c>
      <c r="K83" s="222" t="s">
        <v>3075</v>
      </c>
      <c r="L83" s="222">
        <v>39</v>
      </c>
      <c r="M83" s="222" t="s">
        <v>3101</v>
      </c>
      <c r="N83" s="222" t="s">
        <v>3927</v>
      </c>
      <c r="O83" s="22" t="str">
        <f>IF(学校情報入力!$C$7="","",IF(学校情報入力!$C$7=登録データ!F83,1,0))</f>
        <v/>
      </c>
      <c r="P83" s="22" t="str">
        <f>IF(学校情報入力!$C$7="","",IF(学校情報入力!$C$7=登録データ!M83,1,0))</f>
        <v/>
      </c>
      <c r="Q83" s="84"/>
      <c r="R83" s="84"/>
      <c r="S83" s="31" t="str">
        <f>IF(Q83="","",SUM(地区選択!$C$2*100000,COUNTA($Q$3:Q83)))</f>
        <v/>
      </c>
      <c r="T83" s="31"/>
    </row>
    <row r="84" spans="1:20">
      <c r="A84" s="221">
        <v>1082</v>
      </c>
      <c r="B84" s="221" t="s">
        <v>683</v>
      </c>
      <c r="C84" s="221" t="s">
        <v>684</v>
      </c>
      <c r="D84" s="221" t="s">
        <v>3066</v>
      </c>
      <c r="E84" s="221">
        <v>33</v>
      </c>
      <c r="F84" s="221" t="s">
        <v>3098</v>
      </c>
      <c r="G84" s="221">
        <v>4</v>
      </c>
      <c r="H84" s="222">
        <v>1082</v>
      </c>
      <c r="I84" s="222" t="s">
        <v>3313</v>
      </c>
      <c r="J84" s="222" t="s">
        <v>3314</v>
      </c>
      <c r="K84" s="222" t="s">
        <v>3075</v>
      </c>
      <c r="L84" s="222">
        <v>39</v>
      </c>
      <c r="M84" s="222" t="s">
        <v>3101</v>
      </c>
      <c r="N84" s="222" t="s">
        <v>3927</v>
      </c>
      <c r="O84" s="22" t="str">
        <f>IF(学校情報入力!$C$7="","",IF(学校情報入力!$C$7=登録データ!F84,1,0))</f>
        <v/>
      </c>
      <c r="P84" s="22" t="str">
        <f>IF(学校情報入力!$C$7="","",IF(学校情報入力!$C$7=登録データ!M84,1,0))</f>
        <v/>
      </c>
      <c r="Q84" s="84"/>
      <c r="R84" s="84"/>
      <c r="S84" s="31" t="str">
        <f>IF(Q84="","",SUM(地区選択!$C$2*100000,COUNTA($Q$3:Q84)))</f>
        <v/>
      </c>
      <c r="T84" s="31"/>
    </row>
    <row r="85" spans="1:20">
      <c r="A85" s="221">
        <v>1083</v>
      </c>
      <c r="B85" s="221" t="s">
        <v>685</v>
      </c>
      <c r="C85" s="221" t="s">
        <v>686</v>
      </c>
      <c r="D85" s="221" t="s">
        <v>3065</v>
      </c>
      <c r="E85" s="221">
        <v>34</v>
      </c>
      <c r="F85" s="221" t="s">
        <v>3098</v>
      </c>
      <c r="G85" s="221">
        <v>2</v>
      </c>
      <c r="H85" s="222">
        <v>1083</v>
      </c>
      <c r="I85" s="222" t="s">
        <v>3315</v>
      </c>
      <c r="J85" s="222" t="s">
        <v>3316</v>
      </c>
      <c r="K85" s="222" t="s">
        <v>3075</v>
      </c>
      <c r="L85" s="222">
        <v>39</v>
      </c>
      <c r="M85" s="222" t="s">
        <v>3101</v>
      </c>
      <c r="N85" s="222" t="s">
        <v>3928</v>
      </c>
      <c r="O85" s="22" t="str">
        <f>IF(学校情報入力!$C$7="","",IF(学校情報入力!$C$7=登録データ!F85,1,0))</f>
        <v/>
      </c>
      <c r="P85" s="22" t="str">
        <f>IF(学校情報入力!$C$7="","",IF(学校情報入力!$C$7=登録データ!M85,1,0))</f>
        <v/>
      </c>
      <c r="Q85" s="84"/>
      <c r="R85" s="84"/>
      <c r="S85" s="31" t="str">
        <f>IF(Q85="","",SUM(地区選択!$C$2*100000,COUNTA($Q$3:Q85)))</f>
        <v/>
      </c>
      <c r="T85" s="31"/>
    </row>
    <row r="86" spans="1:20">
      <c r="A86" s="221">
        <v>1084</v>
      </c>
      <c r="B86" s="221" t="s">
        <v>687</v>
      </c>
      <c r="C86" s="221" t="s">
        <v>688</v>
      </c>
      <c r="D86" s="221" t="s">
        <v>3065</v>
      </c>
      <c r="E86" s="221">
        <v>34</v>
      </c>
      <c r="F86" s="221" t="s">
        <v>3098</v>
      </c>
      <c r="G86" s="221">
        <v>3</v>
      </c>
      <c r="H86" s="222">
        <v>1084</v>
      </c>
      <c r="I86" s="222" t="s">
        <v>3317</v>
      </c>
      <c r="J86" s="222" t="s">
        <v>3318</v>
      </c>
      <c r="K86" s="222" t="s">
        <v>3075</v>
      </c>
      <c r="L86" s="222">
        <v>39</v>
      </c>
      <c r="M86" s="222" t="s">
        <v>3101</v>
      </c>
      <c r="N86" s="222" t="s">
        <v>3924</v>
      </c>
      <c r="O86" s="22" t="str">
        <f>IF(学校情報入力!$C$7="","",IF(学校情報入力!$C$7=登録データ!F86,1,0))</f>
        <v/>
      </c>
      <c r="P86" s="22" t="str">
        <f>IF(学校情報入力!$C$7="","",IF(学校情報入力!$C$7=登録データ!M86,1,0))</f>
        <v/>
      </c>
      <c r="Q86" s="84"/>
      <c r="R86" s="84"/>
      <c r="S86" s="31" t="str">
        <f>IF(Q86="","",SUM(地区選択!$C$2*100000,COUNTA($Q$3:Q86)))</f>
        <v/>
      </c>
      <c r="T86" s="31"/>
    </row>
    <row r="87" spans="1:20">
      <c r="A87" s="221">
        <v>1085</v>
      </c>
      <c r="B87" s="221" t="s">
        <v>689</v>
      </c>
      <c r="C87" s="221" t="s">
        <v>690</v>
      </c>
      <c r="D87" s="221" t="s">
        <v>3076</v>
      </c>
      <c r="E87" s="221">
        <v>40</v>
      </c>
      <c r="F87" s="221" t="s">
        <v>3098</v>
      </c>
      <c r="G87" s="221" t="s">
        <v>3135</v>
      </c>
      <c r="H87" s="222">
        <v>1085</v>
      </c>
      <c r="I87" s="222" t="s">
        <v>3319</v>
      </c>
      <c r="J87" s="222" t="s">
        <v>3320</v>
      </c>
      <c r="K87" s="222" t="s">
        <v>3075</v>
      </c>
      <c r="L87" s="222">
        <v>39</v>
      </c>
      <c r="M87" s="222" t="s">
        <v>3101</v>
      </c>
      <c r="N87" s="222" t="s">
        <v>3928</v>
      </c>
      <c r="O87" s="22" t="str">
        <f>IF(学校情報入力!$C$7="","",IF(学校情報入力!$C$7=登録データ!F87,1,0))</f>
        <v/>
      </c>
      <c r="P87" s="22" t="str">
        <f>IF(学校情報入力!$C$7="","",IF(学校情報入力!$C$7=登録データ!M87,1,0))</f>
        <v/>
      </c>
      <c r="Q87" s="84"/>
      <c r="R87" s="84"/>
      <c r="S87" s="31" t="str">
        <f>IF(Q87="","",SUM(地区選択!$C$2*100000,COUNTA($Q$3:Q87)))</f>
        <v/>
      </c>
      <c r="T87" s="31"/>
    </row>
    <row r="88" spans="1:20">
      <c r="A88" s="221">
        <v>1086</v>
      </c>
      <c r="B88" s="221" t="s">
        <v>691</v>
      </c>
      <c r="C88" s="221" t="s">
        <v>692</v>
      </c>
      <c r="D88" s="221" t="s">
        <v>3071</v>
      </c>
      <c r="E88" s="221">
        <v>35</v>
      </c>
      <c r="F88" s="221" t="s">
        <v>3098</v>
      </c>
      <c r="G88" s="221">
        <v>2</v>
      </c>
      <c r="H88" s="222">
        <v>1086</v>
      </c>
      <c r="I88" s="222" t="s">
        <v>3321</v>
      </c>
      <c r="J88" s="222" t="s">
        <v>3322</v>
      </c>
      <c r="K88" s="222" t="s">
        <v>3075</v>
      </c>
      <c r="L88" s="222">
        <v>39</v>
      </c>
      <c r="M88" s="222" t="s">
        <v>3101</v>
      </c>
      <c r="N88" s="222" t="s">
        <v>3924</v>
      </c>
      <c r="O88" s="22" t="str">
        <f>IF(学校情報入力!$C$7="","",IF(学校情報入力!$C$7=登録データ!F88,1,0))</f>
        <v/>
      </c>
      <c r="P88" s="22" t="str">
        <f>IF(学校情報入力!$C$7="","",IF(学校情報入力!$C$7=登録データ!M88,1,0))</f>
        <v/>
      </c>
      <c r="Q88" s="84"/>
      <c r="R88" s="84"/>
      <c r="S88" s="31" t="str">
        <f>IF(Q88="","",SUM(地区選択!$C$2*100000,COUNTA($Q$3:Q88)))</f>
        <v/>
      </c>
      <c r="T88" s="31"/>
    </row>
    <row r="89" spans="1:20">
      <c r="A89" s="221">
        <v>1087</v>
      </c>
      <c r="B89" s="221" t="s">
        <v>693</v>
      </c>
      <c r="C89" s="221" t="s">
        <v>694</v>
      </c>
      <c r="D89" s="221" t="s">
        <v>3077</v>
      </c>
      <c r="E89" s="221">
        <v>30</v>
      </c>
      <c r="F89" s="221" t="s">
        <v>3098</v>
      </c>
      <c r="G89" s="221" t="s">
        <v>3132</v>
      </c>
      <c r="H89" s="222">
        <v>1087</v>
      </c>
      <c r="I89" s="222" t="s">
        <v>3323</v>
      </c>
      <c r="J89" s="222" t="s">
        <v>3324</v>
      </c>
      <c r="K89" s="222" t="s">
        <v>3066</v>
      </c>
      <c r="L89" s="222">
        <v>33</v>
      </c>
      <c r="M89" s="222" t="s">
        <v>3102</v>
      </c>
      <c r="N89" s="222" t="s">
        <v>3134</v>
      </c>
      <c r="O89" s="22" t="str">
        <f>IF(学校情報入力!$C$7="","",IF(学校情報入力!$C$7=登録データ!F89,1,0))</f>
        <v/>
      </c>
      <c r="P89" s="22" t="str">
        <f>IF(学校情報入力!$C$7="","",IF(学校情報入力!$C$7=登録データ!M89,1,0))</f>
        <v/>
      </c>
      <c r="Q89" s="84"/>
      <c r="R89" s="84"/>
      <c r="S89" s="31" t="str">
        <f>IF(Q89="","",SUM(地区選択!$C$2*100000,COUNTA($Q$3:Q89)))</f>
        <v/>
      </c>
      <c r="T89" s="31"/>
    </row>
    <row r="90" spans="1:20">
      <c r="A90" s="221">
        <v>1088</v>
      </c>
      <c r="B90" s="221" t="s">
        <v>695</v>
      </c>
      <c r="C90" s="221" t="s">
        <v>696</v>
      </c>
      <c r="D90" s="221" t="s">
        <v>3078</v>
      </c>
      <c r="E90" s="221">
        <v>43</v>
      </c>
      <c r="F90" s="221" t="s">
        <v>3098</v>
      </c>
      <c r="G90" s="221">
        <v>2</v>
      </c>
      <c r="H90" s="222">
        <v>1088</v>
      </c>
      <c r="I90" s="222" t="s">
        <v>3325</v>
      </c>
      <c r="J90" s="222" t="s">
        <v>3326</v>
      </c>
      <c r="K90" s="222" t="s">
        <v>3083</v>
      </c>
      <c r="L90" s="222">
        <v>38</v>
      </c>
      <c r="M90" s="222" t="s">
        <v>371</v>
      </c>
      <c r="N90" s="222" t="s">
        <v>3138</v>
      </c>
      <c r="O90" s="22" t="str">
        <f>IF(学校情報入力!$C$7="","",IF(学校情報入力!$C$7=登録データ!F90,1,0))</f>
        <v/>
      </c>
      <c r="P90" s="22" t="str">
        <f>IF(学校情報入力!$C$7="","",IF(学校情報入力!$C$7=登録データ!M90,1,0))</f>
        <v/>
      </c>
      <c r="Q90" s="84"/>
      <c r="R90" s="84"/>
      <c r="S90" s="31" t="str">
        <f>IF(Q90="","",SUM(地区選択!$C$2*100000,COUNTA($Q$3:Q90)))</f>
        <v/>
      </c>
      <c r="T90" s="31"/>
    </row>
    <row r="91" spans="1:20">
      <c r="A91" s="221">
        <v>1089</v>
      </c>
      <c r="B91" s="221" t="s">
        <v>697</v>
      </c>
      <c r="C91" s="221" t="s">
        <v>698</v>
      </c>
      <c r="D91" s="221" t="s">
        <v>3065</v>
      </c>
      <c r="E91" s="221">
        <v>34</v>
      </c>
      <c r="F91" s="221" t="s">
        <v>3098</v>
      </c>
      <c r="G91" s="221">
        <v>2</v>
      </c>
      <c r="H91" s="222">
        <v>1089</v>
      </c>
      <c r="I91" s="222" t="s">
        <v>3327</v>
      </c>
      <c r="J91" s="222" t="s">
        <v>3328</v>
      </c>
      <c r="K91" s="222" t="s">
        <v>3083</v>
      </c>
      <c r="L91" s="222">
        <v>38</v>
      </c>
      <c r="M91" s="222" t="s">
        <v>371</v>
      </c>
      <c r="N91" s="222" t="s">
        <v>3138</v>
      </c>
      <c r="O91" s="22" t="str">
        <f>IF(学校情報入力!$C$7="","",IF(学校情報入力!$C$7=登録データ!F91,1,0))</f>
        <v/>
      </c>
      <c r="P91" s="22" t="str">
        <f>IF(学校情報入力!$C$7="","",IF(学校情報入力!$C$7=登録データ!M91,1,0))</f>
        <v/>
      </c>
      <c r="Q91" s="84"/>
      <c r="R91" s="84"/>
      <c r="S91" s="31" t="str">
        <f>IF(Q91="","",SUM(地区選択!$C$2*100000,COUNTA($Q$3:Q91)))</f>
        <v/>
      </c>
      <c r="T91" s="31"/>
    </row>
    <row r="92" spans="1:20">
      <c r="A92" s="221">
        <v>1090</v>
      </c>
      <c r="B92" s="221" t="s">
        <v>699</v>
      </c>
      <c r="C92" s="221" t="s">
        <v>700</v>
      </c>
      <c r="D92" s="221" t="s">
        <v>3078</v>
      </c>
      <c r="E92" s="221">
        <v>43</v>
      </c>
      <c r="F92" s="221" t="s">
        <v>3098</v>
      </c>
      <c r="G92" s="221">
        <v>2</v>
      </c>
      <c r="H92" s="222">
        <v>1090</v>
      </c>
      <c r="I92" s="222" t="s">
        <v>3329</v>
      </c>
      <c r="J92" s="222" t="s">
        <v>3330</v>
      </c>
      <c r="K92" s="222" t="s">
        <v>3075</v>
      </c>
      <c r="L92" s="222">
        <v>39</v>
      </c>
      <c r="M92" s="222" t="s">
        <v>370</v>
      </c>
      <c r="N92" s="222">
        <v>2</v>
      </c>
      <c r="O92" s="22" t="str">
        <f>IF(学校情報入力!$C$7="","",IF(学校情報入力!$C$7=登録データ!F92,1,0))</f>
        <v/>
      </c>
      <c r="P92" s="22" t="str">
        <f>IF(学校情報入力!$C$7="","",IF(学校情報入力!$C$7=登録データ!M92,1,0))</f>
        <v/>
      </c>
      <c r="Q92" s="84"/>
      <c r="R92" s="84"/>
      <c r="S92" s="31" t="str">
        <f>IF(Q92="","",SUM(地区選択!$C$2*100000,COUNTA($Q$3:Q92)))</f>
        <v/>
      </c>
      <c r="T92" s="31"/>
    </row>
    <row r="93" spans="1:20">
      <c r="A93" s="221">
        <v>1091</v>
      </c>
      <c r="B93" s="221" t="s">
        <v>701</v>
      </c>
      <c r="C93" s="221" t="s">
        <v>702</v>
      </c>
      <c r="D93" s="221" t="s">
        <v>3072</v>
      </c>
      <c r="E93" s="221">
        <v>28</v>
      </c>
      <c r="F93" s="221" t="s">
        <v>3098</v>
      </c>
      <c r="G93" s="221">
        <v>3</v>
      </c>
      <c r="H93" s="222">
        <v>1091</v>
      </c>
      <c r="I93" s="222" t="s">
        <v>3331</v>
      </c>
      <c r="J93" s="222" t="s">
        <v>3332</v>
      </c>
      <c r="K93" s="222" t="s">
        <v>3074</v>
      </c>
      <c r="L93" s="222">
        <v>36</v>
      </c>
      <c r="M93" s="222" t="s">
        <v>3105</v>
      </c>
      <c r="N93" s="222">
        <v>3</v>
      </c>
      <c r="O93" s="22" t="str">
        <f>IF(学校情報入力!$C$7="","",IF(学校情報入力!$C$7=登録データ!F93,1,0))</f>
        <v/>
      </c>
      <c r="P93" s="22" t="str">
        <f>IF(学校情報入力!$C$7="","",IF(学校情報入力!$C$7=登録データ!M93,1,0))</f>
        <v/>
      </c>
      <c r="Q93" s="84"/>
      <c r="R93" s="84"/>
      <c r="S93" s="31" t="str">
        <f>IF(Q93="","",SUM(地区選択!$C$2*100000,COUNTA($Q$3:Q93)))</f>
        <v/>
      </c>
      <c r="T93" s="31"/>
    </row>
    <row r="94" spans="1:20">
      <c r="A94" s="221">
        <v>1092</v>
      </c>
      <c r="B94" s="221" t="s">
        <v>703</v>
      </c>
      <c r="C94" s="221" t="s">
        <v>704</v>
      </c>
      <c r="D94" s="221" t="s">
        <v>3079</v>
      </c>
      <c r="E94" s="221">
        <v>24</v>
      </c>
      <c r="F94" s="221" t="s">
        <v>3098</v>
      </c>
      <c r="G94" s="221">
        <v>4</v>
      </c>
      <c r="H94" s="222">
        <v>1092</v>
      </c>
      <c r="I94" s="222" t="s">
        <v>3333</v>
      </c>
      <c r="J94" s="222" t="s">
        <v>3334</v>
      </c>
      <c r="K94" s="222" t="s">
        <v>3074</v>
      </c>
      <c r="L94" s="222">
        <v>36</v>
      </c>
      <c r="M94" s="222" t="s">
        <v>3105</v>
      </c>
      <c r="N94" s="222">
        <v>2</v>
      </c>
      <c r="O94" s="22" t="str">
        <f>IF(学校情報入力!$C$7="","",IF(学校情報入力!$C$7=登録データ!F94,1,0))</f>
        <v/>
      </c>
      <c r="P94" s="22" t="str">
        <f>IF(学校情報入力!$C$7="","",IF(学校情報入力!$C$7=登録データ!M94,1,0))</f>
        <v/>
      </c>
      <c r="Q94" s="84"/>
      <c r="R94" s="84"/>
      <c r="S94" s="31" t="str">
        <f>IF(Q94="","",SUM(地区選択!$C$2*100000,COUNTA($Q$3:Q94)))</f>
        <v/>
      </c>
      <c r="T94" s="31"/>
    </row>
    <row r="95" spans="1:20">
      <c r="A95" s="221">
        <v>1093</v>
      </c>
      <c r="B95" s="221" t="s">
        <v>705</v>
      </c>
      <c r="C95" s="221" t="s">
        <v>706</v>
      </c>
      <c r="D95" s="221" t="s">
        <v>3078</v>
      </c>
      <c r="E95" s="221">
        <v>43</v>
      </c>
      <c r="F95" s="221" t="s">
        <v>3098</v>
      </c>
      <c r="G95" s="221" t="s">
        <v>3132</v>
      </c>
      <c r="H95" s="222">
        <v>1093</v>
      </c>
      <c r="I95" s="222" t="s">
        <v>3335</v>
      </c>
      <c r="J95" s="222" t="s">
        <v>3336</v>
      </c>
      <c r="K95" s="222" t="s">
        <v>3074</v>
      </c>
      <c r="L95" s="222">
        <v>36</v>
      </c>
      <c r="M95" s="222" t="s">
        <v>3105</v>
      </c>
      <c r="N95" s="222" t="s">
        <v>3132</v>
      </c>
      <c r="O95" s="22" t="str">
        <f>IF(学校情報入力!$C$7="","",IF(学校情報入力!$C$7=登録データ!F95,1,0))</f>
        <v/>
      </c>
      <c r="P95" s="22" t="str">
        <f>IF(学校情報入力!$C$7="","",IF(学校情報入力!$C$7=登録データ!M95,1,0))</f>
        <v/>
      </c>
      <c r="Q95" s="84"/>
      <c r="R95" s="84"/>
      <c r="S95" s="31" t="str">
        <f>IF(Q95="","",SUM(地区選択!$C$2*100000,COUNTA($Q$3:Q95)))</f>
        <v/>
      </c>
      <c r="T95" s="31"/>
    </row>
    <row r="96" spans="1:20">
      <c r="A96" s="221">
        <v>1094</v>
      </c>
      <c r="B96" s="221" t="s">
        <v>707</v>
      </c>
      <c r="C96" s="221" t="s">
        <v>708</v>
      </c>
      <c r="D96" s="221" t="s">
        <v>3065</v>
      </c>
      <c r="E96" s="221">
        <v>34</v>
      </c>
      <c r="F96" s="221" t="s">
        <v>3098</v>
      </c>
      <c r="G96" s="221">
        <v>2</v>
      </c>
      <c r="H96" s="222">
        <v>1094</v>
      </c>
      <c r="I96" s="222" t="s">
        <v>3337</v>
      </c>
      <c r="J96" s="222" t="s">
        <v>3338</v>
      </c>
      <c r="K96" s="222" t="s">
        <v>3074</v>
      </c>
      <c r="L96" s="222">
        <v>36</v>
      </c>
      <c r="M96" s="222" t="s">
        <v>3105</v>
      </c>
      <c r="N96" s="222">
        <v>2</v>
      </c>
      <c r="O96" s="22" t="str">
        <f>IF(学校情報入力!$C$7="","",IF(学校情報入力!$C$7=登録データ!F96,1,0))</f>
        <v/>
      </c>
      <c r="P96" s="22" t="str">
        <f>IF(学校情報入力!$C$7="","",IF(学校情報入力!$C$7=登録データ!M96,1,0))</f>
        <v/>
      </c>
      <c r="Q96" s="84"/>
      <c r="R96" s="84"/>
      <c r="S96" s="31" t="str">
        <f>IF(Q96="","",SUM(地区選択!$C$2*100000,COUNTA($Q$3:Q96)))</f>
        <v/>
      </c>
      <c r="T96" s="31"/>
    </row>
    <row r="97" spans="1:20">
      <c r="A97" s="221">
        <v>1095</v>
      </c>
      <c r="B97" s="221" t="s">
        <v>709</v>
      </c>
      <c r="C97" s="221" t="s">
        <v>710</v>
      </c>
      <c r="D97" s="221" t="s">
        <v>3080</v>
      </c>
      <c r="E97" s="221">
        <v>25</v>
      </c>
      <c r="F97" s="221" t="s">
        <v>3098</v>
      </c>
      <c r="G97" s="221">
        <v>3</v>
      </c>
      <c r="H97" s="222">
        <v>1095</v>
      </c>
      <c r="I97" s="222" t="s">
        <v>3339</v>
      </c>
      <c r="J97" s="222" t="s">
        <v>3340</v>
      </c>
      <c r="K97" s="222" t="s">
        <v>3074</v>
      </c>
      <c r="L97" s="222">
        <v>36</v>
      </c>
      <c r="M97" s="222" t="s">
        <v>3105</v>
      </c>
      <c r="N97" s="222">
        <v>2</v>
      </c>
      <c r="O97" s="22" t="str">
        <f>IF(学校情報入力!$C$7="","",IF(学校情報入力!$C$7=登録データ!F97,1,0))</f>
        <v/>
      </c>
      <c r="P97" s="22" t="str">
        <f>IF(学校情報入力!$C$7="","",IF(学校情報入力!$C$7=登録データ!M97,1,0))</f>
        <v/>
      </c>
      <c r="Q97" s="84"/>
      <c r="R97" s="84"/>
      <c r="S97" s="31" t="str">
        <f>IF(Q97="","",SUM(地区選択!$C$2*100000,COUNTA($Q$3:Q97)))</f>
        <v/>
      </c>
      <c r="T97" s="31"/>
    </row>
    <row r="98" spans="1:20">
      <c r="A98" s="221">
        <v>1096</v>
      </c>
      <c r="B98" s="221" t="s">
        <v>711</v>
      </c>
      <c r="C98" s="221" t="s">
        <v>712</v>
      </c>
      <c r="D98" s="221" t="s">
        <v>3077</v>
      </c>
      <c r="E98" s="221">
        <v>30</v>
      </c>
      <c r="F98" s="221" t="s">
        <v>3098</v>
      </c>
      <c r="G98" s="221">
        <v>3</v>
      </c>
      <c r="H98" s="222">
        <v>1096</v>
      </c>
      <c r="I98" s="222" t="s">
        <v>3341</v>
      </c>
      <c r="J98" s="222" t="s">
        <v>3342</v>
      </c>
      <c r="K98" s="222" t="s">
        <v>3074</v>
      </c>
      <c r="L98" s="222">
        <v>36</v>
      </c>
      <c r="M98" s="222" t="s">
        <v>3105</v>
      </c>
      <c r="N98" s="222">
        <v>5</v>
      </c>
      <c r="O98" s="22" t="str">
        <f>IF(学校情報入力!$C$7="","",IF(学校情報入力!$C$7=登録データ!F98,1,0))</f>
        <v/>
      </c>
      <c r="P98" s="22" t="str">
        <f>IF(学校情報入力!$C$7="","",IF(学校情報入力!$C$7=登録データ!M98,1,0))</f>
        <v/>
      </c>
      <c r="Q98" s="84"/>
      <c r="R98" s="84"/>
      <c r="S98" s="31" t="str">
        <f>IF(Q98="","",SUM(地区選択!$C$2*100000,COUNTA($Q$3:Q98)))</f>
        <v/>
      </c>
      <c r="T98" s="31"/>
    </row>
    <row r="99" spans="1:20">
      <c r="A99" s="221">
        <v>1097</v>
      </c>
      <c r="B99" s="221" t="s">
        <v>713</v>
      </c>
      <c r="C99" s="221" t="s">
        <v>714</v>
      </c>
      <c r="D99" s="221" t="s">
        <v>3076</v>
      </c>
      <c r="E99" s="221">
        <v>40</v>
      </c>
      <c r="F99" s="221" t="s">
        <v>3098</v>
      </c>
      <c r="G99" s="221" t="s">
        <v>3132</v>
      </c>
      <c r="H99" s="222">
        <v>1097</v>
      </c>
      <c r="I99" s="222" t="s">
        <v>3343</v>
      </c>
      <c r="J99" s="222" t="s">
        <v>1953</v>
      </c>
      <c r="K99" s="222" t="s">
        <v>3074</v>
      </c>
      <c r="L99" s="222">
        <v>36</v>
      </c>
      <c r="M99" s="222" t="s">
        <v>3105</v>
      </c>
      <c r="N99" s="222">
        <v>3</v>
      </c>
      <c r="O99" s="22" t="str">
        <f>IF(学校情報入力!$C$7="","",IF(学校情報入力!$C$7=登録データ!F99,1,0))</f>
        <v/>
      </c>
      <c r="P99" s="22" t="str">
        <f>IF(学校情報入力!$C$7="","",IF(学校情報入力!$C$7=登録データ!M99,1,0))</f>
        <v/>
      </c>
      <c r="Q99" s="84"/>
      <c r="R99" s="84"/>
      <c r="S99" s="31" t="str">
        <f>IF(Q99="","",SUM(地区選択!$C$2*100000,COUNTA($Q$3:Q99)))</f>
        <v/>
      </c>
      <c r="T99" s="31"/>
    </row>
    <row r="100" spans="1:20">
      <c r="A100" s="221">
        <v>1098</v>
      </c>
      <c r="B100" s="221" t="s">
        <v>715</v>
      </c>
      <c r="C100" s="221" t="s">
        <v>716</v>
      </c>
      <c r="D100" s="221" t="s">
        <v>3065</v>
      </c>
      <c r="E100" s="221">
        <v>34</v>
      </c>
      <c r="F100" s="221" t="s">
        <v>3098</v>
      </c>
      <c r="G100" s="221">
        <v>3</v>
      </c>
      <c r="H100" s="222">
        <v>1098</v>
      </c>
      <c r="I100" s="222" t="s">
        <v>3344</v>
      </c>
      <c r="J100" s="222" t="s">
        <v>3345</v>
      </c>
      <c r="K100" s="222" t="s">
        <v>3083</v>
      </c>
      <c r="L100" s="222">
        <v>38</v>
      </c>
      <c r="M100" s="222" t="s">
        <v>3106</v>
      </c>
      <c r="N100" s="222">
        <v>4</v>
      </c>
      <c r="O100" s="22" t="str">
        <f>IF(学校情報入力!$C$7="","",IF(学校情報入力!$C$7=登録データ!F100,1,0))</f>
        <v/>
      </c>
      <c r="P100" s="22" t="str">
        <f>IF(学校情報入力!$C$7="","",IF(学校情報入力!$C$7=登録データ!M100,1,0))</f>
        <v/>
      </c>
      <c r="Q100" s="84"/>
      <c r="R100" s="84"/>
      <c r="S100" s="31" t="str">
        <f>IF(Q100="","",SUM(地区選択!$C$2*100000,COUNTA($Q$3:Q100)))</f>
        <v/>
      </c>
      <c r="T100" s="31"/>
    </row>
    <row r="101" spans="1:20">
      <c r="A101" s="221">
        <v>1099</v>
      </c>
      <c r="B101" s="221" t="s">
        <v>717</v>
      </c>
      <c r="C101" s="221" t="s">
        <v>718</v>
      </c>
      <c r="D101" s="221" t="s">
        <v>3081</v>
      </c>
      <c r="E101" s="221">
        <v>23</v>
      </c>
      <c r="F101" s="221" t="s">
        <v>3098</v>
      </c>
      <c r="G101" s="221">
        <v>2</v>
      </c>
      <c r="H101" s="222">
        <v>1099</v>
      </c>
      <c r="I101" s="222" t="s">
        <v>3346</v>
      </c>
      <c r="J101" s="222" t="s">
        <v>3347</v>
      </c>
      <c r="K101" s="222" t="s">
        <v>3066</v>
      </c>
      <c r="L101" s="222">
        <v>33</v>
      </c>
      <c r="M101" s="222" t="s">
        <v>3106</v>
      </c>
      <c r="N101" s="222">
        <v>4</v>
      </c>
      <c r="O101" s="22" t="str">
        <f>IF(学校情報入力!$C$7="","",IF(学校情報入力!$C$7=登録データ!F101,1,0))</f>
        <v/>
      </c>
      <c r="P101" s="22" t="str">
        <f>IF(学校情報入力!$C$7="","",IF(学校情報入力!$C$7=登録データ!M101,1,0))</f>
        <v/>
      </c>
      <c r="S101" s="31" t="str">
        <f>IF(Q101="","",SUM(地区選択!$C$2*100000,COUNTA($Q$3:Q101)))</f>
        <v/>
      </c>
      <c r="T101" s="31"/>
    </row>
    <row r="102" spans="1:20">
      <c r="A102" s="221">
        <v>1100</v>
      </c>
      <c r="B102" s="221" t="s">
        <v>719</v>
      </c>
      <c r="C102" s="221" t="s">
        <v>720</v>
      </c>
      <c r="D102" s="221" t="s">
        <v>3082</v>
      </c>
      <c r="E102" s="221">
        <v>26</v>
      </c>
      <c r="F102" s="221" t="s">
        <v>3098</v>
      </c>
      <c r="G102" s="221">
        <v>2</v>
      </c>
      <c r="H102" s="222">
        <v>1100</v>
      </c>
      <c r="I102" s="222" t="s">
        <v>3348</v>
      </c>
      <c r="J102" s="222" t="s">
        <v>3349</v>
      </c>
      <c r="K102" s="222" t="s">
        <v>3075</v>
      </c>
      <c r="L102" s="222">
        <v>39</v>
      </c>
      <c r="M102" s="222" t="s">
        <v>3106</v>
      </c>
      <c r="N102" s="222">
        <v>4</v>
      </c>
      <c r="O102" s="22" t="str">
        <f>IF(学校情報入力!$C$7="","",IF(学校情報入力!$C$7=登録データ!F102,1,0))</f>
        <v/>
      </c>
      <c r="P102" s="22" t="str">
        <f>IF(学校情報入力!$C$7="","",IF(学校情報入力!$C$7=登録データ!M102,1,0))</f>
        <v/>
      </c>
      <c r="S102" s="31" t="str">
        <f>IF(Q102="","",SUM(地区選択!$C$2*100000,COUNTA($Q$3:Q102)))</f>
        <v/>
      </c>
      <c r="T102" s="31"/>
    </row>
    <row r="103" spans="1:20">
      <c r="A103" s="221">
        <v>1101</v>
      </c>
      <c r="B103" s="221" t="s">
        <v>721</v>
      </c>
      <c r="C103" s="221" t="s">
        <v>722</v>
      </c>
      <c r="D103" s="221" t="s">
        <v>3065</v>
      </c>
      <c r="E103" s="221">
        <v>34</v>
      </c>
      <c r="F103" s="221" t="s">
        <v>3098</v>
      </c>
      <c r="G103" s="221">
        <v>2</v>
      </c>
      <c r="H103" s="222">
        <v>1101</v>
      </c>
      <c r="I103" s="222" t="s">
        <v>3350</v>
      </c>
      <c r="J103" s="222" t="s">
        <v>3351</v>
      </c>
      <c r="K103" s="222" t="s">
        <v>3073</v>
      </c>
      <c r="L103" s="222">
        <v>31</v>
      </c>
      <c r="M103" s="222" t="s">
        <v>3106</v>
      </c>
      <c r="N103" s="222">
        <v>4</v>
      </c>
      <c r="O103" s="22" t="str">
        <f>IF(学校情報入力!$C$7="","",IF(学校情報入力!$C$7=登録データ!F103,1,0))</f>
        <v/>
      </c>
      <c r="P103" s="22" t="str">
        <f>IF(学校情報入力!$C$7="","",IF(学校情報入力!$C$7=登録データ!M103,1,0))</f>
        <v/>
      </c>
      <c r="S103" s="31" t="str">
        <f>IF(Q103="","",SUM(地区選択!$C$2*100000,COUNTA($Q$3:Q103)))</f>
        <v/>
      </c>
      <c r="T103" s="31"/>
    </row>
    <row r="104" spans="1:20">
      <c r="A104" s="221">
        <v>1102</v>
      </c>
      <c r="B104" s="221" t="s">
        <v>723</v>
      </c>
      <c r="C104" s="221" t="s">
        <v>724</v>
      </c>
      <c r="D104" s="221" t="s">
        <v>3083</v>
      </c>
      <c r="E104" s="221">
        <v>38</v>
      </c>
      <c r="F104" s="221" t="s">
        <v>3098</v>
      </c>
      <c r="G104" s="221">
        <v>3</v>
      </c>
      <c r="H104" s="222">
        <v>1102</v>
      </c>
      <c r="I104" s="222" t="s">
        <v>3352</v>
      </c>
      <c r="J104" s="222" t="s">
        <v>3353</v>
      </c>
      <c r="K104" s="222" t="s">
        <v>3065</v>
      </c>
      <c r="L104" s="222">
        <v>34</v>
      </c>
      <c r="M104" s="222" t="s">
        <v>3106</v>
      </c>
      <c r="N104" s="222">
        <v>3</v>
      </c>
      <c r="O104" s="22" t="str">
        <f>IF(学校情報入力!$C$7="","",IF(学校情報入力!$C$7=登録データ!F104,1,0))</f>
        <v/>
      </c>
      <c r="P104" s="22" t="str">
        <f>IF(学校情報入力!$C$7="","",IF(学校情報入力!$C$7=登録データ!M104,1,0))</f>
        <v/>
      </c>
      <c r="S104" s="31" t="str">
        <f>IF(Q104="","",SUM(地区選択!$C$2*100000,COUNTA($Q$3:Q104)))</f>
        <v/>
      </c>
      <c r="T104" s="31"/>
    </row>
    <row r="105" spans="1:20">
      <c r="A105" s="221">
        <v>1103</v>
      </c>
      <c r="B105" s="221" t="s">
        <v>725</v>
      </c>
      <c r="C105" s="221" t="s">
        <v>726</v>
      </c>
      <c r="D105" s="221" t="s">
        <v>3065</v>
      </c>
      <c r="E105" s="221">
        <v>34</v>
      </c>
      <c r="F105" s="221" t="s">
        <v>3098</v>
      </c>
      <c r="G105" s="221">
        <v>3</v>
      </c>
      <c r="H105" s="222">
        <v>1103</v>
      </c>
      <c r="I105" s="222" t="s">
        <v>3354</v>
      </c>
      <c r="J105" s="222" t="s">
        <v>3355</v>
      </c>
      <c r="K105" s="222" t="s">
        <v>3066</v>
      </c>
      <c r="L105" s="222">
        <v>33</v>
      </c>
      <c r="M105" s="222" t="s">
        <v>3106</v>
      </c>
      <c r="N105" s="222">
        <v>3</v>
      </c>
      <c r="O105" s="22" t="str">
        <f>IF(学校情報入力!$C$7="","",IF(学校情報入力!$C$7=登録データ!F105,1,0))</f>
        <v/>
      </c>
      <c r="P105" s="22" t="str">
        <f>IF(学校情報入力!$C$7="","",IF(学校情報入力!$C$7=登録データ!M105,1,0))</f>
        <v/>
      </c>
      <c r="S105" s="31" t="str">
        <f>IF(Q105="","",SUM(地区選択!$C$2*100000,COUNTA($Q$3:Q105)))</f>
        <v/>
      </c>
      <c r="T105" s="31"/>
    </row>
    <row r="106" spans="1:20">
      <c r="A106" s="221">
        <v>1104</v>
      </c>
      <c r="B106" s="221" t="s">
        <v>727</v>
      </c>
      <c r="C106" s="221" t="s">
        <v>728</v>
      </c>
      <c r="D106" s="221" t="s">
        <v>3071</v>
      </c>
      <c r="E106" s="221">
        <v>35</v>
      </c>
      <c r="F106" s="221" t="s">
        <v>3098</v>
      </c>
      <c r="G106" s="221">
        <v>3</v>
      </c>
      <c r="H106" s="222">
        <v>1104</v>
      </c>
      <c r="I106" s="222" t="s">
        <v>3356</v>
      </c>
      <c r="J106" s="222" t="s">
        <v>3357</v>
      </c>
      <c r="K106" s="222" t="s">
        <v>3066</v>
      </c>
      <c r="L106" s="222">
        <v>33</v>
      </c>
      <c r="M106" s="222" t="s">
        <v>3106</v>
      </c>
      <c r="N106" s="222">
        <v>2</v>
      </c>
      <c r="O106" s="22" t="str">
        <f>IF(学校情報入力!$C$7="","",IF(学校情報入力!$C$7=登録データ!F106,1,0))</f>
        <v/>
      </c>
      <c r="P106" s="22" t="str">
        <f>IF(学校情報入力!$C$7="","",IF(学校情報入力!$C$7=登録データ!M106,1,0))</f>
        <v/>
      </c>
      <c r="S106" s="31" t="str">
        <f>IF(Q106="","",SUM(地区選択!$C$2*100000,COUNTA($Q$3:Q106)))</f>
        <v/>
      </c>
      <c r="T106" s="31"/>
    </row>
    <row r="107" spans="1:20">
      <c r="A107" s="221">
        <v>1105</v>
      </c>
      <c r="B107" s="221" t="s">
        <v>729</v>
      </c>
      <c r="C107" s="221" t="s">
        <v>730</v>
      </c>
      <c r="D107" s="221" t="s">
        <v>3065</v>
      </c>
      <c r="E107" s="221">
        <v>34</v>
      </c>
      <c r="F107" s="221" t="s">
        <v>3098</v>
      </c>
      <c r="G107" s="221">
        <v>4</v>
      </c>
      <c r="H107" s="222">
        <v>1105</v>
      </c>
      <c r="I107" s="222" t="s">
        <v>3358</v>
      </c>
      <c r="J107" s="222" t="s">
        <v>3359</v>
      </c>
      <c r="K107" s="222" t="s">
        <v>3066</v>
      </c>
      <c r="L107" s="222">
        <v>33</v>
      </c>
      <c r="M107" s="222" t="s">
        <v>3106</v>
      </c>
      <c r="N107" s="222">
        <v>2</v>
      </c>
      <c r="O107" s="22" t="str">
        <f>IF(学校情報入力!$C$7="","",IF(学校情報入力!$C$7=登録データ!F107,1,0))</f>
        <v/>
      </c>
      <c r="P107" s="22" t="str">
        <f>IF(学校情報入力!$C$7="","",IF(学校情報入力!$C$7=登録データ!M107,1,0))</f>
        <v/>
      </c>
      <c r="S107" s="31" t="str">
        <f>IF(Q107="","",SUM(地区選択!$C$2*100000,COUNTA($Q$3:Q107)))</f>
        <v/>
      </c>
      <c r="T107" s="31"/>
    </row>
    <row r="108" spans="1:20">
      <c r="A108" s="221">
        <v>1106</v>
      </c>
      <c r="B108" s="221" t="s">
        <v>731</v>
      </c>
      <c r="C108" s="221" t="s">
        <v>732</v>
      </c>
      <c r="D108" s="221" t="s">
        <v>3065</v>
      </c>
      <c r="E108" s="221">
        <v>34</v>
      </c>
      <c r="F108" s="221" t="s">
        <v>3098</v>
      </c>
      <c r="G108" s="221">
        <v>4</v>
      </c>
      <c r="H108" s="222">
        <v>1106</v>
      </c>
      <c r="I108" s="222" t="s">
        <v>3360</v>
      </c>
      <c r="J108" s="222" t="s">
        <v>3361</v>
      </c>
      <c r="K108" s="222" t="s">
        <v>3066</v>
      </c>
      <c r="L108" s="222">
        <v>33</v>
      </c>
      <c r="M108" s="222" t="s">
        <v>3106</v>
      </c>
      <c r="N108" s="222">
        <v>2</v>
      </c>
      <c r="O108" s="22" t="str">
        <f>IF(学校情報入力!$C$7="","",IF(学校情報入力!$C$7=登録データ!F108,1,0))</f>
        <v/>
      </c>
      <c r="P108" s="22" t="str">
        <f>IF(学校情報入力!$C$7="","",IF(学校情報入力!$C$7=登録データ!M108,1,0))</f>
        <v/>
      </c>
      <c r="S108" s="31" t="str">
        <f>IF(Q108="","",SUM(地区選択!$C$2*100000,COUNTA($Q$3:Q108)))</f>
        <v/>
      </c>
      <c r="T108" s="31"/>
    </row>
    <row r="109" spans="1:20">
      <c r="A109" s="221">
        <v>1107</v>
      </c>
      <c r="B109" s="221" t="s">
        <v>733</v>
      </c>
      <c r="C109" s="221" t="s">
        <v>734</v>
      </c>
      <c r="D109" s="221" t="s">
        <v>3084</v>
      </c>
      <c r="E109" s="221">
        <v>42</v>
      </c>
      <c r="F109" s="221" t="s">
        <v>3098</v>
      </c>
      <c r="G109" s="221" t="s">
        <v>3135</v>
      </c>
      <c r="H109" s="222">
        <v>1107</v>
      </c>
      <c r="I109" s="222" t="s">
        <v>3362</v>
      </c>
      <c r="J109" s="222" t="s">
        <v>3363</v>
      </c>
      <c r="K109" s="222" t="s">
        <v>3067</v>
      </c>
      <c r="L109" s="222">
        <v>32</v>
      </c>
      <c r="M109" s="222" t="s">
        <v>3106</v>
      </c>
      <c r="N109" s="222">
        <v>2</v>
      </c>
      <c r="O109" s="22" t="str">
        <f>IF(学校情報入力!$C$7="","",IF(学校情報入力!$C$7=登録データ!F109,1,0))</f>
        <v/>
      </c>
      <c r="P109" s="22" t="str">
        <f>IF(学校情報入力!$C$7="","",IF(学校情報入力!$C$7=登録データ!M109,1,0))</f>
        <v/>
      </c>
      <c r="S109" s="31" t="str">
        <f>IF(Q109="","",SUM(地区選択!$C$2*100000,COUNTA($Q$3:Q109)))</f>
        <v/>
      </c>
      <c r="T109" s="31"/>
    </row>
    <row r="110" spans="1:20">
      <c r="A110" s="221">
        <v>1108</v>
      </c>
      <c r="B110" s="221" t="s">
        <v>735</v>
      </c>
      <c r="C110" s="221" t="s">
        <v>736</v>
      </c>
      <c r="D110" s="221" t="s">
        <v>3085</v>
      </c>
      <c r="E110" s="221">
        <v>22</v>
      </c>
      <c r="F110" s="221" t="s">
        <v>3098</v>
      </c>
      <c r="G110" s="221">
        <v>3</v>
      </c>
      <c r="H110" s="222">
        <v>1108</v>
      </c>
      <c r="I110" s="222" t="s">
        <v>3364</v>
      </c>
      <c r="J110" s="222" t="s">
        <v>3365</v>
      </c>
      <c r="K110" s="222" t="s">
        <v>3073</v>
      </c>
      <c r="L110" s="222">
        <v>31</v>
      </c>
      <c r="M110" s="222" t="s">
        <v>3106</v>
      </c>
      <c r="N110" s="222">
        <v>1</v>
      </c>
      <c r="O110" s="22" t="str">
        <f>IF(学校情報入力!$C$7="","",IF(学校情報入力!$C$7=登録データ!F110,1,0))</f>
        <v/>
      </c>
      <c r="P110" s="22" t="str">
        <f>IF(学校情報入力!$C$7="","",IF(学校情報入力!$C$7=登録データ!M110,1,0))</f>
        <v/>
      </c>
      <c r="S110" s="31" t="str">
        <f>IF(Q110="","",SUM(地区選択!$C$2*100000,COUNTA($Q$3:Q110)))</f>
        <v/>
      </c>
      <c r="T110" s="31"/>
    </row>
    <row r="111" spans="1:20">
      <c r="A111" s="221">
        <v>1109</v>
      </c>
      <c r="B111" s="221" t="s">
        <v>737</v>
      </c>
      <c r="C111" s="221" t="s">
        <v>738</v>
      </c>
      <c r="D111" s="221" t="s">
        <v>3065</v>
      </c>
      <c r="E111" s="221">
        <v>34</v>
      </c>
      <c r="F111" s="221" t="s">
        <v>3098</v>
      </c>
      <c r="G111" s="221">
        <v>4</v>
      </c>
      <c r="H111" s="222">
        <v>1109</v>
      </c>
      <c r="I111" s="222" t="s">
        <v>3366</v>
      </c>
      <c r="J111" s="222" t="s">
        <v>3367</v>
      </c>
      <c r="K111" s="222" t="s">
        <v>3066</v>
      </c>
      <c r="L111" s="222">
        <v>33</v>
      </c>
      <c r="M111" s="222" t="s">
        <v>3106</v>
      </c>
      <c r="N111" s="222">
        <v>1</v>
      </c>
      <c r="O111" s="22" t="str">
        <f>IF(学校情報入力!$C$7="","",IF(学校情報入力!$C$7=登録データ!F111,1,0))</f>
        <v/>
      </c>
      <c r="P111" s="22" t="str">
        <f>IF(学校情報入力!$C$7="","",IF(学校情報入力!$C$7=登録データ!M111,1,0))</f>
        <v/>
      </c>
      <c r="S111" s="31" t="str">
        <f>IF(Q111="","",SUM(地区選択!$C$2*100000,COUNTA($Q$3:Q111)))</f>
        <v/>
      </c>
      <c r="T111" s="31"/>
    </row>
    <row r="112" spans="1:20">
      <c r="A112" s="221">
        <v>1110</v>
      </c>
      <c r="B112" s="221" t="s">
        <v>739</v>
      </c>
      <c r="C112" s="221" t="s">
        <v>740</v>
      </c>
      <c r="D112" s="221" t="s">
        <v>3076</v>
      </c>
      <c r="E112" s="221">
        <v>40</v>
      </c>
      <c r="F112" s="221" t="s">
        <v>3098</v>
      </c>
      <c r="G112" s="221" t="s">
        <v>3132</v>
      </c>
      <c r="H112" s="222">
        <v>1110</v>
      </c>
      <c r="I112" s="222" t="s">
        <v>3368</v>
      </c>
      <c r="J112" s="222" t="s">
        <v>3369</v>
      </c>
      <c r="K112" s="222" t="s">
        <v>3065</v>
      </c>
      <c r="L112" s="222">
        <v>34</v>
      </c>
      <c r="M112" s="222" t="s">
        <v>3106</v>
      </c>
      <c r="N112" s="222">
        <v>1</v>
      </c>
      <c r="O112" s="22" t="str">
        <f>IF(学校情報入力!$C$7="","",IF(学校情報入力!$C$7=登録データ!F112,1,0))</f>
        <v/>
      </c>
      <c r="P112" s="22" t="str">
        <f>IF(学校情報入力!$C$7="","",IF(学校情報入力!$C$7=登録データ!M112,1,0))</f>
        <v/>
      </c>
      <c r="S112" s="31" t="str">
        <f>IF(Q112="","",SUM(地区選択!$C$2*100000,COUNTA($Q$3:Q112)))</f>
        <v/>
      </c>
      <c r="T112" s="31"/>
    </row>
    <row r="113" spans="1:20">
      <c r="A113" s="221">
        <v>1111</v>
      </c>
      <c r="B113" s="221" t="s">
        <v>741</v>
      </c>
      <c r="C113" s="221" t="s">
        <v>742</v>
      </c>
      <c r="D113" s="221" t="s">
        <v>3067</v>
      </c>
      <c r="E113" s="221">
        <v>32</v>
      </c>
      <c r="F113" s="221" t="s">
        <v>3098</v>
      </c>
      <c r="G113" s="221">
        <v>4</v>
      </c>
      <c r="H113" s="222">
        <v>1111</v>
      </c>
      <c r="I113" s="222" t="s">
        <v>3370</v>
      </c>
      <c r="J113" s="222" t="s">
        <v>3371</v>
      </c>
      <c r="K113" s="222" t="s">
        <v>3074</v>
      </c>
      <c r="L113" s="222">
        <v>36</v>
      </c>
      <c r="M113" s="222" t="s">
        <v>3107</v>
      </c>
      <c r="N113" s="222">
        <v>4</v>
      </c>
      <c r="O113" s="22" t="str">
        <f>IF(学校情報入力!$C$7="","",IF(学校情報入力!$C$7=登録データ!F113,1,0))</f>
        <v/>
      </c>
      <c r="P113" s="22" t="str">
        <f>IF(学校情報入力!$C$7="","",IF(学校情報入力!$C$7=登録データ!M113,1,0))</f>
        <v/>
      </c>
      <c r="S113" s="31" t="str">
        <f>IF(Q113="","",SUM(地区選択!$C$2*100000,COUNTA($Q$3:Q113)))</f>
        <v/>
      </c>
      <c r="T113" s="31"/>
    </row>
    <row r="114" spans="1:20">
      <c r="A114" s="221">
        <v>1112</v>
      </c>
      <c r="B114" s="221" t="s">
        <v>743</v>
      </c>
      <c r="C114" s="221" t="s">
        <v>744</v>
      </c>
      <c r="D114" s="221" t="s">
        <v>3069</v>
      </c>
      <c r="E114" s="221">
        <v>27</v>
      </c>
      <c r="F114" s="221" t="s">
        <v>3098</v>
      </c>
      <c r="G114" s="221">
        <v>2</v>
      </c>
      <c r="H114" s="222">
        <v>1112</v>
      </c>
      <c r="I114" s="222" t="s">
        <v>3372</v>
      </c>
      <c r="J114" s="222" t="s">
        <v>3373</v>
      </c>
      <c r="K114" s="222" t="s">
        <v>3074</v>
      </c>
      <c r="L114" s="222">
        <v>36</v>
      </c>
      <c r="M114" s="222" t="s">
        <v>3107</v>
      </c>
      <c r="N114" s="222">
        <v>2</v>
      </c>
      <c r="O114" s="22" t="str">
        <f>IF(学校情報入力!$C$7="","",IF(学校情報入力!$C$7=登録データ!F114,1,0))</f>
        <v/>
      </c>
      <c r="P114" s="22" t="str">
        <f>IF(学校情報入力!$C$7="","",IF(学校情報入力!$C$7=登録データ!M114,1,0))</f>
        <v/>
      </c>
      <c r="S114" s="31" t="str">
        <f>IF(Q114="","",SUM(地区選択!$C$2*100000,COUNTA($Q$3:Q114)))</f>
        <v/>
      </c>
      <c r="T114" s="31"/>
    </row>
    <row r="115" spans="1:20">
      <c r="A115" s="221">
        <v>1113</v>
      </c>
      <c r="B115" s="221" t="s">
        <v>745</v>
      </c>
      <c r="C115" s="221" t="s">
        <v>746</v>
      </c>
      <c r="D115" s="221" t="s">
        <v>3065</v>
      </c>
      <c r="E115" s="221">
        <v>34</v>
      </c>
      <c r="F115" s="221" t="s">
        <v>3098</v>
      </c>
      <c r="G115" s="221" t="s">
        <v>3132</v>
      </c>
      <c r="H115" s="222">
        <v>1113</v>
      </c>
      <c r="I115" s="222" t="s">
        <v>3374</v>
      </c>
      <c r="J115" s="222" t="s">
        <v>3375</v>
      </c>
      <c r="K115" s="222" t="s">
        <v>3072</v>
      </c>
      <c r="L115" s="222">
        <v>28</v>
      </c>
      <c r="M115" s="222" t="s">
        <v>3108</v>
      </c>
      <c r="N115" s="222" t="s">
        <v>3135</v>
      </c>
      <c r="O115" s="22" t="str">
        <f>IF(学校情報入力!$C$7="","",IF(学校情報入力!$C$7=登録データ!F115,1,0))</f>
        <v/>
      </c>
      <c r="P115" s="22" t="str">
        <f>IF(学校情報入力!$C$7="","",IF(学校情報入力!$C$7=登録データ!M115,1,0))</f>
        <v/>
      </c>
      <c r="S115" s="31" t="str">
        <f>IF(Q115="","",SUM(地区選択!$C$2*100000,COUNTA($Q$3:Q115)))</f>
        <v/>
      </c>
      <c r="T115" s="31"/>
    </row>
    <row r="116" spans="1:20">
      <c r="A116" s="221">
        <v>1114</v>
      </c>
      <c r="B116" s="221" t="s">
        <v>747</v>
      </c>
      <c r="C116" s="221" t="s">
        <v>748</v>
      </c>
      <c r="D116" s="221" t="s">
        <v>3072</v>
      </c>
      <c r="E116" s="221">
        <v>28</v>
      </c>
      <c r="F116" s="221" t="s">
        <v>3098</v>
      </c>
      <c r="G116" s="221">
        <v>3</v>
      </c>
      <c r="H116" s="222">
        <v>1114</v>
      </c>
      <c r="I116" s="222" t="s">
        <v>3376</v>
      </c>
      <c r="J116" s="222" t="s">
        <v>3377</v>
      </c>
      <c r="K116" s="222" t="s">
        <v>3066</v>
      </c>
      <c r="L116" s="222">
        <v>33</v>
      </c>
      <c r="M116" s="222" t="s">
        <v>3108</v>
      </c>
      <c r="N116" s="222" t="s">
        <v>3132</v>
      </c>
      <c r="O116" s="22" t="str">
        <f>IF(学校情報入力!$C$7="","",IF(学校情報入力!$C$7=登録データ!F116,1,0))</f>
        <v/>
      </c>
      <c r="P116" s="22" t="str">
        <f>IF(学校情報入力!$C$7="","",IF(学校情報入力!$C$7=登録データ!M116,1,0))</f>
        <v/>
      </c>
      <c r="S116" s="31" t="str">
        <f>IF(Q116="","",SUM(地区選択!$C$2*100000,COUNTA($Q$3:Q116)))</f>
        <v/>
      </c>
      <c r="T116" s="31"/>
    </row>
    <row r="117" spans="1:20">
      <c r="A117" s="221">
        <v>1115</v>
      </c>
      <c r="B117" s="221" t="s">
        <v>749</v>
      </c>
      <c r="C117" s="221" t="s">
        <v>750</v>
      </c>
      <c r="D117" s="221" t="s">
        <v>3065</v>
      </c>
      <c r="E117" s="221">
        <v>34</v>
      </c>
      <c r="F117" s="221" t="s">
        <v>3098</v>
      </c>
      <c r="G117" s="221">
        <v>2</v>
      </c>
      <c r="H117" s="222">
        <v>1115</v>
      </c>
      <c r="I117" s="222" t="s">
        <v>3378</v>
      </c>
      <c r="J117" s="222" t="s">
        <v>3379</v>
      </c>
      <c r="K117" s="222" t="s">
        <v>3066</v>
      </c>
      <c r="L117" s="222">
        <v>33</v>
      </c>
      <c r="M117" s="222" t="s">
        <v>3108</v>
      </c>
      <c r="N117" s="222">
        <v>4</v>
      </c>
      <c r="O117" s="22" t="str">
        <f>IF(学校情報入力!$C$7="","",IF(学校情報入力!$C$7=登録データ!F117,1,0))</f>
        <v/>
      </c>
      <c r="P117" s="22" t="str">
        <f>IF(学校情報入力!$C$7="","",IF(学校情報入力!$C$7=登録データ!M117,1,0))</f>
        <v/>
      </c>
      <c r="S117" s="31" t="str">
        <f>IF(Q117="","",SUM(地区選択!$C$2*100000,COUNTA($Q$3:Q117)))</f>
        <v/>
      </c>
      <c r="T117" s="31"/>
    </row>
    <row r="118" spans="1:20">
      <c r="A118" s="221">
        <v>1116</v>
      </c>
      <c r="B118" s="221" t="s">
        <v>751</v>
      </c>
      <c r="C118" s="221" t="s">
        <v>752</v>
      </c>
      <c r="D118" s="221" t="s">
        <v>3065</v>
      </c>
      <c r="E118" s="221">
        <v>34</v>
      </c>
      <c r="F118" s="221" t="s">
        <v>3098</v>
      </c>
      <c r="G118" s="221">
        <v>6</v>
      </c>
      <c r="H118" s="222">
        <v>1116</v>
      </c>
      <c r="I118" s="222" t="s">
        <v>3380</v>
      </c>
      <c r="J118" s="222" t="s">
        <v>3381</v>
      </c>
      <c r="K118" s="222" t="s">
        <v>3072</v>
      </c>
      <c r="L118" s="222">
        <v>28</v>
      </c>
      <c r="M118" s="222" t="s">
        <v>3108</v>
      </c>
      <c r="N118" s="222">
        <v>4</v>
      </c>
      <c r="O118" s="22" t="str">
        <f>IF(学校情報入力!$C$7="","",IF(学校情報入力!$C$7=登録データ!F118,1,0))</f>
        <v/>
      </c>
      <c r="P118" s="22" t="str">
        <f>IF(学校情報入力!$C$7="","",IF(学校情報入力!$C$7=登録データ!M118,1,0))</f>
        <v/>
      </c>
      <c r="S118" s="31" t="str">
        <f>IF(Q118="","",SUM(地区選択!$C$2*100000,COUNTA($Q$3:Q118)))</f>
        <v/>
      </c>
      <c r="T118" s="31"/>
    </row>
    <row r="119" spans="1:20">
      <c r="A119" s="221">
        <v>1117</v>
      </c>
      <c r="B119" s="221" t="s">
        <v>753</v>
      </c>
      <c r="C119" s="221" t="s">
        <v>754</v>
      </c>
      <c r="D119" s="221" t="s">
        <v>3065</v>
      </c>
      <c r="E119" s="221">
        <v>34</v>
      </c>
      <c r="F119" s="221" t="s">
        <v>3098</v>
      </c>
      <c r="G119" s="221">
        <v>3</v>
      </c>
      <c r="H119" s="222">
        <v>1117</v>
      </c>
      <c r="I119" s="222" t="s">
        <v>3382</v>
      </c>
      <c r="J119" s="222" t="s">
        <v>3383</v>
      </c>
      <c r="K119" s="222" t="s">
        <v>3072</v>
      </c>
      <c r="L119" s="222">
        <v>28</v>
      </c>
      <c r="M119" s="222" t="s">
        <v>3108</v>
      </c>
      <c r="N119" s="222">
        <v>4</v>
      </c>
      <c r="O119" s="22" t="str">
        <f>IF(学校情報入力!$C$7="","",IF(学校情報入力!$C$7=登録データ!F119,1,0))</f>
        <v/>
      </c>
      <c r="P119" s="22" t="str">
        <f>IF(学校情報入力!$C$7="","",IF(学校情報入力!$C$7=登録データ!M119,1,0))</f>
        <v/>
      </c>
      <c r="S119" s="31" t="str">
        <f>IF(Q119="","",SUM(地区選択!$C$2*100000,COUNTA($Q$3:Q119)))</f>
        <v/>
      </c>
      <c r="T119" s="31"/>
    </row>
    <row r="120" spans="1:20">
      <c r="A120" s="221">
        <v>1118</v>
      </c>
      <c r="B120" s="221" t="s">
        <v>755</v>
      </c>
      <c r="C120" s="221" t="s">
        <v>756</v>
      </c>
      <c r="D120" s="221" t="s">
        <v>3065</v>
      </c>
      <c r="E120" s="221">
        <v>34</v>
      </c>
      <c r="F120" s="221" t="s">
        <v>3098</v>
      </c>
      <c r="G120" s="221">
        <v>2</v>
      </c>
      <c r="H120" s="222">
        <v>1118</v>
      </c>
      <c r="I120" s="222" t="s">
        <v>3384</v>
      </c>
      <c r="J120" s="222" t="s">
        <v>3385</v>
      </c>
      <c r="K120" s="222" t="s">
        <v>3066</v>
      </c>
      <c r="L120" s="222">
        <v>33</v>
      </c>
      <c r="M120" s="222" t="s">
        <v>3108</v>
      </c>
      <c r="N120" s="222">
        <v>4</v>
      </c>
      <c r="O120" s="22" t="str">
        <f>IF(学校情報入力!$C$7="","",IF(学校情報入力!$C$7=登録データ!F120,1,0))</f>
        <v/>
      </c>
      <c r="P120" s="22" t="str">
        <f>IF(学校情報入力!$C$7="","",IF(学校情報入力!$C$7=登録データ!M120,1,0))</f>
        <v/>
      </c>
      <c r="S120" s="31" t="str">
        <f>IF(Q120="","",SUM(地区選択!$C$2*100000,COUNTA($Q$3:Q120)))</f>
        <v/>
      </c>
      <c r="T120" s="31"/>
    </row>
    <row r="121" spans="1:20">
      <c r="A121" s="221">
        <v>1119</v>
      </c>
      <c r="B121" s="221" t="s">
        <v>757</v>
      </c>
      <c r="C121" s="221" t="s">
        <v>758</v>
      </c>
      <c r="D121" s="221" t="s">
        <v>3065</v>
      </c>
      <c r="E121" s="221">
        <v>34</v>
      </c>
      <c r="F121" s="221" t="s">
        <v>3098</v>
      </c>
      <c r="G121" s="221">
        <v>5</v>
      </c>
      <c r="H121" s="222">
        <v>1119</v>
      </c>
      <c r="I121" s="222" t="s">
        <v>3386</v>
      </c>
      <c r="J121" s="222" t="s">
        <v>3387</v>
      </c>
      <c r="K121" s="222" t="s">
        <v>3072</v>
      </c>
      <c r="L121" s="222">
        <v>28</v>
      </c>
      <c r="M121" s="222" t="s">
        <v>3108</v>
      </c>
      <c r="N121" s="222">
        <v>4</v>
      </c>
      <c r="O121" s="22" t="str">
        <f>IF(学校情報入力!$C$7="","",IF(学校情報入力!$C$7=登録データ!F121,1,0))</f>
        <v/>
      </c>
      <c r="P121" s="22" t="str">
        <f>IF(学校情報入力!$C$7="","",IF(学校情報入力!$C$7=登録データ!M121,1,0))</f>
        <v/>
      </c>
      <c r="S121" s="31" t="str">
        <f>IF(Q121="","",SUM(地区選択!$C$2*100000,COUNTA($Q$3:Q121)))</f>
        <v/>
      </c>
      <c r="T121" s="31"/>
    </row>
    <row r="122" spans="1:20">
      <c r="A122" s="221">
        <v>1120</v>
      </c>
      <c r="B122" s="221" t="s">
        <v>759</v>
      </c>
      <c r="C122" s="221" t="s">
        <v>760</v>
      </c>
      <c r="D122" s="221" t="s">
        <v>3065</v>
      </c>
      <c r="E122" s="221">
        <v>34</v>
      </c>
      <c r="F122" s="221" t="s">
        <v>3098</v>
      </c>
      <c r="G122" s="221">
        <v>2</v>
      </c>
      <c r="H122" s="222">
        <v>1120</v>
      </c>
      <c r="I122" s="222" t="s">
        <v>3388</v>
      </c>
      <c r="J122" s="222" t="s">
        <v>3389</v>
      </c>
      <c r="K122" s="222" t="s">
        <v>3066</v>
      </c>
      <c r="L122" s="222">
        <v>33</v>
      </c>
      <c r="M122" s="222" t="s">
        <v>3108</v>
      </c>
      <c r="N122" s="222">
        <v>3</v>
      </c>
      <c r="O122" s="22" t="str">
        <f>IF(学校情報入力!$C$7="","",IF(学校情報入力!$C$7=登録データ!F122,1,0))</f>
        <v/>
      </c>
      <c r="P122" s="22" t="str">
        <f>IF(学校情報入力!$C$7="","",IF(学校情報入力!$C$7=登録データ!M122,1,0))</f>
        <v/>
      </c>
      <c r="S122" s="31" t="str">
        <f>IF(Q122="","",SUM(地区選択!$C$2*100000,COUNTA($Q$3:Q122)))</f>
        <v/>
      </c>
      <c r="T122" s="31"/>
    </row>
    <row r="123" spans="1:20">
      <c r="A123" s="221">
        <v>1121</v>
      </c>
      <c r="B123" s="221" t="s">
        <v>761</v>
      </c>
      <c r="C123" s="221" t="s">
        <v>762</v>
      </c>
      <c r="D123" s="221" t="s">
        <v>3065</v>
      </c>
      <c r="E123" s="221">
        <v>34</v>
      </c>
      <c r="F123" s="221" t="s">
        <v>3098</v>
      </c>
      <c r="G123" s="221">
        <v>3</v>
      </c>
      <c r="H123" s="222">
        <v>1121</v>
      </c>
      <c r="I123" s="222" t="s">
        <v>3390</v>
      </c>
      <c r="J123" s="222" t="s">
        <v>3391</v>
      </c>
      <c r="K123" s="222" t="s">
        <v>3066</v>
      </c>
      <c r="L123" s="222">
        <v>33</v>
      </c>
      <c r="M123" s="222" t="s">
        <v>3108</v>
      </c>
      <c r="N123" s="222">
        <v>3</v>
      </c>
      <c r="O123" s="22" t="str">
        <f>IF(学校情報入力!$C$7="","",IF(学校情報入力!$C$7=登録データ!F123,1,0))</f>
        <v/>
      </c>
      <c r="P123" s="22" t="str">
        <f>IF(学校情報入力!$C$7="","",IF(学校情報入力!$C$7=登録データ!M123,1,0))</f>
        <v/>
      </c>
      <c r="S123" s="31" t="str">
        <f>IF(Q123="","",SUM(地区選択!$C$2*100000,COUNTA($Q$3:Q123)))</f>
        <v/>
      </c>
      <c r="T123" s="31"/>
    </row>
    <row r="124" spans="1:20">
      <c r="A124" s="221">
        <v>1122</v>
      </c>
      <c r="B124" s="221" t="s">
        <v>763</v>
      </c>
      <c r="C124" s="221" t="s">
        <v>764</v>
      </c>
      <c r="D124" s="221" t="s">
        <v>3065</v>
      </c>
      <c r="E124" s="221">
        <v>34</v>
      </c>
      <c r="F124" s="221" t="s">
        <v>3098</v>
      </c>
      <c r="G124" s="221">
        <v>2</v>
      </c>
      <c r="H124" s="222">
        <v>1122</v>
      </c>
      <c r="I124" s="222" t="s">
        <v>3392</v>
      </c>
      <c r="J124" s="222" t="s">
        <v>3393</v>
      </c>
      <c r="K124" s="222" t="s">
        <v>3066</v>
      </c>
      <c r="L124" s="222">
        <v>33</v>
      </c>
      <c r="M124" s="222" t="s">
        <v>3108</v>
      </c>
      <c r="N124" s="222">
        <v>3</v>
      </c>
      <c r="O124" s="22" t="str">
        <f>IF(学校情報入力!$C$7="","",IF(学校情報入力!$C$7=登録データ!F124,1,0))</f>
        <v/>
      </c>
      <c r="P124" s="22" t="str">
        <f>IF(学校情報入力!$C$7="","",IF(学校情報入力!$C$7=登録データ!M124,1,0))</f>
        <v/>
      </c>
      <c r="S124" s="31" t="str">
        <f>IF(Q124="","",SUM(地区選択!$C$2*100000,COUNTA($Q$3:Q124)))</f>
        <v/>
      </c>
      <c r="T124" s="31"/>
    </row>
    <row r="125" spans="1:20">
      <c r="A125" s="221">
        <v>1123</v>
      </c>
      <c r="B125" s="221" t="s">
        <v>765</v>
      </c>
      <c r="C125" s="221" t="s">
        <v>766</v>
      </c>
      <c r="D125" s="221" t="s">
        <v>3086</v>
      </c>
      <c r="E125" s="221">
        <v>21</v>
      </c>
      <c r="F125" s="221" t="s">
        <v>3098</v>
      </c>
      <c r="G125" s="221">
        <v>5</v>
      </c>
      <c r="H125" s="222">
        <v>1123</v>
      </c>
      <c r="I125" s="222" t="s">
        <v>3394</v>
      </c>
      <c r="J125" s="222" t="s">
        <v>3395</v>
      </c>
      <c r="K125" s="222" t="s">
        <v>3066</v>
      </c>
      <c r="L125" s="222">
        <v>33</v>
      </c>
      <c r="M125" s="222" t="s">
        <v>3108</v>
      </c>
      <c r="N125" s="222">
        <v>3</v>
      </c>
      <c r="O125" s="22" t="str">
        <f>IF(学校情報入力!$C$7="","",IF(学校情報入力!$C$7=登録データ!F125,1,0))</f>
        <v/>
      </c>
      <c r="P125" s="22" t="str">
        <f>IF(学校情報入力!$C$7="","",IF(学校情報入力!$C$7=登録データ!M125,1,0))</f>
        <v/>
      </c>
      <c r="S125" s="31" t="str">
        <f>IF(Q125="","",SUM(地区選択!$C$2*100000,COUNTA($Q$3:Q125)))</f>
        <v/>
      </c>
      <c r="T125" s="31"/>
    </row>
    <row r="126" spans="1:20">
      <c r="A126" s="221">
        <v>1124</v>
      </c>
      <c r="B126" s="221" t="s">
        <v>767</v>
      </c>
      <c r="C126" s="221" t="s">
        <v>768</v>
      </c>
      <c r="D126" s="221" t="s">
        <v>3087</v>
      </c>
      <c r="E126" s="221">
        <v>44</v>
      </c>
      <c r="F126" s="221" t="s">
        <v>3098</v>
      </c>
      <c r="G126" s="221">
        <v>3</v>
      </c>
      <c r="H126" s="222">
        <v>1124</v>
      </c>
      <c r="I126" s="222" t="s">
        <v>3396</v>
      </c>
      <c r="J126" s="222" t="s">
        <v>3397</v>
      </c>
      <c r="K126" s="222" t="s">
        <v>3066</v>
      </c>
      <c r="L126" s="222">
        <v>33</v>
      </c>
      <c r="M126" s="222" t="s">
        <v>3108</v>
      </c>
      <c r="N126" s="222">
        <v>3</v>
      </c>
      <c r="O126" s="22" t="str">
        <f>IF(学校情報入力!$C$7="","",IF(学校情報入力!$C$7=登録データ!F126,1,0))</f>
        <v/>
      </c>
      <c r="P126" s="22" t="str">
        <f>IF(学校情報入力!$C$7="","",IF(学校情報入力!$C$7=登録データ!M126,1,0))</f>
        <v/>
      </c>
      <c r="S126" s="31" t="str">
        <f>IF(Q126="","",SUM(地区選択!$C$2*100000,COUNTA($Q$3:Q126)))</f>
        <v/>
      </c>
      <c r="T126" s="31"/>
    </row>
    <row r="127" spans="1:20">
      <c r="A127" s="221">
        <v>1125</v>
      </c>
      <c r="B127" s="221" t="s">
        <v>769</v>
      </c>
      <c r="C127" s="221" t="s">
        <v>770</v>
      </c>
      <c r="D127" s="221" t="s">
        <v>3065</v>
      </c>
      <c r="E127" s="221">
        <v>34</v>
      </c>
      <c r="F127" s="221" t="s">
        <v>3098</v>
      </c>
      <c r="G127" s="221">
        <v>3</v>
      </c>
      <c r="H127" s="222">
        <v>1125</v>
      </c>
      <c r="I127" s="222" t="s">
        <v>3398</v>
      </c>
      <c r="J127" s="222" t="s">
        <v>3399</v>
      </c>
      <c r="K127" s="222" t="s">
        <v>3073</v>
      </c>
      <c r="L127" s="222">
        <v>31</v>
      </c>
      <c r="M127" s="222" t="s">
        <v>3108</v>
      </c>
      <c r="N127" s="222">
        <v>2</v>
      </c>
      <c r="O127" s="22" t="str">
        <f>IF(学校情報入力!$C$7="","",IF(学校情報入力!$C$7=登録データ!F127,1,0))</f>
        <v/>
      </c>
      <c r="P127" s="22" t="str">
        <f>IF(学校情報入力!$C$7="","",IF(学校情報入力!$C$7=登録データ!M127,1,0))</f>
        <v/>
      </c>
      <c r="S127" s="31" t="str">
        <f>IF(Q127="","",SUM(地区選択!$C$2*100000,COUNTA($Q$3:Q127)))</f>
        <v/>
      </c>
      <c r="T127" s="31"/>
    </row>
    <row r="128" spans="1:20">
      <c r="A128" s="221">
        <v>1126</v>
      </c>
      <c r="B128" s="221" t="s">
        <v>771</v>
      </c>
      <c r="C128" s="221" t="s">
        <v>772</v>
      </c>
      <c r="D128" s="221" t="s">
        <v>3068</v>
      </c>
      <c r="E128" s="221">
        <v>37</v>
      </c>
      <c r="F128" s="221" t="s">
        <v>3098</v>
      </c>
      <c r="G128" s="221">
        <v>2</v>
      </c>
      <c r="H128" s="222">
        <v>1126</v>
      </c>
      <c r="I128" s="222" t="s">
        <v>3400</v>
      </c>
      <c r="J128" s="222" t="s">
        <v>3401</v>
      </c>
      <c r="K128" s="222" t="s">
        <v>3066</v>
      </c>
      <c r="L128" s="222">
        <v>33</v>
      </c>
      <c r="M128" s="222" t="s">
        <v>3108</v>
      </c>
      <c r="N128" s="222">
        <v>2</v>
      </c>
      <c r="O128" s="22" t="str">
        <f>IF(学校情報入力!$C$7="","",IF(学校情報入力!$C$7=登録データ!F128,1,0))</f>
        <v/>
      </c>
      <c r="P128" s="22" t="str">
        <f>IF(学校情報入力!$C$7="","",IF(学校情報入力!$C$7=登録データ!M128,1,0))</f>
        <v/>
      </c>
      <c r="S128" s="31" t="str">
        <f>IF(Q128="","",SUM(地区選択!$C$2*100000,COUNTA($Q$3:Q128)))</f>
        <v/>
      </c>
      <c r="T128" s="31"/>
    </row>
    <row r="129" spans="1:20">
      <c r="A129" s="221">
        <v>1127</v>
      </c>
      <c r="B129" s="221" t="s">
        <v>773</v>
      </c>
      <c r="C129" s="221" t="s">
        <v>774</v>
      </c>
      <c r="D129" s="221" t="s">
        <v>3065</v>
      </c>
      <c r="E129" s="221">
        <v>34</v>
      </c>
      <c r="F129" s="221" t="s">
        <v>3098</v>
      </c>
      <c r="G129" s="221">
        <v>5</v>
      </c>
      <c r="H129" s="222">
        <v>1127</v>
      </c>
      <c r="I129" s="222" t="s">
        <v>3402</v>
      </c>
      <c r="J129" s="222" t="s">
        <v>3403</v>
      </c>
      <c r="K129" s="222" t="s">
        <v>3066</v>
      </c>
      <c r="L129" s="222">
        <v>33</v>
      </c>
      <c r="M129" s="222" t="s">
        <v>3108</v>
      </c>
      <c r="N129" s="222">
        <v>2</v>
      </c>
      <c r="O129" s="22" t="str">
        <f>IF(学校情報入力!$C$7="","",IF(学校情報入力!$C$7=登録データ!F129,1,0))</f>
        <v/>
      </c>
      <c r="P129" s="22" t="str">
        <f>IF(学校情報入力!$C$7="","",IF(学校情報入力!$C$7=登録データ!M129,1,0))</f>
        <v/>
      </c>
      <c r="S129" s="31" t="str">
        <f>IF(Q129="","",SUM(地区選択!$C$2*100000,COUNTA($Q$3:Q129)))</f>
        <v/>
      </c>
      <c r="T129" s="31"/>
    </row>
    <row r="130" spans="1:20">
      <c r="A130" s="221">
        <v>1128</v>
      </c>
      <c r="B130" s="221" t="s">
        <v>775</v>
      </c>
      <c r="C130" s="221" t="s">
        <v>776</v>
      </c>
      <c r="D130" s="221" t="s">
        <v>3065</v>
      </c>
      <c r="E130" s="221">
        <v>34</v>
      </c>
      <c r="F130" s="221" t="s">
        <v>3098</v>
      </c>
      <c r="G130" s="221">
        <v>5</v>
      </c>
      <c r="H130" s="222">
        <v>1128</v>
      </c>
      <c r="I130" s="222" t="s">
        <v>3404</v>
      </c>
      <c r="J130" s="222" t="s">
        <v>3405</v>
      </c>
      <c r="K130" s="222" t="s">
        <v>3067</v>
      </c>
      <c r="L130" s="222">
        <v>32</v>
      </c>
      <c r="M130" s="222" t="s">
        <v>3108</v>
      </c>
      <c r="N130" s="222">
        <v>2</v>
      </c>
      <c r="O130" s="22" t="str">
        <f>IF(学校情報入力!$C$7="","",IF(学校情報入力!$C$7=登録データ!F130,1,0))</f>
        <v/>
      </c>
      <c r="P130" s="22" t="str">
        <f>IF(学校情報入力!$C$7="","",IF(学校情報入力!$C$7=登録データ!M130,1,0))</f>
        <v/>
      </c>
      <c r="S130" s="31" t="str">
        <f>IF(Q130="","",SUM(地区選択!$C$2*100000,COUNTA($Q$3:Q130)))</f>
        <v/>
      </c>
      <c r="T130" s="31"/>
    </row>
    <row r="131" spans="1:20">
      <c r="A131" s="221">
        <v>1129</v>
      </c>
      <c r="B131" s="221" t="s">
        <v>777</v>
      </c>
      <c r="C131" s="221" t="s">
        <v>778</v>
      </c>
      <c r="D131" s="221" t="s">
        <v>3065</v>
      </c>
      <c r="E131" s="221">
        <v>34</v>
      </c>
      <c r="F131" s="221" t="s">
        <v>3098</v>
      </c>
      <c r="G131" s="221">
        <v>3</v>
      </c>
      <c r="H131" s="222">
        <v>1129</v>
      </c>
      <c r="I131" s="222" t="s">
        <v>3406</v>
      </c>
      <c r="J131" s="222" t="s">
        <v>3407</v>
      </c>
      <c r="K131" s="222" t="s">
        <v>3072</v>
      </c>
      <c r="L131" s="222">
        <v>28</v>
      </c>
      <c r="M131" s="222" t="s">
        <v>3108</v>
      </c>
      <c r="N131" s="222">
        <v>2</v>
      </c>
      <c r="O131" s="22" t="str">
        <f>IF(学校情報入力!$C$7="","",IF(学校情報入力!$C$7=登録データ!F131,1,0))</f>
        <v/>
      </c>
      <c r="P131" s="22" t="str">
        <f>IF(学校情報入力!$C$7="","",IF(学校情報入力!$C$7=登録データ!M131,1,0))</f>
        <v/>
      </c>
      <c r="S131" s="31" t="str">
        <f>IF(Q131="","",SUM(地区選択!$C$2*100000,COUNTA($Q$3:Q131)))</f>
        <v/>
      </c>
      <c r="T131" s="31"/>
    </row>
    <row r="132" spans="1:20">
      <c r="A132" s="221">
        <v>1130</v>
      </c>
      <c r="B132" s="221" t="s">
        <v>779</v>
      </c>
      <c r="C132" s="221" t="s">
        <v>780</v>
      </c>
      <c r="D132" s="221" t="s">
        <v>3065</v>
      </c>
      <c r="E132" s="221">
        <v>34</v>
      </c>
      <c r="F132" s="221" t="s">
        <v>3098</v>
      </c>
      <c r="G132" s="221">
        <v>2</v>
      </c>
      <c r="H132" s="222">
        <v>1130</v>
      </c>
      <c r="I132" s="222" t="s">
        <v>3408</v>
      </c>
      <c r="J132" s="222" t="s">
        <v>3409</v>
      </c>
      <c r="K132" s="222" t="s">
        <v>3065</v>
      </c>
      <c r="L132" s="222">
        <v>34</v>
      </c>
      <c r="M132" s="222" t="s">
        <v>3109</v>
      </c>
      <c r="N132" s="222">
        <v>3</v>
      </c>
      <c r="O132" s="22" t="str">
        <f>IF(学校情報入力!$C$7="","",IF(学校情報入力!$C$7=登録データ!F132,1,0))</f>
        <v/>
      </c>
      <c r="P132" s="22" t="str">
        <f>IF(学校情報入力!$C$7="","",IF(学校情報入力!$C$7=登録データ!M132,1,0))</f>
        <v/>
      </c>
      <c r="S132" s="31" t="str">
        <f>IF(Q132="","",SUM(地区選択!$C$2*100000,COUNTA($Q$3:Q132)))</f>
        <v/>
      </c>
      <c r="T132" s="31"/>
    </row>
    <row r="133" spans="1:20">
      <c r="A133" s="221">
        <v>1131</v>
      </c>
      <c r="B133" s="221" t="s">
        <v>781</v>
      </c>
      <c r="C133" s="221" t="s">
        <v>782</v>
      </c>
      <c r="D133" s="221" t="s">
        <v>3065</v>
      </c>
      <c r="E133" s="221">
        <v>34</v>
      </c>
      <c r="F133" s="221" t="s">
        <v>3098</v>
      </c>
      <c r="G133" s="221">
        <v>4</v>
      </c>
      <c r="H133" s="222">
        <v>1131</v>
      </c>
      <c r="I133" s="222" t="s">
        <v>3410</v>
      </c>
      <c r="J133" s="222" t="s">
        <v>3411</v>
      </c>
      <c r="K133" s="222" t="s">
        <v>3065</v>
      </c>
      <c r="L133" s="222">
        <v>34</v>
      </c>
      <c r="M133" s="222" t="s">
        <v>366</v>
      </c>
      <c r="N133" s="222">
        <v>2</v>
      </c>
      <c r="O133" s="22" t="str">
        <f>IF(学校情報入力!$C$7="","",IF(学校情報入力!$C$7=登録データ!F133,1,0))</f>
        <v/>
      </c>
      <c r="P133" s="22" t="str">
        <f>IF(学校情報入力!$C$7="","",IF(学校情報入力!$C$7=登録データ!M133,1,0))</f>
        <v/>
      </c>
      <c r="S133" s="31" t="str">
        <f>IF(Q133="","",SUM(地区選択!$C$2*100000,COUNTA($Q$3:Q133)))</f>
        <v/>
      </c>
      <c r="T133" s="31"/>
    </row>
    <row r="134" spans="1:20">
      <c r="A134" s="221">
        <v>1132</v>
      </c>
      <c r="B134" s="221" t="s">
        <v>783</v>
      </c>
      <c r="C134" s="221" t="s">
        <v>784</v>
      </c>
      <c r="D134" s="221" t="s">
        <v>3076</v>
      </c>
      <c r="E134" s="221">
        <v>40</v>
      </c>
      <c r="F134" s="221" t="s">
        <v>3098</v>
      </c>
      <c r="G134" s="221">
        <v>3</v>
      </c>
      <c r="H134" s="222">
        <v>1132</v>
      </c>
      <c r="I134" s="222" t="s">
        <v>3412</v>
      </c>
      <c r="J134" s="222" t="s">
        <v>3413</v>
      </c>
      <c r="K134" s="222" t="s">
        <v>3083</v>
      </c>
      <c r="L134" s="222">
        <v>38</v>
      </c>
      <c r="M134" s="222" t="s">
        <v>3110</v>
      </c>
      <c r="N134" s="222" t="s">
        <v>3138</v>
      </c>
      <c r="O134" s="22" t="str">
        <f>IF(学校情報入力!$C$7="","",IF(学校情報入力!$C$7=登録データ!F134,1,0))</f>
        <v/>
      </c>
      <c r="P134" s="22" t="str">
        <f>IF(学校情報入力!$C$7="","",IF(学校情報入力!$C$7=登録データ!M134,1,0))</f>
        <v/>
      </c>
      <c r="S134" s="31" t="str">
        <f>IF(Q134="","",SUM(地区選択!$C$2*100000,COUNTA($Q$3:Q134)))</f>
        <v/>
      </c>
      <c r="T134" s="31"/>
    </row>
    <row r="135" spans="1:20">
      <c r="A135" s="221">
        <v>1133</v>
      </c>
      <c r="B135" s="221" t="s">
        <v>785</v>
      </c>
      <c r="C135" s="221" t="s">
        <v>786</v>
      </c>
      <c r="D135" s="221" t="s">
        <v>3065</v>
      </c>
      <c r="E135" s="221">
        <v>34</v>
      </c>
      <c r="F135" s="221" t="s">
        <v>3098</v>
      </c>
      <c r="G135" s="221">
        <v>5</v>
      </c>
      <c r="H135" s="222">
        <v>1133</v>
      </c>
      <c r="I135" s="222" t="s">
        <v>3414</v>
      </c>
      <c r="J135" s="222" t="s">
        <v>3415</v>
      </c>
      <c r="K135" s="222" t="s">
        <v>3083</v>
      </c>
      <c r="L135" s="222">
        <v>38</v>
      </c>
      <c r="M135" s="222" t="s">
        <v>3110</v>
      </c>
      <c r="N135" s="222" t="s">
        <v>3138</v>
      </c>
      <c r="O135" s="22" t="str">
        <f>IF(学校情報入力!$C$7="","",IF(学校情報入力!$C$7=登録データ!F135,1,0))</f>
        <v/>
      </c>
      <c r="P135" s="22" t="str">
        <f>IF(学校情報入力!$C$7="","",IF(学校情報入力!$C$7=登録データ!M135,1,0))</f>
        <v/>
      </c>
      <c r="S135" s="31" t="str">
        <f>IF(Q135="","",SUM(地区選択!$C$2*100000,COUNTA($Q$3:Q135)))</f>
        <v/>
      </c>
      <c r="T135" s="31"/>
    </row>
    <row r="136" spans="1:20">
      <c r="A136" s="221">
        <v>1134</v>
      </c>
      <c r="B136" s="221" t="s">
        <v>787</v>
      </c>
      <c r="C136" s="221" t="s">
        <v>788</v>
      </c>
      <c r="D136" s="221" t="s">
        <v>3065</v>
      </c>
      <c r="E136" s="221">
        <v>34</v>
      </c>
      <c r="F136" s="221" t="s">
        <v>3098</v>
      </c>
      <c r="G136" s="221">
        <v>2</v>
      </c>
      <c r="H136" s="222">
        <v>1134</v>
      </c>
      <c r="I136" s="222" t="s">
        <v>3416</v>
      </c>
      <c r="J136" s="222" t="s">
        <v>3417</v>
      </c>
      <c r="K136" s="222" t="s">
        <v>3083</v>
      </c>
      <c r="L136" s="222">
        <v>38</v>
      </c>
      <c r="M136" s="222" t="s">
        <v>3110</v>
      </c>
      <c r="N136" s="222" t="s">
        <v>3139</v>
      </c>
      <c r="O136" s="22" t="str">
        <f>IF(学校情報入力!$C$7="","",IF(学校情報入力!$C$7=登録データ!F136,1,0))</f>
        <v/>
      </c>
      <c r="P136" s="22" t="str">
        <f>IF(学校情報入力!$C$7="","",IF(学校情報入力!$C$7=登録データ!M136,1,0))</f>
        <v/>
      </c>
      <c r="S136" s="31" t="str">
        <f>IF(Q136="","",SUM(地区選択!$C$2*100000,COUNTA($Q$3:Q136)))</f>
        <v/>
      </c>
      <c r="T136" s="31"/>
    </row>
    <row r="137" spans="1:20">
      <c r="A137" s="221">
        <v>1135</v>
      </c>
      <c r="B137" s="221" t="s">
        <v>789</v>
      </c>
      <c r="C137" s="221" t="s">
        <v>790</v>
      </c>
      <c r="D137" s="221" t="s">
        <v>3065</v>
      </c>
      <c r="E137" s="221">
        <v>34</v>
      </c>
      <c r="F137" s="221" t="s">
        <v>3098</v>
      </c>
      <c r="G137" s="221">
        <v>6</v>
      </c>
      <c r="H137" s="222">
        <v>1135</v>
      </c>
      <c r="I137" s="222" t="s">
        <v>3418</v>
      </c>
      <c r="J137" s="222" t="s">
        <v>3419</v>
      </c>
      <c r="K137" s="222" t="s">
        <v>3083</v>
      </c>
      <c r="L137" s="222">
        <v>38</v>
      </c>
      <c r="M137" s="222" t="s">
        <v>3110</v>
      </c>
      <c r="N137" s="222" t="s">
        <v>3139</v>
      </c>
      <c r="O137" s="22" t="str">
        <f>IF(学校情報入力!$C$7="","",IF(学校情報入力!$C$7=登録データ!F137,1,0))</f>
        <v/>
      </c>
      <c r="P137" s="22" t="str">
        <f>IF(学校情報入力!$C$7="","",IF(学校情報入力!$C$7=登録データ!M137,1,0))</f>
        <v/>
      </c>
      <c r="S137" s="31" t="str">
        <f>IF(Q137="","",SUM(地区選択!$C$2*100000,COUNTA($Q$3:Q137)))</f>
        <v/>
      </c>
      <c r="T137" s="31"/>
    </row>
    <row r="138" spans="1:20">
      <c r="A138" s="221">
        <v>1136</v>
      </c>
      <c r="B138" s="221" t="s">
        <v>791</v>
      </c>
      <c r="C138" s="221" t="s">
        <v>792</v>
      </c>
      <c r="D138" s="221" t="s">
        <v>3065</v>
      </c>
      <c r="E138" s="221">
        <v>34</v>
      </c>
      <c r="F138" s="221" t="s">
        <v>3098</v>
      </c>
      <c r="G138" s="221">
        <v>5</v>
      </c>
      <c r="H138" s="222">
        <v>1136</v>
      </c>
      <c r="I138" s="222" t="s">
        <v>3420</v>
      </c>
      <c r="J138" s="222" t="s">
        <v>3421</v>
      </c>
      <c r="K138" s="222" t="s">
        <v>3083</v>
      </c>
      <c r="L138" s="222">
        <v>38</v>
      </c>
      <c r="M138" s="222" t="s">
        <v>3110</v>
      </c>
      <c r="N138" s="222" t="s">
        <v>3133</v>
      </c>
      <c r="O138" s="22" t="str">
        <f>IF(学校情報入力!$C$7="","",IF(学校情報入力!$C$7=登録データ!F138,1,0))</f>
        <v/>
      </c>
      <c r="P138" s="22" t="str">
        <f>IF(学校情報入力!$C$7="","",IF(学校情報入力!$C$7=登録データ!M138,1,0))</f>
        <v/>
      </c>
      <c r="S138" s="31" t="str">
        <f>IF(Q138="","",SUM(地区選択!$C$2*100000,COUNTA($Q$3:Q138)))</f>
        <v/>
      </c>
      <c r="T138" s="31"/>
    </row>
    <row r="139" spans="1:20">
      <c r="A139" s="221">
        <v>1137</v>
      </c>
      <c r="B139" s="221" t="s">
        <v>793</v>
      </c>
      <c r="C139" s="221" t="s">
        <v>794</v>
      </c>
      <c r="D139" s="221" t="s">
        <v>3065</v>
      </c>
      <c r="E139" s="221">
        <v>34</v>
      </c>
      <c r="F139" s="221" t="s">
        <v>3098</v>
      </c>
      <c r="G139" s="221">
        <v>3</v>
      </c>
      <c r="H139" s="222">
        <v>1137</v>
      </c>
      <c r="I139" s="222" t="s">
        <v>3422</v>
      </c>
      <c r="J139" s="222" t="s">
        <v>3423</v>
      </c>
      <c r="K139" s="222" t="s">
        <v>3083</v>
      </c>
      <c r="L139" s="222">
        <v>38</v>
      </c>
      <c r="M139" s="222" t="s">
        <v>3110</v>
      </c>
      <c r="N139" s="222" t="s">
        <v>3133</v>
      </c>
      <c r="O139" s="22" t="str">
        <f>IF(学校情報入力!$C$7="","",IF(学校情報入力!$C$7=登録データ!F139,1,0))</f>
        <v/>
      </c>
      <c r="P139" s="22" t="str">
        <f>IF(学校情報入力!$C$7="","",IF(学校情報入力!$C$7=登録データ!M139,1,0))</f>
        <v/>
      </c>
      <c r="S139" s="31" t="str">
        <f>IF(Q139="","",SUM(地区選択!$C$2*100000,COUNTA($Q$3:Q139)))</f>
        <v/>
      </c>
      <c r="T139" s="31"/>
    </row>
    <row r="140" spans="1:20">
      <c r="A140" s="221">
        <v>1138</v>
      </c>
      <c r="B140" s="221" t="s">
        <v>795</v>
      </c>
      <c r="C140" s="221" t="s">
        <v>796</v>
      </c>
      <c r="D140" s="221" t="s">
        <v>3065</v>
      </c>
      <c r="E140" s="221">
        <v>34</v>
      </c>
      <c r="F140" s="221" t="s">
        <v>3098</v>
      </c>
      <c r="G140" s="221">
        <v>6</v>
      </c>
      <c r="H140" s="222">
        <v>1138</v>
      </c>
      <c r="I140" s="222" t="s">
        <v>3424</v>
      </c>
      <c r="J140" s="222" t="s">
        <v>3425</v>
      </c>
      <c r="K140" s="222" t="s">
        <v>3083</v>
      </c>
      <c r="L140" s="222">
        <v>38</v>
      </c>
      <c r="M140" s="222" t="s">
        <v>3110</v>
      </c>
      <c r="N140" s="222" t="s">
        <v>3146</v>
      </c>
      <c r="O140" s="22" t="str">
        <f>IF(学校情報入力!$C$7="","",IF(学校情報入力!$C$7=登録データ!F140,1,0))</f>
        <v/>
      </c>
      <c r="P140" s="22" t="str">
        <f>IF(学校情報入力!$C$7="","",IF(学校情報入力!$C$7=登録データ!M140,1,0))</f>
        <v/>
      </c>
      <c r="S140" s="31" t="str">
        <f>IF(Q140="","",SUM(地区選択!$C$2*100000,COUNTA($Q$3:Q140)))</f>
        <v/>
      </c>
      <c r="T140" s="31"/>
    </row>
    <row r="141" spans="1:20">
      <c r="A141" s="221">
        <v>1139</v>
      </c>
      <c r="B141" s="221" t="s">
        <v>797</v>
      </c>
      <c r="C141" s="221" t="s">
        <v>798</v>
      </c>
      <c r="D141" s="221" t="s">
        <v>3065</v>
      </c>
      <c r="E141" s="221">
        <v>34</v>
      </c>
      <c r="F141" s="221" t="s">
        <v>3098</v>
      </c>
      <c r="G141" s="221">
        <v>6</v>
      </c>
      <c r="H141" s="222">
        <v>1139</v>
      </c>
      <c r="I141" s="222" t="s">
        <v>3426</v>
      </c>
      <c r="J141" s="222" t="s">
        <v>3427</v>
      </c>
      <c r="K141" s="222" t="s">
        <v>3083</v>
      </c>
      <c r="L141" s="222">
        <v>38</v>
      </c>
      <c r="M141" s="222" t="s">
        <v>3110</v>
      </c>
      <c r="N141" s="222" t="s">
        <v>3146</v>
      </c>
      <c r="O141" s="22" t="str">
        <f>IF(学校情報入力!$C$7="","",IF(学校情報入力!$C$7=登録データ!F141,1,0))</f>
        <v/>
      </c>
      <c r="P141" s="22" t="str">
        <f>IF(学校情報入力!$C$7="","",IF(学校情報入力!$C$7=登録データ!M141,1,0))</f>
        <v/>
      </c>
      <c r="S141" s="31" t="str">
        <f>IF(Q141="","",SUM(地区選択!$C$2*100000,COUNTA($Q$3:Q141)))</f>
        <v/>
      </c>
      <c r="T141" s="31"/>
    </row>
    <row r="142" spans="1:20">
      <c r="A142" s="221">
        <v>1140</v>
      </c>
      <c r="B142" s="221" t="s">
        <v>799</v>
      </c>
      <c r="C142" s="221" t="s">
        <v>800</v>
      </c>
      <c r="D142" s="221" t="s">
        <v>3065</v>
      </c>
      <c r="E142" s="221">
        <v>34</v>
      </c>
      <c r="F142" s="221" t="s">
        <v>3098</v>
      </c>
      <c r="G142" s="221">
        <v>6</v>
      </c>
      <c r="H142" s="222">
        <v>1140</v>
      </c>
      <c r="I142" s="222" t="s">
        <v>3428</v>
      </c>
      <c r="J142" s="222" t="s">
        <v>3429</v>
      </c>
      <c r="K142" s="222" t="s">
        <v>3083</v>
      </c>
      <c r="L142" s="222">
        <v>38</v>
      </c>
      <c r="M142" s="222" t="s">
        <v>3110</v>
      </c>
      <c r="N142" s="222" t="s">
        <v>3138</v>
      </c>
      <c r="O142" s="22" t="str">
        <f>IF(学校情報入力!$C$7="","",IF(学校情報入力!$C$7=登録データ!F142,1,0))</f>
        <v/>
      </c>
      <c r="P142" s="22" t="str">
        <f>IF(学校情報入力!$C$7="","",IF(学校情報入力!$C$7=登録データ!M142,1,0))</f>
        <v/>
      </c>
      <c r="S142" s="31" t="str">
        <f>IF(Q142="","",SUM(地区選択!$C$2*100000,COUNTA($Q$3:Q142)))</f>
        <v/>
      </c>
      <c r="T142" s="31"/>
    </row>
    <row r="143" spans="1:20">
      <c r="A143" s="221">
        <v>1141</v>
      </c>
      <c r="B143" s="221" t="s">
        <v>801</v>
      </c>
      <c r="C143" s="221" t="s">
        <v>802</v>
      </c>
      <c r="D143" s="221" t="s">
        <v>3065</v>
      </c>
      <c r="E143" s="221">
        <v>34</v>
      </c>
      <c r="F143" s="221" t="s">
        <v>3098</v>
      </c>
      <c r="G143" s="221">
        <v>4</v>
      </c>
      <c r="H143" s="222">
        <v>1141</v>
      </c>
      <c r="I143" s="222" t="s">
        <v>3430</v>
      </c>
      <c r="J143" s="222" t="s">
        <v>3431</v>
      </c>
      <c r="K143" s="222" t="s">
        <v>3083</v>
      </c>
      <c r="L143" s="222">
        <v>38</v>
      </c>
      <c r="M143" s="222" t="s">
        <v>3110</v>
      </c>
      <c r="N143" s="222" t="s">
        <v>3138</v>
      </c>
      <c r="O143" s="22" t="str">
        <f>IF(学校情報入力!$C$7="","",IF(学校情報入力!$C$7=登録データ!F143,1,0))</f>
        <v/>
      </c>
      <c r="P143" s="22" t="str">
        <f>IF(学校情報入力!$C$7="","",IF(学校情報入力!$C$7=登録データ!M143,1,0))</f>
        <v/>
      </c>
      <c r="S143" s="31" t="str">
        <f>IF(Q143="","",SUM(地区選択!$C$2*100000,COUNTA($Q$3:Q143)))</f>
        <v/>
      </c>
      <c r="T143" s="31"/>
    </row>
    <row r="144" spans="1:20">
      <c r="A144" s="221">
        <v>1142</v>
      </c>
      <c r="B144" s="221" t="s">
        <v>803</v>
      </c>
      <c r="C144" s="221" t="s">
        <v>804</v>
      </c>
      <c r="D144" s="221" t="s">
        <v>3065</v>
      </c>
      <c r="E144" s="221">
        <v>34</v>
      </c>
      <c r="F144" s="221" t="s">
        <v>3098</v>
      </c>
      <c r="G144" s="221">
        <v>3</v>
      </c>
      <c r="H144" s="222">
        <v>1142</v>
      </c>
      <c r="I144" s="222" t="s">
        <v>3432</v>
      </c>
      <c r="J144" s="222" t="s">
        <v>3433</v>
      </c>
      <c r="K144" s="222" t="s">
        <v>3083</v>
      </c>
      <c r="L144" s="222">
        <v>38</v>
      </c>
      <c r="M144" s="222" t="s">
        <v>3110</v>
      </c>
      <c r="N144" s="222" t="s">
        <v>3138</v>
      </c>
      <c r="O144" s="22" t="str">
        <f>IF(学校情報入力!$C$7="","",IF(学校情報入力!$C$7=登録データ!F144,1,0))</f>
        <v/>
      </c>
      <c r="P144" s="22" t="str">
        <f>IF(学校情報入力!$C$7="","",IF(学校情報入力!$C$7=登録データ!M144,1,0))</f>
        <v/>
      </c>
      <c r="S144" s="31" t="str">
        <f>IF(Q144="","",SUM(地区選択!$C$2*100000,COUNTA($Q$3:Q144)))</f>
        <v/>
      </c>
      <c r="T144" s="31"/>
    </row>
    <row r="145" spans="1:20">
      <c r="A145" s="221">
        <v>1143</v>
      </c>
      <c r="B145" s="221" t="s">
        <v>805</v>
      </c>
      <c r="C145" s="221" t="s">
        <v>806</v>
      </c>
      <c r="D145" s="221" t="s">
        <v>3076</v>
      </c>
      <c r="E145" s="221">
        <v>40</v>
      </c>
      <c r="F145" s="221" t="s">
        <v>3098</v>
      </c>
      <c r="G145" s="221">
        <v>4</v>
      </c>
      <c r="H145" s="222">
        <v>1143</v>
      </c>
      <c r="I145" s="222" t="s">
        <v>3434</v>
      </c>
      <c r="J145" s="222" t="s">
        <v>3435</v>
      </c>
      <c r="K145" s="222" t="s">
        <v>3065</v>
      </c>
      <c r="L145" s="222">
        <v>34</v>
      </c>
      <c r="M145" s="222" t="s">
        <v>3110</v>
      </c>
      <c r="N145" s="222" t="s">
        <v>3138</v>
      </c>
      <c r="O145" s="22" t="str">
        <f>IF(学校情報入力!$C$7="","",IF(学校情報入力!$C$7=登録データ!F145,1,0))</f>
        <v/>
      </c>
      <c r="P145" s="22" t="str">
        <f>IF(学校情報入力!$C$7="","",IF(学校情報入力!$C$7=登録データ!M145,1,0))</f>
        <v/>
      </c>
      <c r="S145" s="31" t="str">
        <f>IF(Q145="","",SUM(地区選択!$C$2*100000,COUNTA($Q$3:Q145)))</f>
        <v/>
      </c>
      <c r="T145" s="31"/>
    </row>
    <row r="146" spans="1:20">
      <c r="A146" s="221">
        <v>1144</v>
      </c>
      <c r="B146" s="221" t="s">
        <v>807</v>
      </c>
      <c r="C146" s="221" t="s">
        <v>808</v>
      </c>
      <c r="D146" s="221" t="s">
        <v>3088</v>
      </c>
      <c r="E146" s="221">
        <v>29</v>
      </c>
      <c r="F146" s="221" t="s">
        <v>3098</v>
      </c>
      <c r="G146" s="221" t="s">
        <v>3132</v>
      </c>
      <c r="H146" s="222">
        <v>1144</v>
      </c>
      <c r="I146" s="222" t="s">
        <v>3436</v>
      </c>
      <c r="J146" s="222" t="s">
        <v>3437</v>
      </c>
      <c r="K146" s="222" t="s">
        <v>3083</v>
      </c>
      <c r="L146" s="222">
        <v>38</v>
      </c>
      <c r="M146" s="222" t="s">
        <v>3110</v>
      </c>
      <c r="N146" s="222" t="s">
        <v>3138</v>
      </c>
      <c r="O146" s="22" t="str">
        <f>IF(学校情報入力!$C$7="","",IF(学校情報入力!$C$7=登録データ!F146,1,0))</f>
        <v/>
      </c>
      <c r="P146" s="22" t="str">
        <f>IF(学校情報入力!$C$7="","",IF(学校情報入力!$C$7=登録データ!M146,1,0))</f>
        <v/>
      </c>
      <c r="S146" s="31" t="str">
        <f>IF(Q146="","",SUM(地区選択!$C$2*100000,COUNTA($Q$3:Q146)))</f>
        <v/>
      </c>
      <c r="T146" s="31"/>
    </row>
    <row r="147" spans="1:20">
      <c r="A147" s="221">
        <v>1145</v>
      </c>
      <c r="B147" s="221" t="s">
        <v>809</v>
      </c>
      <c r="C147" s="221" t="s">
        <v>810</v>
      </c>
      <c r="D147" s="221" t="s">
        <v>3071</v>
      </c>
      <c r="E147" s="221">
        <v>35</v>
      </c>
      <c r="F147" s="221" t="s">
        <v>3098</v>
      </c>
      <c r="G147" s="221">
        <v>2</v>
      </c>
      <c r="H147" s="222">
        <v>1145</v>
      </c>
      <c r="I147" s="222" t="s">
        <v>3438</v>
      </c>
      <c r="J147" s="222" t="s">
        <v>3439</v>
      </c>
      <c r="K147" s="222" t="s">
        <v>3083</v>
      </c>
      <c r="L147" s="222">
        <v>38</v>
      </c>
      <c r="M147" s="222" t="s">
        <v>3110</v>
      </c>
      <c r="N147" s="222" t="s">
        <v>3139</v>
      </c>
      <c r="O147" s="22" t="str">
        <f>IF(学校情報入力!$C$7="","",IF(学校情報入力!$C$7=登録データ!F147,1,0))</f>
        <v/>
      </c>
      <c r="P147" s="22" t="str">
        <f>IF(学校情報入力!$C$7="","",IF(学校情報入力!$C$7=登録データ!M147,1,0))</f>
        <v/>
      </c>
      <c r="S147" s="31" t="str">
        <f>IF(Q147="","",SUM(地区選択!$C$2*100000,COUNTA($Q$3:Q147)))</f>
        <v/>
      </c>
      <c r="T147" s="31"/>
    </row>
    <row r="148" spans="1:20">
      <c r="A148" s="221">
        <v>1146</v>
      </c>
      <c r="B148" s="221" t="s">
        <v>811</v>
      </c>
      <c r="C148" s="221" t="s">
        <v>812</v>
      </c>
      <c r="D148" s="221" t="s">
        <v>3081</v>
      </c>
      <c r="E148" s="221">
        <v>23</v>
      </c>
      <c r="F148" s="221" t="s">
        <v>3098</v>
      </c>
      <c r="G148" s="221">
        <v>4</v>
      </c>
      <c r="H148" s="222">
        <v>1146</v>
      </c>
      <c r="I148" s="222" t="s">
        <v>3440</v>
      </c>
      <c r="J148" s="222" t="s">
        <v>3441</v>
      </c>
      <c r="K148" s="222" t="s">
        <v>3072</v>
      </c>
      <c r="L148" s="222">
        <v>28</v>
      </c>
      <c r="M148" s="222" t="s">
        <v>3110</v>
      </c>
      <c r="N148" s="222" t="s">
        <v>3139</v>
      </c>
      <c r="O148" s="22" t="str">
        <f>IF(学校情報入力!$C$7="","",IF(学校情報入力!$C$7=登録データ!F148,1,0))</f>
        <v/>
      </c>
      <c r="P148" s="22" t="str">
        <f>IF(学校情報入力!$C$7="","",IF(学校情報入力!$C$7=登録データ!M148,1,0))</f>
        <v/>
      </c>
      <c r="S148" s="31" t="str">
        <f>IF(Q148="","",SUM(地区選択!$C$2*100000,COUNTA($Q$3:Q148)))</f>
        <v/>
      </c>
      <c r="T148" s="31"/>
    </row>
    <row r="149" spans="1:20">
      <c r="A149" s="221">
        <v>1147</v>
      </c>
      <c r="B149" s="221" t="s">
        <v>813</v>
      </c>
      <c r="C149" s="221" t="s">
        <v>814</v>
      </c>
      <c r="D149" s="221" t="s">
        <v>3084</v>
      </c>
      <c r="E149" s="221">
        <v>42</v>
      </c>
      <c r="F149" s="221" t="s">
        <v>3098</v>
      </c>
      <c r="G149" s="221" t="s">
        <v>3136</v>
      </c>
      <c r="H149" s="222">
        <v>1147</v>
      </c>
      <c r="I149" s="222" t="s">
        <v>3442</v>
      </c>
      <c r="J149" s="222" t="s">
        <v>3443</v>
      </c>
      <c r="K149" s="222" t="s">
        <v>3083</v>
      </c>
      <c r="L149" s="222">
        <v>38</v>
      </c>
      <c r="M149" s="222" t="s">
        <v>3110</v>
      </c>
      <c r="N149" s="222" t="s">
        <v>3139</v>
      </c>
      <c r="O149" s="22" t="str">
        <f>IF(学校情報入力!$C$7="","",IF(学校情報入力!$C$7=登録データ!F149,1,0))</f>
        <v/>
      </c>
      <c r="P149" s="22" t="str">
        <f>IF(学校情報入力!$C$7="","",IF(学校情報入力!$C$7=登録データ!M149,1,0))</f>
        <v/>
      </c>
      <c r="S149" s="31" t="str">
        <f>IF(Q149="","",SUM(地区選択!$C$2*100000,COUNTA($Q$3:Q149)))</f>
        <v/>
      </c>
      <c r="T149" s="31"/>
    </row>
    <row r="150" spans="1:20">
      <c r="A150" s="221">
        <v>1148</v>
      </c>
      <c r="B150" s="221" t="s">
        <v>815</v>
      </c>
      <c r="C150" s="221" t="s">
        <v>816</v>
      </c>
      <c r="D150" s="221" t="s">
        <v>3065</v>
      </c>
      <c r="E150" s="221">
        <v>34</v>
      </c>
      <c r="F150" s="221" t="s">
        <v>3098</v>
      </c>
      <c r="G150" s="221">
        <v>3</v>
      </c>
      <c r="H150" s="222">
        <v>1148</v>
      </c>
      <c r="I150" s="222" t="s">
        <v>3444</v>
      </c>
      <c r="J150" s="222" t="s">
        <v>3445</v>
      </c>
      <c r="K150" s="222" t="s">
        <v>3083</v>
      </c>
      <c r="L150" s="222">
        <v>38</v>
      </c>
      <c r="M150" s="222" t="s">
        <v>3110</v>
      </c>
      <c r="N150" s="222" t="s">
        <v>3139</v>
      </c>
      <c r="O150" s="22" t="str">
        <f>IF(学校情報入力!$C$7="","",IF(学校情報入力!$C$7=登録データ!F150,1,0))</f>
        <v/>
      </c>
      <c r="P150" s="22" t="str">
        <f>IF(学校情報入力!$C$7="","",IF(学校情報入力!$C$7=登録データ!M150,1,0))</f>
        <v/>
      </c>
      <c r="S150" s="31" t="str">
        <f>IF(Q150="","",SUM(地区選択!$C$2*100000,COUNTA($Q$3:Q150)))</f>
        <v/>
      </c>
      <c r="T150" s="31"/>
    </row>
    <row r="151" spans="1:20">
      <c r="A151" s="221">
        <v>1149</v>
      </c>
      <c r="B151" s="221" t="s">
        <v>817</v>
      </c>
      <c r="C151" s="221" t="s">
        <v>818</v>
      </c>
      <c r="D151" s="221" t="s">
        <v>3070</v>
      </c>
      <c r="E151" s="221">
        <v>41</v>
      </c>
      <c r="F151" s="221" t="s">
        <v>3098</v>
      </c>
      <c r="G151" s="221">
        <v>2</v>
      </c>
      <c r="H151" s="222">
        <v>1149</v>
      </c>
      <c r="I151" s="222" t="s">
        <v>3446</v>
      </c>
      <c r="J151" s="222" t="s">
        <v>3447</v>
      </c>
      <c r="K151" s="222" t="s">
        <v>3083</v>
      </c>
      <c r="L151" s="222">
        <v>38</v>
      </c>
      <c r="M151" s="222" t="s">
        <v>3110</v>
      </c>
      <c r="N151" s="222" t="s">
        <v>3139</v>
      </c>
      <c r="O151" s="22" t="str">
        <f>IF(学校情報入力!$C$7="","",IF(学校情報入力!$C$7=登録データ!F151,1,0))</f>
        <v/>
      </c>
      <c r="P151" s="22" t="str">
        <f>IF(学校情報入力!$C$7="","",IF(学校情報入力!$C$7=登録データ!M151,1,0))</f>
        <v/>
      </c>
      <c r="S151" s="31" t="str">
        <f>IF(Q151="","",SUM(地区選択!$C$2*100000,COUNTA($Q$3:Q151)))</f>
        <v/>
      </c>
      <c r="T151" s="31"/>
    </row>
    <row r="152" spans="1:20">
      <c r="A152" s="221">
        <v>1150</v>
      </c>
      <c r="B152" s="221" t="s">
        <v>819</v>
      </c>
      <c r="C152" s="221" t="s">
        <v>820</v>
      </c>
      <c r="D152" s="221" t="s">
        <v>3071</v>
      </c>
      <c r="E152" s="221">
        <v>35</v>
      </c>
      <c r="F152" s="221" t="s">
        <v>3098</v>
      </c>
      <c r="G152" s="221" t="s">
        <v>3132</v>
      </c>
      <c r="H152" s="222">
        <v>1150</v>
      </c>
      <c r="I152" s="222" t="s">
        <v>3448</v>
      </c>
      <c r="J152" s="222" t="s">
        <v>3449</v>
      </c>
      <c r="K152" s="222" t="s">
        <v>3083</v>
      </c>
      <c r="L152" s="222">
        <v>38</v>
      </c>
      <c r="M152" s="222" t="s">
        <v>3110</v>
      </c>
      <c r="N152" s="222" t="s">
        <v>3134</v>
      </c>
      <c r="O152" s="22" t="str">
        <f>IF(学校情報入力!$C$7="","",IF(学校情報入力!$C$7=登録データ!F152,1,0))</f>
        <v/>
      </c>
      <c r="P152" s="22" t="str">
        <f>IF(学校情報入力!$C$7="","",IF(学校情報入力!$C$7=登録データ!M152,1,0))</f>
        <v/>
      </c>
      <c r="S152" s="31" t="str">
        <f>IF(Q152="","",SUM(地区選択!$C$2*100000,COUNTA($Q$3:Q152)))</f>
        <v/>
      </c>
    </row>
    <row r="153" spans="1:20">
      <c r="A153" s="221">
        <v>1151</v>
      </c>
      <c r="B153" s="221" t="s">
        <v>821</v>
      </c>
      <c r="C153" s="221" t="s">
        <v>822</v>
      </c>
      <c r="D153" s="221" t="s">
        <v>3072</v>
      </c>
      <c r="E153" s="221">
        <v>28</v>
      </c>
      <c r="F153" s="221" t="s">
        <v>3098</v>
      </c>
      <c r="G153" s="221">
        <v>3</v>
      </c>
      <c r="H153" s="222">
        <v>1151</v>
      </c>
      <c r="I153" s="222" t="s">
        <v>3450</v>
      </c>
      <c r="J153" s="222" t="s">
        <v>3451</v>
      </c>
      <c r="K153" s="222" t="s">
        <v>3068</v>
      </c>
      <c r="L153" s="222">
        <v>37</v>
      </c>
      <c r="M153" s="222" t="s">
        <v>3920</v>
      </c>
      <c r="N153" s="222" t="s">
        <v>3134</v>
      </c>
      <c r="O153" s="22" t="str">
        <f>IF(学校情報入力!$C$7="","",IF(学校情報入力!$C$7=登録データ!F153,1,0))</f>
        <v/>
      </c>
      <c r="P153" s="22" t="str">
        <f>IF(学校情報入力!$C$7="","",IF(学校情報入力!$C$7=登録データ!M153,1,0))</f>
        <v/>
      </c>
      <c r="S153" s="31" t="str">
        <f>IF(Q153="","",SUM(地区選択!$C$2*100000,COUNTA($Q$3:Q153)))</f>
        <v/>
      </c>
    </row>
    <row r="154" spans="1:20">
      <c r="A154" s="221">
        <v>1152</v>
      </c>
      <c r="B154" s="221" t="s">
        <v>823</v>
      </c>
      <c r="C154" s="221" t="s">
        <v>824</v>
      </c>
      <c r="D154" s="221" t="s">
        <v>3076</v>
      </c>
      <c r="E154" s="221">
        <v>40</v>
      </c>
      <c r="F154" s="221" t="s">
        <v>3098</v>
      </c>
      <c r="G154" s="221">
        <v>3</v>
      </c>
      <c r="H154" s="222">
        <v>1152</v>
      </c>
      <c r="I154" s="222" t="s">
        <v>3452</v>
      </c>
      <c r="J154" s="222" t="s">
        <v>3453</v>
      </c>
      <c r="K154" s="222" t="s">
        <v>3066</v>
      </c>
      <c r="L154" s="222">
        <v>33</v>
      </c>
      <c r="M154" s="222" t="s">
        <v>3920</v>
      </c>
      <c r="N154" s="222" t="s">
        <v>3139</v>
      </c>
      <c r="O154" s="22" t="str">
        <f>IF(学校情報入力!$C$7="","",IF(学校情報入力!$C$7=登録データ!F154,1,0))</f>
        <v/>
      </c>
      <c r="P154" s="22" t="str">
        <f>IF(学校情報入力!$C$7="","",IF(学校情報入力!$C$7=登録データ!M154,1,0))</f>
        <v/>
      </c>
      <c r="S154" s="31" t="str">
        <f>IF(Q154="","",SUM(地区選択!$C$2*100000,COUNTA($Q$3:Q154)))</f>
        <v/>
      </c>
    </row>
    <row r="155" spans="1:20">
      <c r="A155" s="221">
        <v>1153</v>
      </c>
      <c r="B155" s="221" t="s">
        <v>825</v>
      </c>
      <c r="C155" s="221" t="s">
        <v>826</v>
      </c>
      <c r="D155" s="221" t="s">
        <v>3080</v>
      </c>
      <c r="E155" s="221">
        <v>25</v>
      </c>
      <c r="F155" s="221" t="s">
        <v>3098</v>
      </c>
      <c r="G155" s="221" t="s">
        <v>3135</v>
      </c>
      <c r="H155" s="222">
        <v>1153</v>
      </c>
      <c r="I155" s="222" t="s">
        <v>3454</v>
      </c>
      <c r="J155" s="222" t="s">
        <v>3455</v>
      </c>
      <c r="K155" s="222" t="s">
        <v>3066</v>
      </c>
      <c r="L155" s="222">
        <v>33</v>
      </c>
      <c r="M155" s="222" t="s">
        <v>3920</v>
      </c>
      <c r="N155" s="222" t="s">
        <v>3139</v>
      </c>
      <c r="O155" s="22" t="str">
        <f>IF(学校情報入力!$C$7="","",IF(学校情報入力!$C$7=登録データ!F155,1,0))</f>
        <v/>
      </c>
      <c r="P155" s="22" t="str">
        <f>IF(学校情報入力!$C$7="","",IF(学校情報入力!$C$7=登録データ!M155,1,0))</f>
        <v/>
      </c>
      <c r="S155" s="31" t="str">
        <f>IF(Q155="","",SUM(地区選択!$C$2*100000,COUNTA($Q$3:Q155)))</f>
        <v/>
      </c>
    </row>
    <row r="156" spans="1:20">
      <c r="A156" s="221">
        <v>1154</v>
      </c>
      <c r="B156" s="221" t="s">
        <v>827</v>
      </c>
      <c r="C156" s="221" t="s">
        <v>828</v>
      </c>
      <c r="D156" s="221" t="s">
        <v>3089</v>
      </c>
      <c r="E156" s="221">
        <v>45</v>
      </c>
      <c r="F156" s="221" t="s">
        <v>3098</v>
      </c>
      <c r="G156" s="221">
        <v>4</v>
      </c>
      <c r="H156" s="222">
        <v>1154</v>
      </c>
      <c r="I156" s="222" t="s">
        <v>3456</v>
      </c>
      <c r="J156" s="222" t="s">
        <v>3457</v>
      </c>
      <c r="K156" s="222" t="s">
        <v>3066</v>
      </c>
      <c r="L156" s="222">
        <v>33</v>
      </c>
      <c r="M156" s="222" t="s">
        <v>3920</v>
      </c>
      <c r="N156" s="222" t="s">
        <v>3138</v>
      </c>
      <c r="O156" s="22" t="str">
        <f>IF(学校情報入力!$C$7="","",IF(学校情報入力!$C$7=登録データ!F156,1,0))</f>
        <v/>
      </c>
      <c r="P156" s="22" t="str">
        <f>IF(学校情報入力!$C$7="","",IF(学校情報入力!$C$7=登録データ!M156,1,0))</f>
        <v/>
      </c>
      <c r="S156" s="31" t="str">
        <f>IF(Q156="","",SUM(地区選択!$C$2*100000,COUNTA($Q$3:Q156)))</f>
        <v/>
      </c>
    </row>
    <row r="157" spans="1:20">
      <c r="A157" s="221">
        <v>1155</v>
      </c>
      <c r="B157" s="221" t="s">
        <v>829</v>
      </c>
      <c r="C157" s="221" t="s">
        <v>830</v>
      </c>
      <c r="D157" s="221" t="s">
        <v>3065</v>
      </c>
      <c r="E157" s="221">
        <v>34</v>
      </c>
      <c r="F157" s="221" t="s">
        <v>3098</v>
      </c>
      <c r="G157" s="221">
        <v>4</v>
      </c>
      <c r="H157" s="222">
        <v>1155</v>
      </c>
      <c r="I157" s="222" t="s">
        <v>3458</v>
      </c>
      <c r="J157" s="222" t="s">
        <v>3459</v>
      </c>
      <c r="K157" s="222" t="s">
        <v>3066</v>
      </c>
      <c r="L157" s="222">
        <v>33</v>
      </c>
      <c r="M157" s="222" t="s">
        <v>3920</v>
      </c>
      <c r="N157" s="222" t="s">
        <v>3138</v>
      </c>
      <c r="O157" s="22" t="str">
        <f>IF(学校情報入力!$C$7="","",IF(学校情報入力!$C$7=登録データ!F157,1,0))</f>
        <v/>
      </c>
      <c r="P157" s="22" t="str">
        <f>IF(学校情報入力!$C$7="","",IF(学校情報入力!$C$7=登録データ!M157,1,0))</f>
        <v/>
      </c>
      <c r="S157" s="31" t="str">
        <f>IF(Q157="","",SUM(地区選択!$C$2*100000,COUNTA($Q$3:Q157)))</f>
        <v/>
      </c>
    </row>
    <row r="158" spans="1:20">
      <c r="A158" s="221">
        <v>1156</v>
      </c>
      <c r="B158" s="221" t="s">
        <v>831</v>
      </c>
      <c r="C158" s="221" t="s">
        <v>832</v>
      </c>
      <c r="D158" s="221" t="s">
        <v>3068</v>
      </c>
      <c r="E158" s="221">
        <v>37</v>
      </c>
      <c r="F158" s="221" t="s">
        <v>3098</v>
      </c>
      <c r="G158" s="221">
        <v>4</v>
      </c>
      <c r="H158" s="222">
        <v>1156</v>
      </c>
      <c r="I158" s="222" t="s">
        <v>3460</v>
      </c>
      <c r="J158" s="222" t="s">
        <v>3461</v>
      </c>
      <c r="K158" s="222" t="s">
        <v>3068</v>
      </c>
      <c r="L158" s="222">
        <v>37</v>
      </c>
      <c r="M158" s="222" t="s">
        <v>3111</v>
      </c>
      <c r="N158" s="222">
        <v>4</v>
      </c>
      <c r="O158" s="22" t="str">
        <f>IF(学校情報入力!$C$7="","",IF(学校情報入力!$C$7=登録データ!F158,1,0))</f>
        <v/>
      </c>
      <c r="P158" s="22" t="str">
        <f>IF(学校情報入力!$C$7="","",IF(学校情報入力!$C$7=登録データ!M158,1,0))</f>
        <v/>
      </c>
      <c r="S158" s="31" t="str">
        <f>IF(Q158="","",SUM(地区選択!$C$2*100000,COUNTA($Q$3:Q158)))</f>
        <v/>
      </c>
    </row>
    <row r="159" spans="1:20">
      <c r="A159" s="221">
        <v>1157</v>
      </c>
      <c r="B159" s="221" t="s">
        <v>833</v>
      </c>
      <c r="C159" s="221" t="s">
        <v>834</v>
      </c>
      <c r="D159" s="221" t="s">
        <v>3087</v>
      </c>
      <c r="E159" s="221">
        <v>44</v>
      </c>
      <c r="F159" s="221" t="s">
        <v>3098</v>
      </c>
      <c r="G159" s="221">
        <v>2</v>
      </c>
      <c r="H159" s="222">
        <v>1157</v>
      </c>
      <c r="I159" s="222" t="s">
        <v>3462</v>
      </c>
      <c r="J159" s="222" t="s">
        <v>3463</v>
      </c>
      <c r="K159" s="222" t="s">
        <v>3066</v>
      </c>
      <c r="L159" s="222">
        <v>33</v>
      </c>
      <c r="M159" s="222" t="s">
        <v>3111</v>
      </c>
      <c r="N159" s="222">
        <v>4</v>
      </c>
      <c r="O159" s="22" t="str">
        <f>IF(学校情報入力!$C$7="","",IF(学校情報入力!$C$7=登録データ!F159,1,0))</f>
        <v/>
      </c>
      <c r="P159" s="22" t="str">
        <f>IF(学校情報入力!$C$7="","",IF(学校情報入力!$C$7=登録データ!M159,1,0))</f>
        <v/>
      </c>
      <c r="S159" s="31" t="str">
        <f>IF(Q159="","",SUM(地区選択!$C$2*100000,COUNTA($Q$3:Q159)))</f>
        <v/>
      </c>
    </row>
    <row r="160" spans="1:20">
      <c r="A160" s="221">
        <v>1158</v>
      </c>
      <c r="B160" s="221" t="s">
        <v>835</v>
      </c>
      <c r="C160" s="221" t="s">
        <v>836</v>
      </c>
      <c r="D160" s="221" t="s">
        <v>3072</v>
      </c>
      <c r="E160" s="221">
        <v>28</v>
      </c>
      <c r="F160" s="221" t="s">
        <v>3098</v>
      </c>
      <c r="G160" s="221">
        <v>2</v>
      </c>
      <c r="H160" s="222">
        <v>1158</v>
      </c>
      <c r="I160" s="222" t="s">
        <v>3464</v>
      </c>
      <c r="J160" s="222" t="s">
        <v>3465</v>
      </c>
      <c r="K160" s="222" t="s">
        <v>3065</v>
      </c>
      <c r="L160" s="222">
        <v>34</v>
      </c>
      <c r="M160" s="222" t="s">
        <v>3111</v>
      </c>
      <c r="N160" s="222">
        <v>4</v>
      </c>
      <c r="O160" s="22" t="str">
        <f>IF(学校情報入力!$C$7="","",IF(学校情報入力!$C$7=登録データ!F160,1,0))</f>
        <v/>
      </c>
      <c r="P160" s="22" t="str">
        <f>IF(学校情報入力!$C$7="","",IF(学校情報入力!$C$7=登録データ!M160,1,0))</f>
        <v/>
      </c>
      <c r="S160" s="31" t="str">
        <f>IF(Q160="","",SUM(地区選択!$C$2*100000,COUNTA($Q$3:Q160)))</f>
        <v/>
      </c>
    </row>
    <row r="161" spans="1:19">
      <c r="A161" s="221">
        <v>1159</v>
      </c>
      <c r="B161" s="221" t="s">
        <v>837</v>
      </c>
      <c r="C161" s="221" t="s">
        <v>838</v>
      </c>
      <c r="D161" s="221" t="s">
        <v>3065</v>
      </c>
      <c r="E161" s="221">
        <v>34</v>
      </c>
      <c r="F161" s="221" t="s">
        <v>3098</v>
      </c>
      <c r="G161" s="221" t="s">
        <v>3132</v>
      </c>
      <c r="H161" s="222">
        <v>1159</v>
      </c>
      <c r="I161" s="222" t="s">
        <v>3466</v>
      </c>
      <c r="J161" s="222" t="s">
        <v>3467</v>
      </c>
      <c r="K161" s="222" t="s">
        <v>3066</v>
      </c>
      <c r="L161" s="222">
        <v>33</v>
      </c>
      <c r="M161" s="222" t="s">
        <v>3111</v>
      </c>
      <c r="N161" s="222">
        <v>3</v>
      </c>
      <c r="O161" s="22" t="str">
        <f>IF(学校情報入力!$C$7="","",IF(学校情報入力!$C$7=登録データ!F161,1,0))</f>
        <v/>
      </c>
      <c r="P161" s="22" t="str">
        <f>IF(学校情報入力!$C$7="","",IF(学校情報入力!$C$7=登録データ!M161,1,0))</f>
        <v/>
      </c>
      <c r="S161" s="31" t="str">
        <f>IF(Q161="","",SUM(地区選択!$C$2*100000,COUNTA($Q$3:Q161)))</f>
        <v/>
      </c>
    </row>
    <row r="162" spans="1:19">
      <c r="A162" s="221">
        <v>1160</v>
      </c>
      <c r="B162" s="221" t="s">
        <v>839</v>
      </c>
      <c r="C162" s="221" t="s">
        <v>840</v>
      </c>
      <c r="D162" s="221" t="s">
        <v>3067</v>
      </c>
      <c r="E162" s="221">
        <v>32</v>
      </c>
      <c r="F162" s="221" t="s">
        <v>3098</v>
      </c>
      <c r="G162" s="221">
        <v>4</v>
      </c>
      <c r="H162" s="222">
        <v>1160</v>
      </c>
      <c r="I162" s="222" t="s">
        <v>3468</v>
      </c>
      <c r="J162" s="222" t="s">
        <v>3469</v>
      </c>
      <c r="K162" s="222" t="s">
        <v>3066</v>
      </c>
      <c r="L162" s="222">
        <v>33</v>
      </c>
      <c r="M162" s="222" t="s">
        <v>3111</v>
      </c>
      <c r="N162" s="222">
        <v>3</v>
      </c>
      <c r="O162" s="22" t="str">
        <f>IF(学校情報入力!$C$7="","",IF(学校情報入力!$C$7=登録データ!F162,1,0))</f>
        <v/>
      </c>
      <c r="P162" s="22" t="str">
        <f>IF(学校情報入力!$C$7="","",IF(学校情報入力!$C$7=登録データ!M162,1,0))</f>
        <v/>
      </c>
      <c r="S162" s="31" t="str">
        <f>IF(Q162="","",SUM(地区選択!$C$2*100000,COUNTA($Q$3:Q162)))</f>
        <v/>
      </c>
    </row>
    <row r="163" spans="1:19">
      <c r="A163" s="221">
        <v>1161</v>
      </c>
      <c r="B163" s="221" t="s">
        <v>841</v>
      </c>
      <c r="C163" s="221" t="s">
        <v>842</v>
      </c>
      <c r="D163" s="221" t="s">
        <v>3065</v>
      </c>
      <c r="E163" s="221">
        <v>34</v>
      </c>
      <c r="F163" s="221" t="s">
        <v>3098</v>
      </c>
      <c r="G163" s="221">
        <v>2</v>
      </c>
      <c r="H163" s="222">
        <v>1161</v>
      </c>
      <c r="I163" s="222" t="s">
        <v>3470</v>
      </c>
      <c r="J163" s="222" t="s">
        <v>3471</v>
      </c>
      <c r="K163" s="222" t="s">
        <v>3066</v>
      </c>
      <c r="L163" s="222">
        <v>33</v>
      </c>
      <c r="M163" s="222" t="s">
        <v>3111</v>
      </c>
      <c r="N163" s="222">
        <v>2</v>
      </c>
      <c r="O163" s="22" t="str">
        <f>IF(学校情報入力!$C$7="","",IF(学校情報入力!$C$7=登録データ!F163,1,0))</f>
        <v/>
      </c>
      <c r="P163" s="22" t="str">
        <f>IF(学校情報入力!$C$7="","",IF(学校情報入力!$C$7=登録データ!M163,1,0))</f>
        <v/>
      </c>
      <c r="S163" s="31" t="str">
        <f>IF(Q163="","",SUM(地区選択!$C$2*100000,COUNTA($Q$3:Q163)))</f>
        <v/>
      </c>
    </row>
    <row r="164" spans="1:19">
      <c r="A164" s="221">
        <v>1162</v>
      </c>
      <c r="B164" s="221" t="s">
        <v>843</v>
      </c>
      <c r="C164" s="221" t="s">
        <v>844</v>
      </c>
      <c r="D164" s="221" t="s">
        <v>3090</v>
      </c>
      <c r="E164" s="221">
        <v>46</v>
      </c>
      <c r="F164" s="221" t="s">
        <v>3098</v>
      </c>
      <c r="G164" s="221">
        <v>3</v>
      </c>
      <c r="H164" s="222">
        <v>1162</v>
      </c>
      <c r="I164" s="222" t="s">
        <v>3472</v>
      </c>
      <c r="J164" s="222" t="s">
        <v>3473</v>
      </c>
      <c r="K164" s="222" t="s">
        <v>3066</v>
      </c>
      <c r="L164" s="222">
        <v>33</v>
      </c>
      <c r="M164" s="222" t="s">
        <v>3111</v>
      </c>
      <c r="N164" s="222">
        <v>2</v>
      </c>
      <c r="O164" s="22" t="str">
        <f>IF(学校情報入力!$C$7="","",IF(学校情報入力!$C$7=登録データ!F164,1,0))</f>
        <v/>
      </c>
      <c r="P164" s="22" t="str">
        <f>IF(学校情報入力!$C$7="","",IF(学校情報入力!$C$7=登録データ!M164,1,0))</f>
        <v/>
      </c>
      <c r="S164" s="31" t="str">
        <f>IF(Q164="","",SUM(地区選択!$C$2*100000,COUNTA($Q$3:Q164)))</f>
        <v/>
      </c>
    </row>
    <row r="165" spans="1:19">
      <c r="A165" s="221">
        <v>1163</v>
      </c>
      <c r="B165" s="221" t="s">
        <v>845</v>
      </c>
      <c r="C165" s="221" t="s">
        <v>846</v>
      </c>
      <c r="D165" s="221" t="s">
        <v>3065</v>
      </c>
      <c r="E165" s="221">
        <v>34</v>
      </c>
      <c r="F165" s="221" t="s">
        <v>3098</v>
      </c>
      <c r="G165" s="221">
        <v>1</v>
      </c>
      <c r="H165" s="222">
        <v>1163</v>
      </c>
      <c r="I165" s="222" t="s">
        <v>3474</v>
      </c>
      <c r="J165" s="222" t="s">
        <v>3475</v>
      </c>
      <c r="K165" s="222" t="s">
        <v>3066</v>
      </c>
      <c r="L165" s="222">
        <v>33</v>
      </c>
      <c r="M165" s="222" t="s">
        <v>3111</v>
      </c>
      <c r="N165" s="222">
        <v>3</v>
      </c>
      <c r="O165" s="22" t="str">
        <f>IF(学校情報入力!$C$7="","",IF(学校情報入力!$C$7=登録データ!F165,1,0))</f>
        <v/>
      </c>
      <c r="P165" s="22" t="str">
        <f>IF(学校情報入力!$C$7="","",IF(学校情報入力!$C$7=登録データ!M165,1,0))</f>
        <v/>
      </c>
      <c r="S165" s="31" t="str">
        <f>IF(Q165="","",SUM(地区選択!$C$2*100000,COUNTA($Q$3:Q165)))</f>
        <v/>
      </c>
    </row>
    <row r="166" spans="1:19">
      <c r="A166" s="221">
        <v>1164</v>
      </c>
      <c r="B166" s="221" t="s">
        <v>847</v>
      </c>
      <c r="C166" s="221" t="s">
        <v>848</v>
      </c>
      <c r="D166" s="221" t="s">
        <v>3071</v>
      </c>
      <c r="E166" s="221">
        <v>35</v>
      </c>
      <c r="F166" s="221" t="s">
        <v>3098</v>
      </c>
      <c r="G166" s="221">
        <v>2</v>
      </c>
      <c r="H166" s="222">
        <v>1164</v>
      </c>
      <c r="I166" s="222" t="s">
        <v>3476</v>
      </c>
      <c r="J166" s="222" t="s">
        <v>3477</v>
      </c>
      <c r="K166" s="222" t="s">
        <v>3067</v>
      </c>
      <c r="L166" s="222">
        <v>32</v>
      </c>
      <c r="M166" s="222" t="s">
        <v>3112</v>
      </c>
      <c r="N166" s="222" t="s">
        <v>3134</v>
      </c>
      <c r="O166" s="22" t="str">
        <f>IF(学校情報入力!$C$7="","",IF(学校情報入力!$C$7=登録データ!F166,1,0))</f>
        <v/>
      </c>
      <c r="P166" s="22" t="str">
        <f>IF(学校情報入力!$C$7="","",IF(学校情報入力!$C$7=登録データ!M166,1,0))</f>
        <v/>
      </c>
      <c r="S166" s="31" t="str">
        <f>IF(Q166="","",SUM(地区選択!$C$2*100000,COUNTA($Q$3:Q166)))</f>
        <v/>
      </c>
    </row>
    <row r="167" spans="1:19">
      <c r="A167" s="221">
        <v>1165</v>
      </c>
      <c r="B167" s="221" t="s">
        <v>849</v>
      </c>
      <c r="C167" s="221" t="s">
        <v>850</v>
      </c>
      <c r="D167" s="221" t="s">
        <v>3074</v>
      </c>
      <c r="E167" s="221">
        <v>36</v>
      </c>
      <c r="F167" s="221" t="s">
        <v>3098</v>
      </c>
      <c r="G167" s="221">
        <v>2</v>
      </c>
      <c r="H167" s="222">
        <v>1165</v>
      </c>
      <c r="I167" s="222" t="s">
        <v>3478</v>
      </c>
      <c r="J167" s="222" t="s">
        <v>3479</v>
      </c>
      <c r="K167" s="222" t="s">
        <v>3072</v>
      </c>
      <c r="L167" s="222">
        <v>28</v>
      </c>
      <c r="M167" s="222" t="s">
        <v>3112</v>
      </c>
      <c r="N167" s="222" t="s">
        <v>3139</v>
      </c>
      <c r="O167" s="22" t="str">
        <f>IF(学校情報入力!$C$7="","",IF(学校情報入力!$C$7=登録データ!F167,1,0))</f>
        <v/>
      </c>
      <c r="P167" s="22" t="str">
        <f>IF(学校情報入力!$C$7="","",IF(学校情報入力!$C$7=登録データ!M167,1,0))</f>
        <v/>
      </c>
      <c r="S167" s="31" t="str">
        <f>IF(Q167="","",SUM(地区選択!$C$2*100000,COUNTA($Q$3:Q167)))</f>
        <v/>
      </c>
    </row>
    <row r="168" spans="1:19">
      <c r="A168" s="221">
        <v>1166</v>
      </c>
      <c r="B168" s="221" t="s">
        <v>851</v>
      </c>
      <c r="C168" s="221" t="s">
        <v>852</v>
      </c>
      <c r="D168" s="221" t="s">
        <v>3065</v>
      </c>
      <c r="E168" s="221">
        <v>34</v>
      </c>
      <c r="F168" s="221" t="s">
        <v>3098</v>
      </c>
      <c r="G168" s="221">
        <v>2</v>
      </c>
      <c r="H168" s="222">
        <v>1166</v>
      </c>
      <c r="I168" s="222" t="s">
        <v>3480</v>
      </c>
      <c r="J168" s="222" t="s">
        <v>3481</v>
      </c>
      <c r="K168" s="222" t="s">
        <v>3065</v>
      </c>
      <c r="L168" s="222">
        <v>34</v>
      </c>
      <c r="M168" s="222" t="s">
        <v>3112</v>
      </c>
      <c r="N168" s="222" t="s">
        <v>3139</v>
      </c>
      <c r="O168" s="22" t="str">
        <f>IF(学校情報入力!$C$7="","",IF(学校情報入力!$C$7=登録データ!F168,1,0))</f>
        <v/>
      </c>
      <c r="P168" s="22" t="str">
        <f>IF(学校情報入力!$C$7="","",IF(学校情報入力!$C$7=登録データ!M168,1,0))</f>
        <v/>
      </c>
      <c r="S168" s="31" t="str">
        <f>IF(Q168="","",SUM(地区選択!$C$2*100000,COUNTA($Q$3:Q168)))</f>
        <v/>
      </c>
    </row>
    <row r="169" spans="1:19">
      <c r="A169" s="221">
        <v>1167</v>
      </c>
      <c r="B169" s="221" t="s">
        <v>853</v>
      </c>
      <c r="C169" s="221" t="s">
        <v>854</v>
      </c>
      <c r="D169" s="221" t="s">
        <v>3084</v>
      </c>
      <c r="E169" s="221">
        <v>42</v>
      </c>
      <c r="F169" s="221" t="s">
        <v>3098</v>
      </c>
      <c r="G169" s="221">
        <v>4</v>
      </c>
      <c r="H169" s="222">
        <v>1167</v>
      </c>
      <c r="I169" s="222" t="s">
        <v>3482</v>
      </c>
      <c r="J169" s="222" t="s">
        <v>3483</v>
      </c>
      <c r="K169" s="222" t="s">
        <v>3078</v>
      </c>
      <c r="L169" s="222">
        <v>43</v>
      </c>
      <c r="M169" s="222" t="s">
        <v>3112</v>
      </c>
      <c r="N169" s="222" t="s">
        <v>3139</v>
      </c>
      <c r="O169" s="22" t="str">
        <f>IF(学校情報入力!$C$7="","",IF(学校情報入力!$C$7=登録データ!F169,1,0))</f>
        <v/>
      </c>
      <c r="P169" s="22" t="str">
        <f>IF(学校情報入力!$C$7="","",IF(学校情報入力!$C$7=登録データ!M169,1,0))</f>
        <v/>
      </c>
      <c r="S169" s="31" t="str">
        <f>IF(Q169="","",SUM(地区選択!$C$2*100000,COUNTA($Q$3:Q169)))</f>
        <v/>
      </c>
    </row>
    <row r="170" spans="1:19">
      <c r="A170" s="221">
        <v>1168</v>
      </c>
      <c r="B170" s="221" t="s">
        <v>855</v>
      </c>
      <c r="C170" s="221" t="s">
        <v>856</v>
      </c>
      <c r="D170" s="221" t="s">
        <v>3070</v>
      </c>
      <c r="E170" s="221">
        <v>41</v>
      </c>
      <c r="F170" s="221" t="s">
        <v>3098</v>
      </c>
      <c r="G170" s="221" t="s">
        <v>3135</v>
      </c>
      <c r="H170" s="222">
        <v>1168</v>
      </c>
      <c r="I170" s="222" t="s">
        <v>3484</v>
      </c>
      <c r="J170" s="222" t="s">
        <v>3485</v>
      </c>
      <c r="K170" s="222" t="s">
        <v>3083</v>
      </c>
      <c r="L170" s="222">
        <v>38</v>
      </c>
      <c r="M170" s="222" t="s">
        <v>3112</v>
      </c>
      <c r="N170" s="222" t="s">
        <v>3138</v>
      </c>
      <c r="O170" s="22" t="str">
        <f>IF(学校情報入力!$C$7="","",IF(学校情報入力!$C$7=登録データ!F170,1,0))</f>
        <v/>
      </c>
      <c r="P170" s="22" t="str">
        <f>IF(学校情報入力!$C$7="","",IF(学校情報入力!$C$7=登録データ!M170,1,0))</f>
        <v/>
      </c>
      <c r="S170" s="31" t="str">
        <f>IF(Q170="","",SUM(地区選択!$C$2*100000,COUNTA($Q$3:Q170)))</f>
        <v/>
      </c>
    </row>
    <row r="171" spans="1:19">
      <c r="A171" s="221">
        <v>1169</v>
      </c>
      <c r="B171" s="221" t="s">
        <v>857</v>
      </c>
      <c r="C171" s="221" t="s">
        <v>858</v>
      </c>
      <c r="D171" s="221" t="s">
        <v>3083</v>
      </c>
      <c r="E171" s="221">
        <v>38</v>
      </c>
      <c r="F171" s="221" t="s">
        <v>3098</v>
      </c>
      <c r="G171" s="221">
        <v>3</v>
      </c>
      <c r="H171" s="222">
        <v>1169</v>
      </c>
      <c r="I171" s="222" t="s">
        <v>3486</v>
      </c>
      <c r="J171" s="222" t="s">
        <v>3487</v>
      </c>
      <c r="K171" s="222" t="s">
        <v>3083</v>
      </c>
      <c r="L171" s="222">
        <v>38</v>
      </c>
      <c r="M171" s="222" t="s">
        <v>3112</v>
      </c>
      <c r="N171" s="222" t="s">
        <v>3138</v>
      </c>
      <c r="O171" s="22" t="str">
        <f>IF(学校情報入力!$C$7="","",IF(学校情報入力!$C$7=登録データ!F171,1,0))</f>
        <v/>
      </c>
      <c r="P171" s="22" t="str">
        <f>IF(学校情報入力!$C$7="","",IF(学校情報入力!$C$7=登録データ!M171,1,0))</f>
        <v/>
      </c>
      <c r="S171" s="31" t="str">
        <f>IF(Q171="","",SUM(地区選択!$C$2*100000,COUNTA($Q$3:Q171)))</f>
        <v/>
      </c>
    </row>
    <row r="172" spans="1:19">
      <c r="A172" s="221">
        <v>1170</v>
      </c>
      <c r="B172" s="221" t="s">
        <v>859</v>
      </c>
      <c r="C172" s="221" t="s">
        <v>860</v>
      </c>
      <c r="D172" s="221" t="s">
        <v>3065</v>
      </c>
      <c r="E172" s="221">
        <v>34</v>
      </c>
      <c r="F172" s="221" t="s">
        <v>3098</v>
      </c>
      <c r="G172" s="221" t="s">
        <v>3137</v>
      </c>
      <c r="H172" s="222">
        <v>1170</v>
      </c>
      <c r="I172" s="222" t="s">
        <v>3488</v>
      </c>
      <c r="J172" s="222" t="s">
        <v>3489</v>
      </c>
      <c r="K172" s="222" t="s">
        <v>3065</v>
      </c>
      <c r="L172" s="222">
        <v>34</v>
      </c>
      <c r="M172" s="222" t="s">
        <v>3112</v>
      </c>
      <c r="N172" s="222" t="s">
        <v>3138</v>
      </c>
      <c r="O172" s="22" t="str">
        <f>IF(学校情報入力!$C$7="","",IF(学校情報入力!$C$7=登録データ!F172,1,0))</f>
        <v/>
      </c>
      <c r="P172" s="22" t="str">
        <f>IF(学校情報入力!$C$7="","",IF(学校情報入力!$C$7=登録データ!M172,1,0))</f>
        <v/>
      </c>
      <c r="S172" s="31" t="str">
        <f>IF(Q172="","",SUM(地区選択!$C$2*100000,COUNTA($Q$3:Q172)))</f>
        <v/>
      </c>
    </row>
    <row r="173" spans="1:19">
      <c r="A173" s="221">
        <v>1171</v>
      </c>
      <c r="B173" s="221" t="s">
        <v>861</v>
      </c>
      <c r="C173" s="221" t="s">
        <v>862</v>
      </c>
      <c r="D173" s="221" t="s">
        <v>3090</v>
      </c>
      <c r="E173" s="221">
        <v>46</v>
      </c>
      <c r="F173" s="221" t="s">
        <v>3098</v>
      </c>
      <c r="G173" s="221" t="s">
        <v>3138</v>
      </c>
      <c r="H173" s="222">
        <v>1171</v>
      </c>
      <c r="I173" s="222" t="s">
        <v>3490</v>
      </c>
      <c r="J173" s="222" t="s">
        <v>3491</v>
      </c>
      <c r="K173" s="222" t="s">
        <v>3089</v>
      </c>
      <c r="L173" s="222">
        <v>45</v>
      </c>
      <c r="M173" s="222" t="s">
        <v>3112</v>
      </c>
      <c r="N173" s="222" t="s">
        <v>3134</v>
      </c>
      <c r="O173" s="22" t="str">
        <f>IF(学校情報入力!$C$7="","",IF(学校情報入力!$C$7=登録データ!F173,1,0))</f>
        <v/>
      </c>
      <c r="P173" s="22" t="str">
        <f>IF(学校情報入力!$C$7="","",IF(学校情報入力!$C$7=登録データ!M173,1,0))</f>
        <v/>
      </c>
      <c r="S173" s="31" t="str">
        <f>IF(Q173="","",SUM(地区選択!$C$2*100000,COUNTA($Q$3:Q173)))</f>
        <v/>
      </c>
    </row>
    <row r="174" spans="1:19">
      <c r="A174" s="221">
        <v>1172</v>
      </c>
      <c r="B174" s="221" t="s">
        <v>863</v>
      </c>
      <c r="C174" s="221" t="s">
        <v>864</v>
      </c>
      <c r="D174" s="221" t="s">
        <v>3065</v>
      </c>
      <c r="E174" s="221">
        <v>34</v>
      </c>
      <c r="F174" s="221" t="s">
        <v>3099</v>
      </c>
      <c r="G174" s="221">
        <v>3</v>
      </c>
      <c r="H174" s="222">
        <v>1172</v>
      </c>
      <c r="I174" s="222" t="s">
        <v>3492</v>
      </c>
      <c r="J174" s="222" t="s">
        <v>3493</v>
      </c>
      <c r="K174" s="222" t="s">
        <v>3066</v>
      </c>
      <c r="L174" s="222">
        <v>33</v>
      </c>
      <c r="M174" s="222" t="s">
        <v>3112</v>
      </c>
      <c r="N174" s="222" t="s">
        <v>3134</v>
      </c>
      <c r="O174" s="22" t="str">
        <f>IF(学校情報入力!$C$7="","",IF(学校情報入力!$C$7=登録データ!F174,1,0))</f>
        <v/>
      </c>
      <c r="P174" s="22" t="str">
        <f>IF(学校情報入力!$C$7="","",IF(学校情報入力!$C$7=登録データ!M174,1,0))</f>
        <v/>
      </c>
      <c r="S174" s="31" t="str">
        <f>IF(Q174="","",SUM(地区選択!$C$2*100000,COUNTA($Q$3:Q174)))</f>
        <v/>
      </c>
    </row>
    <row r="175" spans="1:19">
      <c r="A175" s="221">
        <v>1173</v>
      </c>
      <c r="B175" s="221" t="s">
        <v>865</v>
      </c>
      <c r="C175" s="221" t="s">
        <v>866</v>
      </c>
      <c r="D175" s="221" t="s">
        <v>3065</v>
      </c>
      <c r="E175" s="221">
        <v>34</v>
      </c>
      <c r="F175" s="221" t="s">
        <v>3099</v>
      </c>
      <c r="G175" s="221">
        <v>2</v>
      </c>
      <c r="H175" s="222">
        <v>1173</v>
      </c>
      <c r="I175" s="222" t="s">
        <v>3494</v>
      </c>
      <c r="J175" s="222" t="s">
        <v>3495</v>
      </c>
      <c r="K175" s="222" t="s">
        <v>3076</v>
      </c>
      <c r="L175" s="222">
        <v>40</v>
      </c>
      <c r="M175" s="222" t="s">
        <v>3112</v>
      </c>
      <c r="N175" s="222" t="s">
        <v>3134</v>
      </c>
      <c r="O175" s="22" t="str">
        <f>IF(学校情報入力!$C$7="","",IF(学校情報入力!$C$7=登録データ!F175,1,0))</f>
        <v/>
      </c>
      <c r="P175" s="22" t="str">
        <f>IF(学校情報入力!$C$7="","",IF(学校情報入力!$C$7=登録データ!M175,1,0))</f>
        <v/>
      </c>
      <c r="S175" s="31" t="str">
        <f>IF(Q175="","",SUM(地区選択!$C$2*100000,COUNTA($Q$3:Q175)))</f>
        <v/>
      </c>
    </row>
    <row r="176" spans="1:19">
      <c r="A176" s="221">
        <v>1174</v>
      </c>
      <c r="B176" s="221" t="s">
        <v>867</v>
      </c>
      <c r="C176" s="221" t="s">
        <v>868</v>
      </c>
      <c r="D176" s="221" t="s">
        <v>3065</v>
      </c>
      <c r="E176" s="221">
        <v>34</v>
      </c>
      <c r="F176" s="221" t="s">
        <v>3099</v>
      </c>
      <c r="G176" s="221">
        <v>1</v>
      </c>
      <c r="H176" s="222">
        <v>1174</v>
      </c>
      <c r="I176" s="222" t="s">
        <v>3496</v>
      </c>
      <c r="J176" s="222" t="s">
        <v>3497</v>
      </c>
      <c r="K176" s="222" t="s">
        <v>3072</v>
      </c>
      <c r="L176" s="222">
        <v>28</v>
      </c>
      <c r="M176" s="222" t="s">
        <v>3112</v>
      </c>
      <c r="N176" s="222" t="s">
        <v>3134</v>
      </c>
      <c r="O176" s="22" t="str">
        <f>IF(学校情報入力!$C$7="","",IF(学校情報入力!$C$7=登録データ!F176,1,0))</f>
        <v/>
      </c>
      <c r="P176" s="22" t="str">
        <f>IF(学校情報入力!$C$7="","",IF(学校情報入力!$C$7=登録データ!M176,1,0))</f>
        <v/>
      </c>
      <c r="S176" s="31" t="str">
        <f>IF(Q176="","",SUM(地区選択!$C$2*100000,COUNTA($Q$3:Q176)))</f>
        <v/>
      </c>
    </row>
    <row r="177" spans="1:19">
      <c r="A177" s="221">
        <v>1175</v>
      </c>
      <c r="B177" s="221" t="s">
        <v>869</v>
      </c>
      <c r="C177" s="221" t="s">
        <v>870</v>
      </c>
      <c r="D177" s="221" t="s">
        <v>3065</v>
      </c>
      <c r="E177" s="221">
        <v>34</v>
      </c>
      <c r="F177" s="221" t="s">
        <v>3099</v>
      </c>
      <c r="G177" s="221">
        <v>1</v>
      </c>
      <c r="H177" s="222">
        <v>1175</v>
      </c>
      <c r="I177" s="222" t="s">
        <v>3498</v>
      </c>
      <c r="J177" s="222" t="s">
        <v>3499</v>
      </c>
      <c r="K177" s="222" t="s">
        <v>3090</v>
      </c>
      <c r="L177" s="222">
        <v>46</v>
      </c>
      <c r="M177" s="222" t="s">
        <v>3112</v>
      </c>
      <c r="N177" s="222" t="s">
        <v>3134</v>
      </c>
      <c r="O177" s="22" t="str">
        <f>IF(学校情報入力!$C$7="","",IF(学校情報入力!$C$7=登録データ!F177,1,0))</f>
        <v/>
      </c>
      <c r="P177" s="22" t="str">
        <f>IF(学校情報入力!$C$7="","",IF(学校情報入力!$C$7=登録データ!M177,1,0))</f>
        <v/>
      </c>
      <c r="S177" s="31" t="str">
        <f>IF(Q177="","",SUM(地区選択!$C$2*100000,COUNTA($Q$3:Q177)))</f>
        <v/>
      </c>
    </row>
    <row r="178" spans="1:19">
      <c r="A178" s="221">
        <v>1176</v>
      </c>
      <c r="B178" s="221" t="s">
        <v>871</v>
      </c>
      <c r="C178" s="221" t="s">
        <v>872</v>
      </c>
      <c r="D178" s="221" t="s">
        <v>3065</v>
      </c>
      <c r="E178" s="221">
        <v>34</v>
      </c>
      <c r="F178" s="221" t="s">
        <v>3099</v>
      </c>
      <c r="G178" s="221">
        <v>1</v>
      </c>
      <c r="H178" s="222">
        <v>1176</v>
      </c>
      <c r="I178" s="222" t="s">
        <v>3500</v>
      </c>
      <c r="J178" s="222" t="s">
        <v>3501</v>
      </c>
      <c r="K178" s="222" t="s">
        <v>3090</v>
      </c>
      <c r="L178" s="222">
        <v>46</v>
      </c>
      <c r="M178" s="222" t="s">
        <v>3112</v>
      </c>
      <c r="N178" s="222" t="s">
        <v>3134</v>
      </c>
      <c r="O178" s="22" t="str">
        <f>IF(学校情報入力!$C$7="","",IF(学校情報入力!$C$7=登録データ!F178,1,0))</f>
        <v/>
      </c>
      <c r="P178" s="22" t="str">
        <f>IF(学校情報入力!$C$7="","",IF(学校情報入力!$C$7=登録データ!M178,1,0))</f>
        <v/>
      </c>
      <c r="S178" s="31" t="str">
        <f>IF(Q178="","",SUM(地区選択!$C$2*100000,COUNTA($Q$3:Q178)))</f>
        <v/>
      </c>
    </row>
    <row r="179" spans="1:19">
      <c r="A179" s="221">
        <v>1177</v>
      </c>
      <c r="B179" s="221" t="s">
        <v>873</v>
      </c>
      <c r="C179" s="221" t="s">
        <v>874</v>
      </c>
      <c r="D179" s="221" t="s">
        <v>3065</v>
      </c>
      <c r="E179" s="221">
        <v>34</v>
      </c>
      <c r="F179" s="221" t="s">
        <v>3099</v>
      </c>
      <c r="G179" s="221">
        <v>1</v>
      </c>
      <c r="H179" s="222">
        <v>1177</v>
      </c>
      <c r="I179" s="222" t="s">
        <v>3502</v>
      </c>
      <c r="J179" s="222" t="s">
        <v>3503</v>
      </c>
      <c r="K179" s="222" t="s">
        <v>3090</v>
      </c>
      <c r="L179" s="222">
        <v>46</v>
      </c>
      <c r="M179" s="222" t="s">
        <v>3112</v>
      </c>
      <c r="N179" s="222" t="s">
        <v>3134</v>
      </c>
      <c r="O179" s="22" t="str">
        <f>IF(学校情報入力!$C$7="","",IF(学校情報入力!$C$7=登録データ!F179,1,0))</f>
        <v/>
      </c>
      <c r="P179" s="22" t="str">
        <f>IF(学校情報入力!$C$7="","",IF(学校情報入力!$C$7=登録データ!M179,1,0))</f>
        <v/>
      </c>
      <c r="S179" s="31" t="str">
        <f>IF(Q179="","",SUM(地区選択!$C$2*100000,COUNTA($Q$3:Q179)))</f>
        <v/>
      </c>
    </row>
    <row r="180" spans="1:19">
      <c r="A180" s="221">
        <v>1178</v>
      </c>
      <c r="B180" s="221" t="s">
        <v>875</v>
      </c>
      <c r="C180" s="221" t="s">
        <v>876</v>
      </c>
      <c r="D180" s="221" t="s">
        <v>3065</v>
      </c>
      <c r="E180" s="221">
        <v>34</v>
      </c>
      <c r="F180" s="221" t="s">
        <v>3099</v>
      </c>
      <c r="G180" s="221">
        <v>1</v>
      </c>
      <c r="H180" s="222">
        <v>1178</v>
      </c>
      <c r="I180" s="222" t="s">
        <v>3504</v>
      </c>
      <c r="J180" s="222" t="s">
        <v>3505</v>
      </c>
      <c r="K180" s="222" t="s">
        <v>3090</v>
      </c>
      <c r="L180" s="222">
        <v>46</v>
      </c>
      <c r="M180" s="222" t="s">
        <v>3112</v>
      </c>
      <c r="N180" s="222" t="s">
        <v>3139</v>
      </c>
      <c r="O180" s="22" t="str">
        <f>IF(学校情報入力!$C$7="","",IF(学校情報入力!$C$7=登録データ!F180,1,0))</f>
        <v/>
      </c>
      <c r="P180" s="22" t="str">
        <f>IF(学校情報入力!$C$7="","",IF(学校情報入力!$C$7=登録データ!M180,1,0))</f>
        <v/>
      </c>
      <c r="S180" s="31" t="str">
        <f>IF(Q180="","",SUM(地区選択!$C$2*100000,COUNTA($Q$3:Q180)))</f>
        <v/>
      </c>
    </row>
    <row r="181" spans="1:19">
      <c r="A181" s="221">
        <v>1179</v>
      </c>
      <c r="B181" s="221" t="s">
        <v>877</v>
      </c>
      <c r="C181" s="221" t="s">
        <v>878</v>
      </c>
      <c r="D181" s="221" t="s">
        <v>3065</v>
      </c>
      <c r="E181" s="221">
        <v>34</v>
      </c>
      <c r="F181" s="221" t="s">
        <v>3099</v>
      </c>
      <c r="G181" s="221">
        <v>1</v>
      </c>
      <c r="H181" s="222">
        <v>1179</v>
      </c>
      <c r="I181" s="222" t="s">
        <v>3506</v>
      </c>
      <c r="J181" s="222" t="s">
        <v>3507</v>
      </c>
      <c r="K181" s="222" t="s">
        <v>3065</v>
      </c>
      <c r="L181" s="222">
        <v>34</v>
      </c>
      <c r="M181" s="222" t="s">
        <v>3112</v>
      </c>
      <c r="N181" s="222" t="s">
        <v>3139</v>
      </c>
      <c r="O181" s="22" t="str">
        <f>IF(学校情報入力!$C$7="","",IF(学校情報入力!$C$7=登録データ!F181,1,0))</f>
        <v/>
      </c>
      <c r="P181" s="22" t="str">
        <f>IF(学校情報入力!$C$7="","",IF(学校情報入力!$C$7=登録データ!M181,1,0))</f>
        <v/>
      </c>
      <c r="S181" s="31" t="str">
        <f>IF(Q181="","",SUM(地区選択!$C$2*100000,COUNTA($Q$3:Q181)))</f>
        <v/>
      </c>
    </row>
    <row r="182" spans="1:19">
      <c r="A182" s="221">
        <v>1180</v>
      </c>
      <c r="B182" s="221" t="s">
        <v>879</v>
      </c>
      <c r="C182" s="221" t="s">
        <v>880</v>
      </c>
      <c r="D182" s="221" t="s">
        <v>3065</v>
      </c>
      <c r="E182" s="221">
        <v>34</v>
      </c>
      <c r="F182" s="221" t="s">
        <v>3099</v>
      </c>
      <c r="G182" s="221">
        <v>1</v>
      </c>
      <c r="H182" s="222">
        <v>1180</v>
      </c>
      <c r="I182" s="222" t="s">
        <v>3508</v>
      </c>
      <c r="J182" s="222" t="s">
        <v>3509</v>
      </c>
      <c r="K182" s="222" t="s">
        <v>3065</v>
      </c>
      <c r="L182" s="222">
        <v>34</v>
      </c>
      <c r="M182" s="222" t="s">
        <v>3112</v>
      </c>
      <c r="N182" s="222" t="s">
        <v>3139</v>
      </c>
      <c r="O182" s="22" t="str">
        <f>IF(学校情報入力!$C$7="","",IF(学校情報入力!$C$7=登録データ!F182,1,0))</f>
        <v/>
      </c>
      <c r="P182" s="22" t="str">
        <f>IF(学校情報入力!$C$7="","",IF(学校情報入力!$C$7=登録データ!M182,1,0))</f>
        <v/>
      </c>
      <c r="S182" s="31" t="str">
        <f>IF(Q182="","",SUM(地区選択!$C$2*100000,COUNTA($Q$3:Q182)))</f>
        <v/>
      </c>
    </row>
    <row r="183" spans="1:19">
      <c r="A183" s="221">
        <v>1181</v>
      </c>
      <c r="B183" s="221" t="s">
        <v>881</v>
      </c>
      <c r="C183" s="221" t="s">
        <v>882</v>
      </c>
      <c r="D183" s="221" t="s">
        <v>3066</v>
      </c>
      <c r="E183" s="221">
        <v>33</v>
      </c>
      <c r="F183" s="221" t="s">
        <v>3100</v>
      </c>
      <c r="G183" s="221" t="s">
        <v>3134</v>
      </c>
      <c r="H183" s="222">
        <v>1181</v>
      </c>
      <c r="I183" s="222" t="s">
        <v>3510</v>
      </c>
      <c r="J183" s="222" t="s">
        <v>3511</v>
      </c>
      <c r="K183" s="222" t="s">
        <v>3074</v>
      </c>
      <c r="L183" s="222">
        <v>36</v>
      </c>
      <c r="M183" s="222" t="s">
        <v>3112</v>
      </c>
      <c r="N183" s="222" t="s">
        <v>3139</v>
      </c>
      <c r="O183" s="22" t="str">
        <f>IF(学校情報入力!$C$7="","",IF(学校情報入力!$C$7=登録データ!F183,1,0))</f>
        <v/>
      </c>
      <c r="P183" s="22" t="str">
        <f>IF(学校情報入力!$C$7="","",IF(学校情報入力!$C$7=登録データ!M183,1,0))</f>
        <v/>
      </c>
      <c r="S183" s="31" t="str">
        <f>IF(Q183="","",SUM(地区選択!$C$2*100000,COUNTA($Q$3:Q183)))</f>
        <v/>
      </c>
    </row>
    <row r="184" spans="1:19">
      <c r="A184" s="221">
        <v>1182</v>
      </c>
      <c r="B184" s="221" t="s">
        <v>883</v>
      </c>
      <c r="C184" s="221" t="s">
        <v>884</v>
      </c>
      <c r="D184" s="221" t="s">
        <v>3083</v>
      </c>
      <c r="E184" s="221">
        <v>38</v>
      </c>
      <c r="F184" s="221" t="s">
        <v>3100</v>
      </c>
      <c r="G184" s="221" t="s">
        <v>3134</v>
      </c>
      <c r="H184" s="222">
        <v>1182</v>
      </c>
      <c r="I184" s="222" t="s">
        <v>3512</v>
      </c>
      <c r="J184" s="222" t="s">
        <v>3513</v>
      </c>
      <c r="K184" s="222" t="s">
        <v>3065</v>
      </c>
      <c r="L184" s="222">
        <v>34</v>
      </c>
      <c r="M184" s="222" t="s">
        <v>3112</v>
      </c>
      <c r="N184" s="222" t="s">
        <v>3139</v>
      </c>
      <c r="O184" s="22" t="str">
        <f>IF(学校情報入力!$C$7="","",IF(学校情報入力!$C$7=登録データ!F184,1,0))</f>
        <v/>
      </c>
      <c r="P184" s="22" t="str">
        <f>IF(学校情報入力!$C$7="","",IF(学校情報入力!$C$7=登録データ!M184,1,0))</f>
        <v/>
      </c>
      <c r="S184" s="31" t="str">
        <f>IF(Q184="","",SUM(地区選択!$C$2*100000,COUNTA($Q$3:Q184)))</f>
        <v/>
      </c>
    </row>
    <row r="185" spans="1:19">
      <c r="A185" s="221">
        <v>1183</v>
      </c>
      <c r="B185" s="221" t="s">
        <v>885</v>
      </c>
      <c r="C185" s="221" t="s">
        <v>886</v>
      </c>
      <c r="D185" s="221" t="s">
        <v>3071</v>
      </c>
      <c r="E185" s="221">
        <v>35</v>
      </c>
      <c r="F185" s="221" t="s">
        <v>3100</v>
      </c>
      <c r="G185" s="221" t="s">
        <v>3134</v>
      </c>
      <c r="H185" s="222">
        <v>1183</v>
      </c>
      <c r="I185" s="222" t="s">
        <v>3514</v>
      </c>
      <c r="J185" s="222" t="s">
        <v>3515</v>
      </c>
      <c r="K185" s="222" t="s">
        <v>3082</v>
      </c>
      <c r="L185" s="222">
        <v>26</v>
      </c>
      <c r="M185" s="222" t="s">
        <v>3112</v>
      </c>
      <c r="N185" s="222" t="s">
        <v>3139</v>
      </c>
      <c r="O185" s="22" t="str">
        <f>IF(学校情報入力!$C$7="","",IF(学校情報入力!$C$7=登録データ!F185,1,0))</f>
        <v/>
      </c>
      <c r="P185" s="22" t="str">
        <f>IF(学校情報入力!$C$7="","",IF(学校情報入力!$C$7=登録データ!M185,1,0))</f>
        <v/>
      </c>
      <c r="S185" s="31" t="str">
        <f>IF(Q185="","",SUM(地区選択!$C$2*100000,COUNTA($Q$3:Q185)))</f>
        <v/>
      </c>
    </row>
    <row r="186" spans="1:19">
      <c r="A186" s="221">
        <v>1184</v>
      </c>
      <c r="B186" s="221" t="s">
        <v>887</v>
      </c>
      <c r="C186" s="221" t="s">
        <v>888</v>
      </c>
      <c r="D186" s="221" t="s">
        <v>3066</v>
      </c>
      <c r="E186" s="221">
        <v>33</v>
      </c>
      <c r="F186" s="221" t="s">
        <v>3100</v>
      </c>
      <c r="G186" s="221" t="s">
        <v>3134</v>
      </c>
      <c r="H186" s="222">
        <v>1184</v>
      </c>
      <c r="I186" s="222" t="s">
        <v>3516</v>
      </c>
      <c r="J186" s="222" t="s">
        <v>3517</v>
      </c>
      <c r="K186" s="222" t="s">
        <v>3067</v>
      </c>
      <c r="L186" s="222">
        <v>32</v>
      </c>
      <c r="M186" s="222" t="s">
        <v>3112</v>
      </c>
      <c r="N186" s="222" t="s">
        <v>3139</v>
      </c>
      <c r="O186" s="22" t="str">
        <f>IF(学校情報入力!$C$7="","",IF(学校情報入力!$C$7=登録データ!F186,1,0))</f>
        <v/>
      </c>
      <c r="P186" s="22" t="str">
        <f>IF(学校情報入力!$C$7="","",IF(学校情報入力!$C$7=登録データ!M186,1,0))</f>
        <v/>
      </c>
      <c r="S186" s="31" t="str">
        <f>IF(Q186="","",SUM(地区選択!$C$2*100000,COUNTA($Q$3:Q186)))</f>
        <v/>
      </c>
    </row>
    <row r="187" spans="1:19">
      <c r="A187" s="221">
        <v>1185</v>
      </c>
      <c r="B187" s="221" t="s">
        <v>889</v>
      </c>
      <c r="C187" s="221" t="s">
        <v>890</v>
      </c>
      <c r="D187" s="221" t="s">
        <v>3073</v>
      </c>
      <c r="E187" s="221">
        <v>31</v>
      </c>
      <c r="F187" s="221" t="s">
        <v>3100</v>
      </c>
      <c r="G187" s="221" t="s">
        <v>3134</v>
      </c>
      <c r="H187" s="222">
        <v>1185</v>
      </c>
      <c r="I187" s="222" t="s">
        <v>3518</v>
      </c>
      <c r="J187" s="222" t="s">
        <v>3519</v>
      </c>
      <c r="K187" s="222" t="s">
        <v>3078</v>
      </c>
      <c r="L187" s="222">
        <v>43</v>
      </c>
      <c r="M187" s="222" t="s">
        <v>3112</v>
      </c>
      <c r="N187" s="222" t="s">
        <v>3139</v>
      </c>
      <c r="O187" s="22" t="str">
        <f>IF(学校情報入力!$C$7="","",IF(学校情報入力!$C$7=登録データ!F187,1,0))</f>
        <v/>
      </c>
      <c r="P187" s="22" t="str">
        <f>IF(学校情報入力!$C$7="","",IF(学校情報入力!$C$7=登録データ!M187,1,0))</f>
        <v/>
      </c>
      <c r="S187" s="31" t="str">
        <f>IF(Q187="","",SUM(地区選択!$C$2*100000,COUNTA($Q$3:Q187)))</f>
        <v/>
      </c>
    </row>
    <row r="188" spans="1:19">
      <c r="A188" s="221">
        <v>1186</v>
      </c>
      <c r="B188" s="221" t="s">
        <v>891</v>
      </c>
      <c r="C188" s="221" t="s">
        <v>892</v>
      </c>
      <c r="D188" s="221" t="s">
        <v>3068</v>
      </c>
      <c r="E188" s="221">
        <v>37</v>
      </c>
      <c r="F188" s="221" t="s">
        <v>3100</v>
      </c>
      <c r="G188" s="221" t="s">
        <v>3134</v>
      </c>
      <c r="H188" s="222">
        <v>1186</v>
      </c>
      <c r="I188" s="222" t="s">
        <v>3520</v>
      </c>
      <c r="J188" s="222" t="s">
        <v>3521</v>
      </c>
      <c r="K188" s="222" t="s">
        <v>3088</v>
      </c>
      <c r="L188" s="222">
        <v>29</v>
      </c>
      <c r="M188" s="222" t="s">
        <v>3112</v>
      </c>
      <c r="N188" s="222" t="s">
        <v>3139</v>
      </c>
      <c r="O188" s="22" t="str">
        <f>IF(学校情報入力!$C$7="","",IF(学校情報入力!$C$7=登録データ!F188,1,0))</f>
        <v/>
      </c>
      <c r="P188" s="22" t="str">
        <f>IF(学校情報入力!$C$7="","",IF(学校情報入力!$C$7=登録データ!M188,1,0))</f>
        <v/>
      </c>
      <c r="S188" s="31" t="str">
        <f>IF(Q188="","",SUM(地区選択!$C$2*100000,COUNTA($Q$3:Q188)))</f>
        <v/>
      </c>
    </row>
    <row r="189" spans="1:19">
      <c r="A189" s="221">
        <v>1187</v>
      </c>
      <c r="B189" s="221" t="s">
        <v>893</v>
      </c>
      <c r="C189" s="221" t="s">
        <v>894</v>
      </c>
      <c r="D189" s="221" t="s">
        <v>3075</v>
      </c>
      <c r="E189" s="221">
        <v>39</v>
      </c>
      <c r="F189" s="221" t="s">
        <v>3100</v>
      </c>
      <c r="G189" s="221" t="s">
        <v>3134</v>
      </c>
      <c r="H189" s="222">
        <v>1187</v>
      </c>
      <c r="I189" s="222" t="s">
        <v>3522</v>
      </c>
      <c r="J189" s="222" t="s">
        <v>3523</v>
      </c>
      <c r="K189" s="222" t="s">
        <v>3074</v>
      </c>
      <c r="L189" s="222">
        <v>36</v>
      </c>
      <c r="M189" s="222" t="s">
        <v>3112</v>
      </c>
      <c r="N189" s="222" t="s">
        <v>3139</v>
      </c>
      <c r="O189" s="22" t="str">
        <f>IF(学校情報入力!$C$7="","",IF(学校情報入力!$C$7=登録データ!F189,1,0))</f>
        <v/>
      </c>
      <c r="P189" s="22" t="str">
        <f>IF(学校情報入力!$C$7="","",IF(学校情報入力!$C$7=登録データ!M189,1,0))</f>
        <v/>
      </c>
      <c r="S189" s="31" t="str">
        <f>IF(Q189="","",SUM(地区選択!$C$2*100000,COUNTA($Q$3:Q189)))</f>
        <v/>
      </c>
    </row>
    <row r="190" spans="1:19">
      <c r="A190" s="221">
        <v>1188</v>
      </c>
      <c r="B190" s="221" t="s">
        <v>895</v>
      </c>
      <c r="C190" s="221" t="s">
        <v>896</v>
      </c>
      <c r="D190" s="221" t="s">
        <v>3067</v>
      </c>
      <c r="E190" s="221">
        <v>32</v>
      </c>
      <c r="F190" s="221" t="s">
        <v>3100</v>
      </c>
      <c r="G190" s="221" t="s">
        <v>3134</v>
      </c>
      <c r="H190" s="222">
        <v>1188</v>
      </c>
      <c r="I190" s="222" t="s">
        <v>3524</v>
      </c>
      <c r="J190" s="222" t="s">
        <v>3525</v>
      </c>
      <c r="K190" s="222" t="s">
        <v>3072</v>
      </c>
      <c r="L190" s="222">
        <v>28</v>
      </c>
      <c r="M190" s="222" t="s">
        <v>3112</v>
      </c>
      <c r="N190" s="222" t="s">
        <v>3138</v>
      </c>
      <c r="O190" s="22" t="str">
        <f>IF(学校情報入力!$C$7="","",IF(学校情報入力!$C$7=登録データ!F190,1,0))</f>
        <v/>
      </c>
      <c r="P190" s="22" t="str">
        <f>IF(学校情報入力!$C$7="","",IF(学校情報入力!$C$7=登録データ!M190,1,0))</f>
        <v/>
      </c>
      <c r="S190" s="31" t="str">
        <f>IF(Q190="","",SUM(地区選択!$C$2*100000,COUNTA($Q$3:Q190)))</f>
        <v/>
      </c>
    </row>
    <row r="191" spans="1:19">
      <c r="A191" s="221">
        <v>1189</v>
      </c>
      <c r="B191" s="221" t="s">
        <v>897</v>
      </c>
      <c r="C191" s="221" t="s">
        <v>898</v>
      </c>
      <c r="D191" s="221" t="s">
        <v>3068</v>
      </c>
      <c r="E191" s="221">
        <v>37</v>
      </c>
      <c r="F191" s="221" t="s">
        <v>3100</v>
      </c>
      <c r="G191" s="221" t="s">
        <v>3134</v>
      </c>
      <c r="H191" s="222">
        <v>1189</v>
      </c>
      <c r="I191" s="222" t="s">
        <v>3526</v>
      </c>
      <c r="J191" s="222" t="s">
        <v>3527</v>
      </c>
      <c r="K191" s="222" t="s">
        <v>3072</v>
      </c>
      <c r="L191" s="222">
        <v>28</v>
      </c>
      <c r="M191" s="222" t="s">
        <v>3112</v>
      </c>
      <c r="N191" s="222" t="s">
        <v>3138</v>
      </c>
      <c r="O191" s="22" t="str">
        <f>IF(学校情報入力!$C$7="","",IF(学校情報入力!$C$7=登録データ!F191,1,0))</f>
        <v/>
      </c>
      <c r="P191" s="22" t="str">
        <f>IF(学校情報入力!$C$7="","",IF(学校情報入力!$C$7=登録データ!M191,1,0))</f>
        <v/>
      </c>
      <c r="S191" s="31" t="str">
        <f>IF(Q191="","",SUM(地区選択!$C$2*100000,COUNTA($Q$3:Q191)))</f>
        <v/>
      </c>
    </row>
    <row r="192" spans="1:19">
      <c r="A192" s="221">
        <v>1190</v>
      </c>
      <c r="B192" s="221" t="s">
        <v>899</v>
      </c>
      <c r="C192" s="221" t="s">
        <v>900</v>
      </c>
      <c r="D192" s="221" t="s">
        <v>3067</v>
      </c>
      <c r="E192" s="221">
        <v>32</v>
      </c>
      <c r="F192" s="221" t="s">
        <v>3100</v>
      </c>
      <c r="G192" s="221" t="s">
        <v>3134</v>
      </c>
      <c r="H192" s="222">
        <v>1190</v>
      </c>
      <c r="I192" s="222" t="s">
        <v>3528</v>
      </c>
      <c r="J192" s="222" t="s">
        <v>3529</v>
      </c>
      <c r="K192" s="222" t="s">
        <v>3090</v>
      </c>
      <c r="L192" s="222">
        <v>46</v>
      </c>
      <c r="M192" s="222" t="s">
        <v>3112</v>
      </c>
      <c r="N192" s="222" t="s">
        <v>3138</v>
      </c>
      <c r="O192" s="22" t="str">
        <f>IF(学校情報入力!$C$7="","",IF(学校情報入力!$C$7=登録データ!F192,1,0))</f>
        <v/>
      </c>
      <c r="P192" s="22" t="str">
        <f>IF(学校情報入力!$C$7="","",IF(学校情報入力!$C$7=登録データ!M192,1,0))</f>
        <v/>
      </c>
      <c r="S192" s="31" t="str">
        <f>IF(Q192="","",SUM(地区選択!$C$2*100000,COUNTA($Q$3:Q192)))</f>
        <v/>
      </c>
    </row>
    <row r="193" spans="1:19">
      <c r="A193" s="221">
        <v>1191</v>
      </c>
      <c r="B193" s="221" t="s">
        <v>901</v>
      </c>
      <c r="C193" s="221" t="s">
        <v>902</v>
      </c>
      <c r="D193" s="221" t="s">
        <v>3073</v>
      </c>
      <c r="E193" s="221">
        <v>31</v>
      </c>
      <c r="F193" s="221" t="s">
        <v>3100</v>
      </c>
      <c r="G193" s="221" t="s">
        <v>3134</v>
      </c>
      <c r="H193" s="222">
        <v>1191</v>
      </c>
      <c r="I193" s="222" t="s">
        <v>3530</v>
      </c>
      <c r="J193" s="222" t="s">
        <v>3531</v>
      </c>
      <c r="K193" s="222" t="s">
        <v>3090</v>
      </c>
      <c r="L193" s="222">
        <v>46</v>
      </c>
      <c r="M193" s="222" t="s">
        <v>3112</v>
      </c>
      <c r="N193" s="222" t="s">
        <v>3138</v>
      </c>
      <c r="O193" s="22" t="str">
        <f>IF(学校情報入力!$C$7="","",IF(学校情報入力!$C$7=登録データ!F193,1,0))</f>
        <v/>
      </c>
      <c r="P193" s="22" t="str">
        <f>IF(学校情報入力!$C$7="","",IF(学校情報入力!$C$7=登録データ!M193,1,0))</f>
        <v/>
      </c>
      <c r="S193" s="31" t="str">
        <f>IF(Q193="","",SUM(地区選択!$C$2*100000,COUNTA($Q$3:Q193)))</f>
        <v/>
      </c>
    </row>
    <row r="194" spans="1:19">
      <c r="A194" s="221">
        <v>1192</v>
      </c>
      <c r="B194" s="221" t="s">
        <v>903</v>
      </c>
      <c r="C194" s="221" t="s">
        <v>904</v>
      </c>
      <c r="D194" s="221" t="s">
        <v>3067</v>
      </c>
      <c r="E194" s="221">
        <v>32</v>
      </c>
      <c r="F194" s="221" t="s">
        <v>3100</v>
      </c>
      <c r="G194" s="221" t="s">
        <v>3134</v>
      </c>
      <c r="H194" s="222">
        <v>1192</v>
      </c>
      <c r="I194" s="222" t="s">
        <v>3532</v>
      </c>
      <c r="J194" s="222" t="s">
        <v>3533</v>
      </c>
      <c r="K194" s="222" t="s">
        <v>3089</v>
      </c>
      <c r="L194" s="222">
        <v>45</v>
      </c>
      <c r="M194" s="222" t="s">
        <v>3112</v>
      </c>
      <c r="N194" s="222" t="s">
        <v>3138</v>
      </c>
      <c r="O194" s="22" t="str">
        <f>IF(学校情報入力!$C$7="","",IF(学校情報入力!$C$7=登録データ!F194,1,0))</f>
        <v/>
      </c>
      <c r="P194" s="22" t="str">
        <f>IF(学校情報入力!$C$7="","",IF(学校情報入力!$C$7=登録データ!M194,1,0))</f>
        <v/>
      </c>
      <c r="S194" s="31" t="str">
        <f>IF(Q194="","",SUM(地区選択!$C$2*100000,COUNTA($Q$3:Q194)))</f>
        <v/>
      </c>
    </row>
    <row r="195" spans="1:19">
      <c r="A195" s="221">
        <v>1193</v>
      </c>
      <c r="B195" s="221" t="s">
        <v>905</v>
      </c>
      <c r="C195" s="221" t="s">
        <v>906</v>
      </c>
      <c r="D195" s="221" t="s">
        <v>3071</v>
      </c>
      <c r="E195" s="221">
        <v>35</v>
      </c>
      <c r="F195" s="221" t="s">
        <v>3100</v>
      </c>
      <c r="G195" s="221" t="s">
        <v>3134</v>
      </c>
      <c r="H195" s="222">
        <v>1193</v>
      </c>
      <c r="I195" s="222" t="s">
        <v>3534</v>
      </c>
      <c r="J195" s="222" t="s">
        <v>3535</v>
      </c>
      <c r="K195" s="222" t="s">
        <v>3093</v>
      </c>
      <c r="L195" s="222">
        <v>47</v>
      </c>
      <c r="M195" s="222" t="s">
        <v>3112</v>
      </c>
      <c r="N195" s="222" t="s">
        <v>3138</v>
      </c>
      <c r="O195" s="22" t="str">
        <f>IF(学校情報入力!$C$7="","",IF(学校情報入力!$C$7=登録データ!F195,1,0))</f>
        <v/>
      </c>
      <c r="P195" s="22" t="str">
        <f>IF(学校情報入力!$C$7="","",IF(学校情報入力!$C$7=登録データ!M195,1,0))</f>
        <v/>
      </c>
      <c r="S195" s="31" t="str">
        <f>IF(Q195="","",SUM(地区選択!$C$2*100000,COUNTA($Q$3:Q195)))</f>
        <v/>
      </c>
    </row>
    <row r="196" spans="1:19">
      <c r="A196" s="221">
        <v>1194</v>
      </c>
      <c r="B196" s="221" t="s">
        <v>907</v>
      </c>
      <c r="C196" s="221" t="s">
        <v>908</v>
      </c>
      <c r="D196" s="221" t="s">
        <v>3068</v>
      </c>
      <c r="E196" s="221">
        <v>37</v>
      </c>
      <c r="F196" s="221" t="s">
        <v>3100</v>
      </c>
      <c r="G196" s="221" t="s">
        <v>3134</v>
      </c>
      <c r="H196" s="222">
        <v>1194</v>
      </c>
      <c r="I196" s="222" t="s">
        <v>3536</v>
      </c>
      <c r="J196" s="222" t="s">
        <v>3537</v>
      </c>
      <c r="K196" s="222" t="s">
        <v>3083</v>
      </c>
      <c r="L196" s="222">
        <v>38</v>
      </c>
      <c r="M196" s="222" t="s">
        <v>3112</v>
      </c>
      <c r="N196" s="222" t="s">
        <v>3138</v>
      </c>
      <c r="O196" s="22" t="str">
        <f>IF(学校情報入力!$C$7="","",IF(学校情報入力!$C$7=登録データ!F196,1,0))</f>
        <v/>
      </c>
      <c r="P196" s="22" t="str">
        <f>IF(学校情報入力!$C$7="","",IF(学校情報入力!$C$7=登録データ!M196,1,0))</f>
        <v/>
      </c>
      <c r="S196" s="31" t="str">
        <f>IF(Q196="","",SUM(地区選択!$C$2*100000,COUNTA($Q$3:Q196)))</f>
        <v/>
      </c>
    </row>
    <row r="197" spans="1:19">
      <c r="A197" s="221">
        <v>1195</v>
      </c>
      <c r="B197" s="221" t="s">
        <v>909</v>
      </c>
      <c r="C197" s="221" t="s">
        <v>910</v>
      </c>
      <c r="D197" s="221" t="s">
        <v>3073</v>
      </c>
      <c r="E197" s="221">
        <v>31</v>
      </c>
      <c r="F197" s="221" t="s">
        <v>3100</v>
      </c>
      <c r="G197" s="221" t="s">
        <v>3134</v>
      </c>
      <c r="H197" s="222">
        <v>1195</v>
      </c>
      <c r="I197" s="222" t="s">
        <v>3538</v>
      </c>
      <c r="J197" s="222" t="s">
        <v>3539</v>
      </c>
      <c r="K197" s="222" t="s">
        <v>3911</v>
      </c>
      <c r="L197" s="222">
        <v>12</v>
      </c>
      <c r="M197" s="222" t="s">
        <v>3112</v>
      </c>
      <c r="N197" s="222" t="s">
        <v>3138</v>
      </c>
      <c r="O197" s="22" t="str">
        <f>IF(学校情報入力!$C$7="","",IF(学校情報入力!$C$7=登録データ!F197,1,0))</f>
        <v/>
      </c>
      <c r="P197" s="22" t="str">
        <f>IF(学校情報入力!$C$7="","",IF(学校情報入力!$C$7=登録データ!M197,1,0))</f>
        <v/>
      </c>
      <c r="S197" s="31" t="str">
        <f>IF(Q197="","",SUM(地区選択!$C$2*100000,COUNTA($Q$3:Q197)))</f>
        <v/>
      </c>
    </row>
    <row r="198" spans="1:19">
      <c r="A198" s="221">
        <v>1196</v>
      </c>
      <c r="B198" s="221" t="s">
        <v>911</v>
      </c>
      <c r="C198" s="221" t="s">
        <v>912</v>
      </c>
      <c r="D198" s="221" t="s">
        <v>3066</v>
      </c>
      <c r="E198" s="221">
        <v>33</v>
      </c>
      <c r="F198" s="221" t="s">
        <v>3100</v>
      </c>
      <c r="G198" s="221" t="s">
        <v>3134</v>
      </c>
      <c r="H198" s="222">
        <v>1196</v>
      </c>
      <c r="I198" s="222" t="s">
        <v>3540</v>
      </c>
      <c r="J198" s="222" t="s">
        <v>3541</v>
      </c>
      <c r="K198" s="222" t="s">
        <v>3912</v>
      </c>
      <c r="L198" s="222" t="s">
        <v>3913</v>
      </c>
      <c r="M198" s="222" t="s">
        <v>3112</v>
      </c>
      <c r="N198" s="222" t="s">
        <v>3138</v>
      </c>
      <c r="O198" s="22" t="str">
        <f>IF(学校情報入力!$C$7="","",IF(学校情報入力!$C$7=登録データ!F198,1,0))</f>
        <v/>
      </c>
      <c r="P198" s="22" t="str">
        <f>IF(学校情報入力!$C$7="","",IF(学校情報入力!$C$7=登録データ!M198,1,0))</f>
        <v/>
      </c>
      <c r="S198" s="31" t="str">
        <f>IF(Q198="","",SUM(地区選択!$C$2*100000,COUNTA($Q$3:Q198)))</f>
        <v/>
      </c>
    </row>
    <row r="199" spans="1:19">
      <c r="A199" s="221">
        <v>1197</v>
      </c>
      <c r="B199" s="221" t="s">
        <v>913</v>
      </c>
      <c r="C199" s="221" t="s">
        <v>914</v>
      </c>
      <c r="D199" s="221" t="s">
        <v>3083</v>
      </c>
      <c r="E199" s="221">
        <v>38</v>
      </c>
      <c r="F199" s="221" t="s">
        <v>3100</v>
      </c>
      <c r="G199" s="221" t="s">
        <v>3139</v>
      </c>
      <c r="H199" s="222">
        <v>1197</v>
      </c>
      <c r="I199" s="222" t="s">
        <v>3542</v>
      </c>
      <c r="J199" s="222" t="s">
        <v>3543</v>
      </c>
      <c r="K199" s="222" t="s">
        <v>3083</v>
      </c>
      <c r="L199" s="222">
        <v>38</v>
      </c>
      <c r="M199" s="222" t="s">
        <v>3112</v>
      </c>
      <c r="N199" s="222" t="s">
        <v>3139</v>
      </c>
      <c r="O199" s="22" t="str">
        <f>IF(学校情報入力!$C$7="","",IF(学校情報入力!$C$7=登録データ!F199,1,0))</f>
        <v/>
      </c>
      <c r="P199" s="22" t="str">
        <f>IF(学校情報入力!$C$7="","",IF(学校情報入力!$C$7=登録データ!M199,1,0))</f>
        <v/>
      </c>
      <c r="S199" s="31" t="str">
        <f>IF(Q199="","",SUM(地区選択!$C$2*100000,COUNTA($Q$3:Q199)))</f>
        <v/>
      </c>
    </row>
    <row r="200" spans="1:19">
      <c r="A200" s="221">
        <v>1198</v>
      </c>
      <c r="B200" s="221" t="s">
        <v>915</v>
      </c>
      <c r="C200" s="221" t="s">
        <v>916</v>
      </c>
      <c r="D200" s="221" t="s">
        <v>3075</v>
      </c>
      <c r="E200" s="221">
        <v>39</v>
      </c>
      <c r="F200" s="221" t="s">
        <v>3100</v>
      </c>
      <c r="G200" s="221" t="s">
        <v>3139</v>
      </c>
      <c r="H200" s="222">
        <v>1198</v>
      </c>
      <c r="I200" s="222" t="s">
        <v>3544</v>
      </c>
      <c r="J200" s="222" t="s">
        <v>3545</v>
      </c>
      <c r="K200" s="222" t="s">
        <v>3065</v>
      </c>
      <c r="L200" s="222">
        <v>34</v>
      </c>
      <c r="M200" s="222" t="s">
        <v>3112</v>
      </c>
      <c r="N200" s="222" t="s">
        <v>3139</v>
      </c>
      <c r="O200" s="22" t="str">
        <f>IF(学校情報入力!$C$7="","",IF(学校情報入力!$C$7=登録データ!F200,1,0))</f>
        <v/>
      </c>
      <c r="P200" s="22" t="str">
        <f>IF(学校情報入力!$C$7="","",IF(学校情報入力!$C$7=登録データ!M200,1,0))</f>
        <v/>
      </c>
      <c r="S200" s="31" t="str">
        <f>IF(Q200="","",SUM(地区選択!$C$2*100000,COUNTA($Q$3:Q200)))</f>
        <v/>
      </c>
    </row>
    <row r="201" spans="1:19">
      <c r="A201" s="221">
        <v>1199</v>
      </c>
      <c r="B201" s="221" t="s">
        <v>917</v>
      </c>
      <c r="C201" s="221" t="s">
        <v>918</v>
      </c>
      <c r="D201" s="221" t="s">
        <v>3066</v>
      </c>
      <c r="E201" s="221">
        <v>33</v>
      </c>
      <c r="F201" s="221" t="s">
        <v>3100</v>
      </c>
      <c r="G201" s="221" t="s">
        <v>3139</v>
      </c>
      <c r="H201" s="222">
        <v>1199</v>
      </c>
      <c r="I201" s="222" t="s">
        <v>3546</v>
      </c>
      <c r="J201" s="222" t="s">
        <v>3547</v>
      </c>
      <c r="K201" s="222" t="s">
        <v>3072</v>
      </c>
      <c r="L201" s="222">
        <v>28</v>
      </c>
      <c r="M201" s="222" t="s">
        <v>3112</v>
      </c>
      <c r="N201" s="222" t="s">
        <v>3134</v>
      </c>
      <c r="O201" s="22" t="str">
        <f>IF(学校情報入力!$C$7="","",IF(学校情報入力!$C$7=登録データ!F201,1,0))</f>
        <v/>
      </c>
      <c r="P201" s="22" t="str">
        <f>IF(学校情報入力!$C$7="","",IF(学校情報入力!$C$7=登録データ!M201,1,0))</f>
        <v/>
      </c>
      <c r="S201" s="31" t="str">
        <f>IF(Q201="","",SUM(地区選択!$C$2*100000,COUNTA($Q$3:Q201)))</f>
        <v/>
      </c>
    </row>
    <row r="202" spans="1:19">
      <c r="A202" s="221">
        <v>1200</v>
      </c>
      <c r="B202" s="221" t="s">
        <v>919</v>
      </c>
      <c r="C202" s="221" t="s">
        <v>920</v>
      </c>
      <c r="D202" s="221" t="s">
        <v>3065</v>
      </c>
      <c r="E202" s="221">
        <v>34</v>
      </c>
      <c r="F202" s="221" t="s">
        <v>3100</v>
      </c>
      <c r="G202" s="221" t="s">
        <v>3139</v>
      </c>
      <c r="H202" s="222">
        <v>1200</v>
      </c>
      <c r="I202" s="222" t="s">
        <v>3548</v>
      </c>
      <c r="J202" s="222" t="s">
        <v>3549</v>
      </c>
      <c r="K202" s="222" t="s">
        <v>3066</v>
      </c>
      <c r="L202" s="222">
        <v>33</v>
      </c>
      <c r="M202" s="222" t="s">
        <v>3112</v>
      </c>
      <c r="N202" s="222" t="s">
        <v>3134</v>
      </c>
      <c r="O202" s="22" t="str">
        <f>IF(学校情報入力!$C$7="","",IF(学校情報入力!$C$7=登録データ!F202,1,0))</f>
        <v/>
      </c>
      <c r="P202" s="22" t="str">
        <f>IF(学校情報入力!$C$7="","",IF(学校情報入力!$C$7=登録データ!M202,1,0))</f>
        <v/>
      </c>
      <c r="S202" s="31" t="str">
        <f>IF(Q202="","",SUM(地区選択!$C$2*100000,COUNTA($Q$3:Q202)))</f>
        <v/>
      </c>
    </row>
    <row r="203" spans="1:19">
      <c r="A203" s="221">
        <v>1201</v>
      </c>
      <c r="B203" s="221" t="s">
        <v>921</v>
      </c>
      <c r="C203" s="221" t="s">
        <v>922</v>
      </c>
      <c r="D203" s="221" t="s">
        <v>3066</v>
      </c>
      <c r="E203" s="221">
        <v>33</v>
      </c>
      <c r="F203" s="221" t="s">
        <v>3100</v>
      </c>
      <c r="G203" s="221" t="s">
        <v>3139</v>
      </c>
      <c r="H203" s="222">
        <v>1201</v>
      </c>
      <c r="I203" s="222" t="s">
        <v>3550</v>
      </c>
      <c r="J203" s="222" t="s">
        <v>3551</v>
      </c>
      <c r="K203" s="222" t="s">
        <v>3068</v>
      </c>
      <c r="L203" s="222">
        <v>37</v>
      </c>
      <c r="M203" s="222" t="s">
        <v>3112</v>
      </c>
      <c r="N203" s="222" t="s">
        <v>3134</v>
      </c>
      <c r="O203" s="22" t="str">
        <f>IF(学校情報入力!$C$7="","",IF(学校情報入力!$C$7=登録データ!F203,1,0))</f>
        <v/>
      </c>
      <c r="P203" s="22" t="str">
        <f>IF(学校情報入力!$C$7="","",IF(学校情報入力!$C$7=登録データ!M203,1,0))</f>
        <v/>
      </c>
      <c r="S203" s="31" t="str">
        <f>IF(Q203="","",SUM(地区選択!$C$2*100000,COUNTA($Q$3:Q203)))</f>
        <v/>
      </c>
    </row>
    <row r="204" spans="1:19">
      <c r="A204" s="221">
        <v>1202</v>
      </c>
      <c r="B204" s="221" t="s">
        <v>923</v>
      </c>
      <c r="C204" s="221" t="s">
        <v>924</v>
      </c>
      <c r="D204" s="221" t="s">
        <v>3066</v>
      </c>
      <c r="E204" s="221">
        <v>33</v>
      </c>
      <c r="F204" s="221" t="s">
        <v>3100</v>
      </c>
      <c r="G204" s="221" t="s">
        <v>3139</v>
      </c>
      <c r="H204" s="222">
        <v>1202</v>
      </c>
      <c r="I204" s="222" t="s">
        <v>3552</v>
      </c>
      <c r="J204" s="222" t="s">
        <v>3553</v>
      </c>
      <c r="K204" s="222" t="s">
        <v>3066</v>
      </c>
      <c r="L204" s="222">
        <v>33</v>
      </c>
      <c r="M204" s="222" t="s">
        <v>3112</v>
      </c>
      <c r="N204" s="222" t="s">
        <v>3134</v>
      </c>
      <c r="O204" s="22" t="str">
        <f>IF(学校情報入力!$C$7="","",IF(学校情報入力!$C$7=登録データ!F204,1,0))</f>
        <v/>
      </c>
      <c r="P204" s="22" t="str">
        <f>IF(学校情報入力!$C$7="","",IF(学校情報入力!$C$7=登録データ!M204,1,0))</f>
        <v/>
      </c>
      <c r="S204" s="31" t="str">
        <f>IF(Q204="","",SUM(地区選択!$C$2*100000,COUNTA($Q$3:Q204)))</f>
        <v/>
      </c>
    </row>
    <row r="205" spans="1:19">
      <c r="A205" s="221">
        <v>1203</v>
      </c>
      <c r="B205" s="221" t="s">
        <v>925</v>
      </c>
      <c r="C205" s="221" t="s">
        <v>926</v>
      </c>
      <c r="D205" s="221" t="s">
        <v>3066</v>
      </c>
      <c r="E205" s="221">
        <v>33</v>
      </c>
      <c r="F205" s="221" t="s">
        <v>3100</v>
      </c>
      <c r="G205" s="221" t="s">
        <v>3139</v>
      </c>
      <c r="H205" s="222">
        <v>1203</v>
      </c>
      <c r="I205" s="222" t="s">
        <v>3554</v>
      </c>
      <c r="J205" s="222" t="s">
        <v>3555</v>
      </c>
      <c r="K205" s="222" t="s">
        <v>3072</v>
      </c>
      <c r="L205" s="222">
        <v>28</v>
      </c>
      <c r="M205" s="222" t="s">
        <v>3112</v>
      </c>
      <c r="N205" s="222" t="s">
        <v>3139</v>
      </c>
      <c r="O205" s="22" t="str">
        <f>IF(学校情報入力!$C$7="","",IF(学校情報入力!$C$7=登録データ!F205,1,0))</f>
        <v/>
      </c>
      <c r="P205" s="22" t="str">
        <f>IF(学校情報入力!$C$7="","",IF(学校情報入力!$C$7=登録データ!M205,1,0))</f>
        <v/>
      </c>
      <c r="S205" s="31" t="str">
        <f>IF(Q205="","",SUM(地区選択!$C$2*100000,COUNTA($Q$3:Q205)))</f>
        <v/>
      </c>
    </row>
    <row r="206" spans="1:19">
      <c r="A206" s="221">
        <v>1204</v>
      </c>
      <c r="B206" s="221" t="s">
        <v>927</v>
      </c>
      <c r="C206" s="221" t="s">
        <v>928</v>
      </c>
      <c r="D206" s="221" t="s">
        <v>3067</v>
      </c>
      <c r="E206" s="221">
        <v>32</v>
      </c>
      <c r="F206" s="221" t="s">
        <v>3100</v>
      </c>
      <c r="G206" s="221" t="s">
        <v>3138</v>
      </c>
      <c r="H206" s="222">
        <v>1204</v>
      </c>
      <c r="I206" s="222" t="s">
        <v>3556</v>
      </c>
      <c r="J206" s="222" t="s">
        <v>3557</v>
      </c>
      <c r="K206" s="222" t="s">
        <v>3065</v>
      </c>
      <c r="L206" s="222">
        <v>34</v>
      </c>
      <c r="M206" s="222" t="s">
        <v>3112</v>
      </c>
      <c r="N206" s="222" t="s">
        <v>3138</v>
      </c>
      <c r="O206" s="22" t="str">
        <f>IF(学校情報入力!$C$7="","",IF(学校情報入力!$C$7=登録データ!F206,1,0))</f>
        <v/>
      </c>
      <c r="P206" s="22" t="str">
        <f>IF(学校情報入力!$C$7="","",IF(学校情報入力!$C$7=登録データ!M206,1,0))</f>
        <v/>
      </c>
      <c r="S206" s="31" t="str">
        <f>IF(Q206="","",SUM(地区選択!$C$2*100000,COUNTA($Q$3:Q206)))</f>
        <v/>
      </c>
    </row>
    <row r="207" spans="1:19">
      <c r="A207" s="221">
        <v>1205</v>
      </c>
      <c r="B207" s="221" t="s">
        <v>929</v>
      </c>
      <c r="C207" s="221" t="s">
        <v>930</v>
      </c>
      <c r="D207" s="221" t="s">
        <v>3068</v>
      </c>
      <c r="E207" s="221">
        <v>37</v>
      </c>
      <c r="F207" s="221" t="s">
        <v>3100</v>
      </c>
      <c r="G207" s="221" t="s">
        <v>3138</v>
      </c>
      <c r="H207" s="222">
        <v>1205</v>
      </c>
      <c r="I207" s="222" t="s">
        <v>3558</v>
      </c>
      <c r="J207" s="222" t="s">
        <v>3559</v>
      </c>
      <c r="K207" s="222" t="s">
        <v>3065</v>
      </c>
      <c r="L207" s="222">
        <v>34</v>
      </c>
      <c r="M207" s="222" t="s">
        <v>3112</v>
      </c>
      <c r="N207" s="222" t="s">
        <v>3138</v>
      </c>
      <c r="O207" s="22" t="str">
        <f>IF(学校情報入力!$C$7="","",IF(学校情報入力!$C$7=登録データ!F207,1,0))</f>
        <v/>
      </c>
      <c r="P207" s="22" t="str">
        <f>IF(学校情報入力!$C$7="","",IF(学校情報入力!$C$7=登録データ!M207,1,0))</f>
        <v/>
      </c>
      <c r="S207" s="31" t="str">
        <f>IF(Q207="","",SUM(地区選択!$C$2*100000,COUNTA($Q$3:Q207)))</f>
        <v/>
      </c>
    </row>
    <row r="208" spans="1:19">
      <c r="A208" s="221">
        <v>1206</v>
      </c>
      <c r="B208" s="221" t="s">
        <v>931</v>
      </c>
      <c r="C208" s="221" t="s">
        <v>932</v>
      </c>
      <c r="D208" s="221" t="s">
        <v>3066</v>
      </c>
      <c r="E208" s="221">
        <v>33</v>
      </c>
      <c r="F208" s="221" t="s">
        <v>3100</v>
      </c>
      <c r="G208" s="221" t="s">
        <v>3138</v>
      </c>
      <c r="H208" s="222">
        <v>1206</v>
      </c>
      <c r="I208" s="222" t="s">
        <v>3560</v>
      </c>
      <c r="J208" s="222" t="s">
        <v>3561</v>
      </c>
      <c r="K208" s="222" t="s">
        <v>3093</v>
      </c>
      <c r="L208" s="222">
        <v>47</v>
      </c>
      <c r="M208" s="222" t="s">
        <v>3112</v>
      </c>
      <c r="N208" s="222" t="s">
        <v>3134</v>
      </c>
      <c r="O208" s="22" t="str">
        <f>IF(学校情報入力!$C$7="","",IF(学校情報入力!$C$7=登録データ!F208,1,0))</f>
        <v/>
      </c>
      <c r="P208" s="22" t="str">
        <f>IF(学校情報入力!$C$7="","",IF(学校情報入力!$C$7=登録データ!M208,1,0))</f>
        <v/>
      </c>
      <c r="S208" s="31" t="str">
        <f>IF(Q208="","",SUM(地区選択!$C$2*100000,COUNTA($Q$3:Q208)))</f>
        <v/>
      </c>
    </row>
    <row r="209" spans="1:19">
      <c r="A209" s="221">
        <v>1207</v>
      </c>
      <c r="B209" s="221" t="s">
        <v>933</v>
      </c>
      <c r="C209" s="221" t="s">
        <v>934</v>
      </c>
      <c r="D209" s="221" t="s">
        <v>3066</v>
      </c>
      <c r="E209" s="221">
        <v>33</v>
      </c>
      <c r="F209" s="221" t="s">
        <v>3100</v>
      </c>
      <c r="G209" s="221" t="s">
        <v>3138</v>
      </c>
      <c r="H209" s="222">
        <v>1207</v>
      </c>
      <c r="I209" s="222" t="s">
        <v>3562</v>
      </c>
      <c r="J209" s="222" t="s">
        <v>3563</v>
      </c>
      <c r="K209" s="222" t="s">
        <v>3072</v>
      </c>
      <c r="L209" s="222">
        <v>28</v>
      </c>
      <c r="M209" s="222" t="s">
        <v>3112</v>
      </c>
      <c r="N209" s="222" t="s">
        <v>3134</v>
      </c>
      <c r="O209" s="22" t="str">
        <f>IF(学校情報入力!$C$7="","",IF(学校情報入力!$C$7=登録データ!F209,1,0))</f>
        <v/>
      </c>
      <c r="P209" s="22" t="str">
        <f>IF(学校情報入力!$C$7="","",IF(学校情報入力!$C$7=登録データ!M209,1,0))</f>
        <v/>
      </c>
      <c r="S209" s="31" t="str">
        <f>IF(Q209="","",SUM(地区選択!$C$2*100000,COUNTA($Q$3:Q209)))</f>
        <v/>
      </c>
    </row>
    <row r="210" spans="1:19">
      <c r="A210" s="221">
        <v>1208</v>
      </c>
      <c r="B210" s="221" t="s">
        <v>935</v>
      </c>
      <c r="C210" s="221" t="s">
        <v>936</v>
      </c>
      <c r="D210" s="221" t="s">
        <v>3065</v>
      </c>
      <c r="E210" s="221">
        <v>34</v>
      </c>
      <c r="F210" s="221" t="s">
        <v>3100</v>
      </c>
      <c r="G210" s="221" t="s">
        <v>3138</v>
      </c>
      <c r="H210" s="222">
        <v>1208</v>
      </c>
      <c r="I210" s="222" t="s">
        <v>3564</v>
      </c>
      <c r="J210" s="222" t="s">
        <v>3565</v>
      </c>
      <c r="K210" s="222" t="s">
        <v>3072</v>
      </c>
      <c r="L210" s="222">
        <v>28</v>
      </c>
      <c r="M210" s="222" t="s">
        <v>3112</v>
      </c>
      <c r="N210" s="222" t="s">
        <v>3134</v>
      </c>
      <c r="O210" s="22" t="str">
        <f>IF(学校情報入力!$C$7="","",IF(学校情報入力!$C$7=登録データ!F210,1,0))</f>
        <v/>
      </c>
      <c r="P210" s="22" t="str">
        <f>IF(学校情報入力!$C$7="","",IF(学校情報入力!$C$7=登録データ!M210,1,0))</f>
        <v/>
      </c>
      <c r="S210" s="31" t="str">
        <f>IF(Q210="","",SUM(地区選択!$C$2*100000,COUNTA($Q$3:Q210)))</f>
        <v/>
      </c>
    </row>
    <row r="211" spans="1:19">
      <c r="A211" s="221">
        <v>1209</v>
      </c>
      <c r="B211" s="221" t="s">
        <v>937</v>
      </c>
      <c r="C211" s="221" t="s">
        <v>938</v>
      </c>
      <c r="D211" s="221" t="s">
        <v>3068</v>
      </c>
      <c r="E211" s="221">
        <v>37</v>
      </c>
      <c r="F211" s="221" t="s">
        <v>3100</v>
      </c>
      <c r="G211" s="221" t="s">
        <v>3138</v>
      </c>
      <c r="H211" s="222">
        <v>1209</v>
      </c>
      <c r="I211" s="222" t="s">
        <v>3566</v>
      </c>
      <c r="J211" s="222" t="s">
        <v>3567</v>
      </c>
      <c r="K211" s="222" t="s">
        <v>3089</v>
      </c>
      <c r="L211" s="222">
        <v>45</v>
      </c>
      <c r="M211" s="222" t="s">
        <v>3112</v>
      </c>
      <c r="N211" s="222" t="s">
        <v>3139</v>
      </c>
      <c r="O211" s="22" t="str">
        <f>IF(学校情報入力!$C$7="","",IF(学校情報入力!$C$7=登録データ!F211,1,0))</f>
        <v/>
      </c>
      <c r="P211" s="22" t="str">
        <f>IF(学校情報入力!$C$7="","",IF(学校情報入力!$C$7=登録データ!M211,1,0))</f>
        <v/>
      </c>
      <c r="S211" s="31" t="str">
        <f>IF(Q211="","",SUM(地区選択!$C$2*100000,COUNTA($Q$3:Q211)))</f>
        <v/>
      </c>
    </row>
    <row r="212" spans="1:19">
      <c r="A212" s="221">
        <v>1210</v>
      </c>
      <c r="B212" s="221" t="s">
        <v>939</v>
      </c>
      <c r="C212" s="221" t="s">
        <v>940</v>
      </c>
      <c r="D212" s="221" t="s">
        <v>3066</v>
      </c>
      <c r="E212" s="221">
        <v>33</v>
      </c>
      <c r="F212" s="221" t="s">
        <v>3100</v>
      </c>
      <c r="G212" s="221" t="s">
        <v>3138</v>
      </c>
      <c r="H212" s="222">
        <v>1210</v>
      </c>
      <c r="I212" s="222" t="s">
        <v>3568</v>
      </c>
      <c r="J212" s="222" t="s">
        <v>3569</v>
      </c>
      <c r="K212" s="222" t="s">
        <v>3090</v>
      </c>
      <c r="L212" s="222">
        <v>46</v>
      </c>
      <c r="M212" s="222" t="s">
        <v>3112</v>
      </c>
      <c r="N212" s="222" t="s">
        <v>3139</v>
      </c>
      <c r="O212" s="22" t="str">
        <f>IF(学校情報入力!$C$7="","",IF(学校情報入力!$C$7=登録データ!F212,1,0))</f>
        <v/>
      </c>
      <c r="P212" s="22" t="str">
        <f>IF(学校情報入力!$C$7="","",IF(学校情報入力!$C$7=登録データ!M212,1,0))</f>
        <v/>
      </c>
      <c r="S212" s="31" t="str">
        <f>IF(Q212="","",SUM(地区選択!$C$2*100000,COUNTA($Q$3:Q212)))</f>
        <v/>
      </c>
    </row>
    <row r="213" spans="1:19">
      <c r="A213" s="221">
        <v>1211</v>
      </c>
      <c r="B213" s="221" t="s">
        <v>941</v>
      </c>
      <c r="C213" s="221" t="s">
        <v>942</v>
      </c>
      <c r="D213" s="221" t="s">
        <v>3066</v>
      </c>
      <c r="E213" s="221">
        <v>33</v>
      </c>
      <c r="F213" s="221" t="s">
        <v>3100</v>
      </c>
      <c r="G213" s="221" t="s">
        <v>3138</v>
      </c>
      <c r="H213" s="222">
        <v>1211</v>
      </c>
      <c r="I213" s="222" t="s">
        <v>3570</v>
      </c>
      <c r="J213" s="222" t="s">
        <v>3571</v>
      </c>
      <c r="K213" s="222" t="s">
        <v>3076</v>
      </c>
      <c r="L213" s="222">
        <v>40</v>
      </c>
      <c r="M213" s="222" t="s">
        <v>3112</v>
      </c>
      <c r="N213" s="222" t="s">
        <v>3138</v>
      </c>
      <c r="O213" s="22" t="str">
        <f>IF(学校情報入力!$C$7="","",IF(学校情報入力!$C$7=登録データ!F213,1,0))</f>
        <v/>
      </c>
      <c r="P213" s="22" t="str">
        <f>IF(学校情報入力!$C$7="","",IF(学校情報入力!$C$7=登録データ!M213,1,0))</f>
        <v/>
      </c>
      <c r="S213" s="31" t="str">
        <f>IF(Q213="","",SUM(地区選択!$C$2*100000,COUNTA($Q$3:Q213)))</f>
        <v/>
      </c>
    </row>
    <row r="214" spans="1:19">
      <c r="A214" s="221">
        <v>1212</v>
      </c>
      <c r="B214" s="221" t="s">
        <v>943</v>
      </c>
      <c r="C214" s="221" t="s">
        <v>944</v>
      </c>
      <c r="D214" s="221" t="s">
        <v>3066</v>
      </c>
      <c r="E214" s="221">
        <v>33</v>
      </c>
      <c r="F214" s="221" t="s">
        <v>3100</v>
      </c>
      <c r="G214" s="221" t="s">
        <v>3138</v>
      </c>
      <c r="H214" s="222">
        <v>1212</v>
      </c>
      <c r="I214" s="222" t="s">
        <v>3572</v>
      </c>
      <c r="J214" s="222" t="s">
        <v>3573</v>
      </c>
      <c r="K214" s="222" t="s">
        <v>3072</v>
      </c>
      <c r="L214" s="222">
        <v>28</v>
      </c>
      <c r="M214" s="222" t="s">
        <v>3112</v>
      </c>
      <c r="N214" s="222" t="s">
        <v>3138</v>
      </c>
      <c r="O214" s="22" t="str">
        <f>IF(学校情報入力!$C$7="","",IF(学校情報入力!$C$7=登録データ!F214,1,0))</f>
        <v/>
      </c>
      <c r="P214" s="22" t="str">
        <f>IF(学校情報入力!$C$7="","",IF(学校情報入力!$C$7=登録データ!M214,1,0))</f>
        <v/>
      </c>
      <c r="S214" s="31" t="str">
        <f>IF(Q214="","",SUM(地区選択!$C$2*100000,COUNTA($Q$3:Q214)))</f>
        <v/>
      </c>
    </row>
    <row r="215" spans="1:19">
      <c r="A215" s="221">
        <v>1213</v>
      </c>
      <c r="B215" s="221" t="s">
        <v>945</v>
      </c>
      <c r="C215" s="221" t="s">
        <v>946</v>
      </c>
      <c r="D215" s="221" t="s">
        <v>3066</v>
      </c>
      <c r="E215" s="221">
        <v>33</v>
      </c>
      <c r="F215" s="221" t="s">
        <v>3100</v>
      </c>
      <c r="G215" s="221" t="s">
        <v>3138</v>
      </c>
      <c r="H215" s="222">
        <v>1213</v>
      </c>
      <c r="I215" s="222" t="s">
        <v>3574</v>
      </c>
      <c r="J215" s="222" t="s">
        <v>3575</v>
      </c>
      <c r="K215" s="222" t="s">
        <v>3066</v>
      </c>
      <c r="L215" s="222">
        <v>33</v>
      </c>
      <c r="M215" s="222" t="s">
        <v>3112</v>
      </c>
      <c r="N215" s="222" t="s">
        <v>3138</v>
      </c>
      <c r="O215" s="22" t="str">
        <f>IF(学校情報入力!$C$7="","",IF(学校情報入力!$C$7=登録データ!F215,1,0))</f>
        <v/>
      </c>
      <c r="P215" s="22" t="str">
        <f>IF(学校情報入力!$C$7="","",IF(学校情報入力!$C$7=登録データ!M215,1,0))</f>
        <v/>
      </c>
      <c r="S215" s="31" t="str">
        <f>IF(Q215="","",SUM(地区選択!$C$2*100000,COUNTA($Q$3:Q215)))</f>
        <v/>
      </c>
    </row>
    <row r="216" spans="1:19">
      <c r="A216" s="221">
        <v>1214</v>
      </c>
      <c r="B216" s="221" t="s">
        <v>947</v>
      </c>
      <c r="C216" s="221" t="s">
        <v>948</v>
      </c>
      <c r="D216" s="221" t="s">
        <v>3066</v>
      </c>
      <c r="E216" s="221">
        <v>33</v>
      </c>
      <c r="F216" s="221" t="s">
        <v>3100</v>
      </c>
      <c r="G216" s="221" t="s">
        <v>3138</v>
      </c>
      <c r="H216" s="222">
        <v>1214</v>
      </c>
      <c r="I216" s="222" t="s">
        <v>3576</v>
      </c>
      <c r="J216" s="222" t="s">
        <v>3577</v>
      </c>
      <c r="K216" s="222" t="s">
        <v>3068</v>
      </c>
      <c r="L216" s="222">
        <v>37</v>
      </c>
      <c r="M216" s="222" t="s">
        <v>3112</v>
      </c>
      <c r="N216" s="222" t="s">
        <v>3138</v>
      </c>
      <c r="O216" s="22" t="str">
        <f>IF(学校情報入力!$C$7="","",IF(学校情報入力!$C$7=登録データ!F216,1,0))</f>
        <v/>
      </c>
      <c r="P216" s="22" t="str">
        <f>IF(学校情報入力!$C$7="","",IF(学校情報入力!$C$7=登録データ!M216,1,0))</f>
        <v/>
      </c>
      <c r="S216" s="31" t="str">
        <f>IF(Q216="","",SUM(地区選択!$C$2*100000,COUNTA($Q$3:Q216)))</f>
        <v/>
      </c>
    </row>
    <row r="217" spans="1:19">
      <c r="A217" s="221">
        <v>1215</v>
      </c>
      <c r="B217" s="221" t="s">
        <v>949</v>
      </c>
      <c r="C217" s="221" t="s">
        <v>950</v>
      </c>
      <c r="D217" s="221" t="s">
        <v>3068</v>
      </c>
      <c r="E217" s="221">
        <v>37</v>
      </c>
      <c r="F217" s="221" t="s">
        <v>3100</v>
      </c>
      <c r="G217" s="221" t="s">
        <v>3138</v>
      </c>
      <c r="H217" s="222">
        <v>1215</v>
      </c>
      <c r="I217" s="222" t="s">
        <v>3578</v>
      </c>
      <c r="J217" s="222" t="s">
        <v>3579</v>
      </c>
      <c r="K217" s="222" t="s">
        <v>3073</v>
      </c>
      <c r="L217" s="222">
        <v>31</v>
      </c>
      <c r="M217" s="222" t="s">
        <v>3096</v>
      </c>
      <c r="N217" s="222">
        <v>3</v>
      </c>
      <c r="O217" s="22" t="str">
        <f>IF(学校情報入力!$C$7="","",IF(学校情報入力!$C$7=登録データ!F217,1,0))</f>
        <v/>
      </c>
      <c r="P217" s="22" t="str">
        <f>IF(学校情報入力!$C$7="","",IF(学校情報入力!$C$7=登録データ!M217,1,0))</f>
        <v/>
      </c>
      <c r="S217" s="31" t="str">
        <f>IF(Q217="","",SUM(地区選択!$C$2*100000,COUNTA($Q$3:Q217)))</f>
        <v/>
      </c>
    </row>
    <row r="218" spans="1:19">
      <c r="A218" s="221">
        <v>1216</v>
      </c>
      <c r="B218" s="221" t="s">
        <v>951</v>
      </c>
      <c r="C218" s="221" t="s">
        <v>952</v>
      </c>
      <c r="D218" s="221" t="s">
        <v>3066</v>
      </c>
      <c r="E218" s="221">
        <v>33</v>
      </c>
      <c r="F218" s="221" t="s">
        <v>3100</v>
      </c>
      <c r="G218" s="221" t="s">
        <v>3139</v>
      </c>
      <c r="H218" s="222">
        <v>1216</v>
      </c>
      <c r="I218" s="222" t="s">
        <v>3580</v>
      </c>
      <c r="J218" s="222" t="s">
        <v>3581</v>
      </c>
      <c r="K218" s="222" t="s">
        <v>3065</v>
      </c>
      <c r="L218" s="222">
        <v>34</v>
      </c>
      <c r="M218" s="222" t="s">
        <v>3115</v>
      </c>
      <c r="N218" s="222" t="s">
        <v>3134</v>
      </c>
      <c r="O218" s="22" t="str">
        <f>IF(学校情報入力!$C$7="","",IF(学校情報入力!$C$7=登録データ!F218,1,0))</f>
        <v/>
      </c>
      <c r="P218" s="22" t="str">
        <f>IF(学校情報入力!$C$7="","",IF(学校情報入力!$C$7=登録データ!M218,1,0))</f>
        <v/>
      </c>
      <c r="S218" s="31" t="str">
        <f>IF(Q218="","",SUM(地区選択!$C$2*100000,COUNTA($Q$3:Q218)))</f>
        <v/>
      </c>
    </row>
    <row r="219" spans="1:19">
      <c r="A219" s="221">
        <v>1217</v>
      </c>
      <c r="B219" s="221" t="s">
        <v>953</v>
      </c>
      <c r="C219" s="221" t="s">
        <v>954</v>
      </c>
      <c r="D219" s="221" t="s">
        <v>3067</v>
      </c>
      <c r="E219" s="221">
        <v>32</v>
      </c>
      <c r="F219" s="221" t="s">
        <v>353</v>
      </c>
      <c r="G219" s="221" t="s">
        <v>3134</v>
      </c>
      <c r="H219" s="222">
        <v>1217</v>
      </c>
      <c r="I219" s="222" t="s">
        <v>3582</v>
      </c>
      <c r="J219" s="222" t="s">
        <v>3583</v>
      </c>
      <c r="K219" s="222" t="s">
        <v>3065</v>
      </c>
      <c r="L219" s="222">
        <v>34</v>
      </c>
      <c r="M219" s="222" t="s">
        <v>3115</v>
      </c>
      <c r="N219" s="222" t="s">
        <v>3138</v>
      </c>
      <c r="O219" s="22" t="str">
        <f>IF(学校情報入力!$C$7="","",IF(学校情報入力!$C$7=登録データ!F219,1,0))</f>
        <v/>
      </c>
      <c r="P219" s="22" t="str">
        <f>IF(学校情報入力!$C$7="","",IF(学校情報入力!$C$7=登録データ!M219,1,0))</f>
        <v/>
      </c>
      <c r="S219" s="31" t="str">
        <f>IF(Q219="","",SUM(地区選択!$C$2*100000,COUNTA($Q$3:Q219)))</f>
        <v/>
      </c>
    </row>
    <row r="220" spans="1:19">
      <c r="A220" s="221">
        <v>1218</v>
      </c>
      <c r="B220" s="221" t="s">
        <v>955</v>
      </c>
      <c r="C220" s="221" t="s">
        <v>956</v>
      </c>
      <c r="D220" s="221" t="s">
        <v>3075</v>
      </c>
      <c r="E220" s="221">
        <v>39</v>
      </c>
      <c r="F220" s="221" t="s">
        <v>3101</v>
      </c>
      <c r="G220" s="221" t="s">
        <v>3140</v>
      </c>
      <c r="H220" s="222">
        <v>1218</v>
      </c>
      <c r="I220" s="222" t="s">
        <v>3584</v>
      </c>
      <c r="J220" s="222" t="s">
        <v>3585</v>
      </c>
      <c r="K220" s="222" t="s">
        <v>3073</v>
      </c>
      <c r="L220" s="222">
        <v>31</v>
      </c>
      <c r="M220" s="222" t="s">
        <v>3116</v>
      </c>
      <c r="N220" s="222" t="s">
        <v>3134</v>
      </c>
      <c r="O220" s="22" t="str">
        <f>IF(学校情報入力!$C$7="","",IF(学校情報入力!$C$7=登録データ!F220,1,0))</f>
        <v/>
      </c>
      <c r="P220" s="22" t="str">
        <f>IF(学校情報入力!$C$7="","",IF(学校情報入力!$C$7=登録データ!M220,1,0))</f>
        <v/>
      </c>
      <c r="S220" s="31" t="str">
        <f>IF(Q220="","",SUM(地区選択!$C$2*100000,COUNTA($Q$3:Q220)))</f>
        <v/>
      </c>
    </row>
    <row r="221" spans="1:19">
      <c r="A221" s="221">
        <v>1219</v>
      </c>
      <c r="B221" s="221" t="s">
        <v>957</v>
      </c>
      <c r="C221" s="221" t="s">
        <v>958</v>
      </c>
      <c r="D221" s="221" t="s">
        <v>3075</v>
      </c>
      <c r="E221" s="221">
        <v>39</v>
      </c>
      <c r="F221" s="221" t="s">
        <v>3101</v>
      </c>
      <c r="G221" s="221" t="s">
        <v>3141</v>
      </c>
      <c r="H221" s="222">
        <v>1219</v>
      </c>
      <c r="I221" s="222" t="s">
        <v>3586</v>
      </c>
      <c r="J221" s="222" t="s">
        <v>3587</v>
      </c>
      <c r="K221" s="222" t="s">
        <v>3067</v>
      </c>
      <c r="L221" s="222">
        <v>32</v>
      </c>
      <c r="M221" s="222" t="s">
        <v>3116</v>
      </c>
      <c r="N221" s="222" t="s">
        <v>3134</v>
      </c>
      <c r="O221" s="22" t="str">
        <f>IF(学校情報入力!$C$7="","",IF(学校情報入力!$C$7=登録データ!F221,1,0))</f>
        <v/>
      </c>
      <c r="P221" s="22" t="str">
        <f>IF(学校情報入力!$C$7="","",IF(学校情報入力!$C$7=登録データ!M221,1,0))</f>
        <v/>
      </c>
      <c r="S221" s="31" t="str">
        <f>IF(Q221="","",SUM(地区選択!$C$2*100000,COUNTA($Q$3:Q221)))</f>
        <v/>
      </c>
    </row>
    <row r="222" spans="1:19">
      <c r="A222" s="221">
        <v>1220</v>
      </c>
      <c r="B222" s="221" t="s">
        <v>959</v>
      </c>
      <c r="C222" s="221" t="s">
        <v>960</v>
      </c>
      <c r="D222" s="221" t="s">
        <v>3075</v>
      </c>
      <c r="E222" s="221">
        <v>39</v>
      </c>
      <c r="F222" s="221" t="s">
        <v>3101</v>
      </c>
      <c r="G222" s="221" t="s">
        <v>3142</v>
      </c>
      <c r="H222" s="222">
        <v>1220</v>
      </c>
      <c r="I222" s="222" t="s">
        <v>3588</v>
      </c>
      <c r="J222" s="222" t="s">
        <v>3589</v>
      </c>
      <c r="K222" s="222" t="s">
        <v>3067</v>
      </c>
      <c r="L222" s="222">
        <v>32</v>
      </c>
      <c r="M222" s="222" t="s">
        <v>3116</v>
      </c>
      <c r="N222" s="222" t="s">
        <v>3134</v>
      </c>
      <c r="O222" s="22" t="str">
        <f>IF(学校情報入力!$C$7="","",IF(学校情報入力!$C$7=登録データ!F222,1,0))</f>
        <v/>
      </c>
      <c r="P222" s="22" t="str">
        <f>IF(学校情報入力!$C$7="","",IF(学校情報入力!$C$7=登録データ!M222,1,0))</f>
        <v/>
      </c>
      <c r="S222" s="31" t="str">
        <f>IF(Q222="","",SUM(地区選択!$C$2*100000,COUNTA($Q$3:Q222)))</f>
        <v/>
      </c>
    </row>
    <row r="223" spans="1:19">
      <c r="A223" s="221">
        <v>1221</v>
      </c>
      <c r="B223" s="221" t="s">
        <v>961</v>
      </c>
      <c r="C223" s="221" t="s">
        <v>962</v>
      </c>
      <c r="D223" s="221" t="s">
        <v>3075</v>
      </c>
      <c r="E223" s="221">
        <v>39</v>
      </c>
      <c r="F223" s="221" t="s">
        <v>3101</v>
      </c>
      <c r="G223" s="221" t="s">
        <v>3142</v>
      </c>
      <c r="H223" s="222">
        <v>1221</v>
      </c>
      <c r="I223" s="222" t="s">
        <v>3590</v>
      </c>
      <c r="J223" s="222" t="s">
        <v>3591</v>
      </c>
      <c r="K223" s="222" t="s">
        <v>3067</v>
      </c>
      <c r="L223" s="222">
        <v>32</v>
      </c>
      <c r="M223" s="222" t="s">
        <v>3116</v>
      </c>
      <c r="N223" s="222" t="s">
        <v>3138</v>
      </c>
      <c r="O223" s="22" t="str">
        <f>IF(学校情報入力!$C$7="","",IF(学校情報入力!$C$7=登録データ!F223,1,0))</f>
        <v/>
      </c>
      <c r="P223" s="22" t="str">
        <f>IF(学校情報入力!$C$7="","",IF(学校情報入力!$C$7=登録データ!M223,1,0))</f>
        <v/>
      </c>
      <c r="S223" s="31" t="str">
        <f>IF(Q223="","",SUM(地区選択!$C$2*100000,COUNTA($Q$3:Q223)))</f>
        <v/>
      </c>
    </row>
    <row r="224" spans="1:19">
      <c r="A224" s="221">
        <v>1222</v>
      </c>
      <c r="B224" s="221" t="s">
        <v>963</v>
      </c>
      <c r="C224" s="221" t="s">
        <v>964</v>
      </c>
      <c r="D224" s="221" t="s">
        <v>3075</v>
      </c>
      <c r="E224" s="221">
        <v>39</v>
      </c>
      <c r="F224" s="221" t="s">
        <v>3101</v>
      </c>
      <c r="G224" s="221" t="s">
        <v>3142</v>
      </c>
      <c r="H224" s="222">
        <v>1222</v>
      </c>
      <c r="I224" s="222" t="s">
        <v>3592</v>
      </c>
      <c r="J224" s="222" t="s">
        <v>3593</v>
      </c>
      <c r="K224" s="222" t="s">
        <v>3067</v>
      </c>
      <c r="L224" s="222">
        <v>32</v>
      </c>
      <c r="M224" s="222" t="s">
        <v>3116</v>
      </c>
      <c r="N224" s="222" t="s">
        <v>3138</v>
      </c>
      <c r="O224" s="22" t="str">
        <f>IF(学校情報入力!$C$7="","",IF(学校情報入力!$C$7=登録データ!F224,1,0))</f>
        <v/>
      </c>
      <c r="P224" s="22" t="str">
        <f>IF(学校情報入力!$C$7="","",IF(学校情報入力!$C$7=登録データ!M224,1,0))</f>
        <v/>
      </c>
      <c r="S224" s="31" t="str">
        <f>IF(Q224="","",SUM(地区選択!$C$2*100000,COUNTA($Q$3:Q224)))</f>
        <v/>
      </c>
    </row>
    <row r="225" spans="1:19">
      <c r="A225" s="221">
        <v>1223</v>
      </c>
      <c r="B225" s="221" t="s">
        <v>965</v>
      </c>
      <c r="C225" s="221" t="s">
        <v>966</v>
      </c>
      <c r="D225" s="221" t="s">
        <v>3075</v>
      </c>
      <c r="E225" s="221">
        <v>39</v>
      </c>
      <c r="F225" s="221" t="s">
        <v>3101</v>
      </c>
      <c r="G225" s="221" t="s">
        <v>3143</v>
      </c>
      <c r="H225" s="222">
        <v>1223</v>
      </c>
      <c r="I225" s="222" t="s">
        <v>3594</v>
      </c>
      <c r="J225" s="222" t="s">
        <v>3595</v>
      </c>
      <c r="K225" s="222" t="s">
        <v>3067</v>
      </c>
      <c r="L225" s="222">
        <v>32</v>
      </c>
      <c r="M225" s="222" t="s">
        <v>3116</v>
      </c>
      <c r="N225" s="222" t="s">
        <v>3138</v>
      </c>
      <c r="O225" s="22" t="str">
        <f>IF(学校情報入力!$C$7="","",IF(学校情報入力!$C$7=登録データ!F225,1,0))</f>
        <v/>
      </c>
      <c r="P225" s="22" t="str">
        <f>IF(学校情報入力!$C$7="","",IF(学校情報入力!$C$7=登録データ!M225,1,0))</f>
        <v/>
      </c>
      <c r="S225" s="31" t="str">
        <f>IF(Q225="","",SUM(地区選択!$C$2*100000,COUNTA($Q$3:Q225)))</f>
        <v/>
      </c>
    </row>
    <row r="226" spans="1:19">
      <c r="A226" s="221">
        <v>1224</v>
      </c>
      <c r="B226" s="221" t="s">
        <v>967</v>
      </c>
      <c r="C226" s="221" t="s">
        <v>968</v>
      </c>
      <c r="D226" s="221" t="s">
        <v>3075</v>
      </c>
      <c r="E226" s="221">
        <v>39</v>
      </c>
      <c r="F226" s="221" t="s">
        <v>3101</v>
      </c>
      <c r="G226" s="221" t="s">
        <v>3143</v>
      </c>
      <c r="H226" s="222">
        <v>1224</v>
      </c>
      <c r="I226" s="222" t="s">
        <v>3596</v>
      </c>
      <c r="J226" s="222" t="s">
        <v>3597</v>
      </c>
      <c r="K226" s="222" t="s">
        <v>3067</v>
      </c>
      <c r="L226" s="222">
        <v>32</v>
      </c>
      <c r="M226" s="222" t="s">
        <v>3116</v>
      </c>
      <c r="N226" s="222" t="s">
        <v>3138</v>
      </c>
      <c r="O226" s="22" t="str">
        <f>IF(学校情報入力!$C$7="","",IF(学校情報入力!$C$7=登録データ!F226,1,0))</f>
        <v/>
      </c>
      <c r="P226" s="22" t="str">
        <f>IF(学校情報入力!$C$7="","",IF(学校情報入力!$C$7=登録データ!M226,1,0))</f>
        <v/>
      </c>
      <c r="S226" s="31" t="str">
        <f>IF(Q226="","",SUM(地区選択!$C$2*100000,COUNTA($Q$3:Q226)))</f>
        <v/>
      </c>
    </row>
    <row r="227" spans="1:19">
      <c r="A227" s="221">
        <v>1225</v>
      </c>
      <c r="B227" s="221" t="s">
        <v>969</v>
      </c>
      <c r="C227" s="221" t="s">
        <v>970</v>
      </c>
      <c r="D227" s="221" t="s">
        <v>3075</v>
      </c>
      <c r="E227" s="221">
        <v>39</v>
      </c>
      <c r="F227" s="221" t="s">
        <v>3101</v>
      </c>
      <c r="G227" s="221" t="s">
        <v>3143</v>
      </c>
      <c r="H227" s="222">
        <v>1225</v>
      </c>
      <c r="I227" s="222" t="s">
        <v>3598</v>
      </c>
      <c r="J227" s="222" t="s">
        <v>3599</v>
      </c>
      <c r="K227" s="222" t="s">
        <v>3067</v>
      </c>
      <c r="L227" s="222">
        <v>32</v>
      </c>
      <c r="M227" s="222" t="s">
        <v>3116</v>
      </c>
      <c r="N227" s="222" t="s">
        <v>3138</v>
      </c>
      <c r="O227" s="22" t="str">
        <f>IF(学校情報入力!$C$7="","",IF(学校情報入力!$C$7=登録データ!F227,1,0))</f>
        <v/>
      </c>
      <c r="P227" s="22" t="str">
        <f>IF(学校情報入力!$C$7="","",IF(学校情報入力!$C$7=登録データ!M227,1,0))</f>
        <v/>
      </c>
      <c r="S227" s="31" t="str">
        <f>IF(Q227="","",SUM(地区選択!$C$2*100000,COUNTA($Q$3:Q227)))</f>
        <v/>
      </c>
    </row>
    <row r="228" spans="1:19">
      <c r="A228" s="221">
        <v>1226</v>
      </c>
      <c r="B228" s="221" t="s">
        <v>971</v>
      </c>
      <c r="C228" s="221" t="s">
        <v>972</v>
      </c>
      <c r="D228" s="221" t="s">
        <v>3075</v>
      </c>
      <c r="E228" s="221">
        <v>39</v>
      </c>
      <c r="F228" s="221" t="s">
        <v>3101</v>
      </c>
      <c r="G228" s="221" t="s">
        <v>3143</v>
      </c>
      <c r="H228" s="222">
        <v>1226</v>
      </c>
      <c r="I228" s="222" t="s">
        <v>3600</v>
      </c>
      <c r="J228" s="222" t="s">
        <v>3601</v>
      </c>
      <c r="K228" s="222" t="s">
        <v>3066</v>
      </c>
      <c r="L228" s="222">
        <v>33</v>
      </c>
      <c r="M228" s="222" t="s">
        <v>3117</v>
      </c>
      <c r="N228" s="222" t="s">
        <v>3134</v>
      </c>
      <c r="O228" s="22" t="str">
        <f>IF(学校情報入力!$C$7="","",IF(学校情報入力!$C$7=登録データ!F228,1,0))</f>
        <v/>
      </c>
      <c r="P228" s="22" t="str">
        <f>IF(学校情報入力!$C$7="","",IF(学校情報入力!$C$7=登録データ!M228,1,0))</f>
        <v/>
      </c>
      <c r="S228" s="31" t="str">
        <f>IF(Q228="","",SUM(地区選択!$C$2*100000,COUNTA($Q$3:Q228)))</f>
        <v/>
      </c>
    </row>
    <row r="229" spans="1:19">
      <c r="A229" s="221">
        <v>1227</v>
      </c>
      <c r="B229" s="221" t="s">
        <v>973</v>
      </c>
      <c r="C229" s="221" t="s">
        <v>974</v>
      </c>
      <c r="D229" s="221" t="s">
        <v>3075</v>
      </c>
      <c r="E229" s="221">
        <v>39</v>
      </c>
      <c r="F229" s="221" t="s">
        <v>3101</v>
      </c>
      <c r="G229" s="221" t="s">
        <v>3143</v>
      </c>
      <c r="H229" s="222">
        <v>1227</v>
      </c>
      <c r="I229" s="222" t="s">
        <v>3602</v>
      </c>
      <c r="J229" s="222" t="s">
        <v>3603</v>
      </c>
      <c r="K229" s="222" t="s">
        <v>3066</v>
      </c>
      <c r="L229" s="222">
        <v>33</v>
      </c>
      <c r="M229" s="222" t="s">
        <v>3117</v>
      </c>
      <c r="N229" s="222" t="s">
        <v>3139</v>
      </c>
      <c r="O229" s="22" t="str">
        <f>IF(学校情報入力!$C$7="","",IF(学校情報入力!$C$7=登録データ!F229,1,0))</f>
        <v/>
      </c>
      <c r="P229" s="22" t="str">
        <f>IF(学校情報入力!$C$7="","",IF(学校情報入力!$C$7=登録データ!M229,1,0))</f>
        <v/>
      </c>
      <c r="S229" s="31" t="str">
        <f>IF(Q229="","",SUM(地区選択!$C$2*100000,COUNTA($Q$3:Q229)))</f>
        <v/>
      </c>
    </row>
    <row r="230" spans="1:19">
      <c r="A230" s="221">
        <v>1228</v>
      </c>
      <c r="B230" s="221" t="s">
        <v>975</v>
      </c>
      <c r="C230" s="221" t="s">
        <v>976</v>
      </c>
      <c r="D230" s="221" t="s">
        <v>3075</v>
      </c>
      <c r="E230" s="221">
        <v>39</v>
      </c>
      <c r="F230" s="221" t="s">
        <v>3101</v>
      </c>
      <c r="G230" s="221" t="s">
        <v>3143</v>
      </c>
      <c r="H230" s="222">
        <v>1228</v>
      </c>
      <c r="I230" s="222" t="s">
        <v>3604</v>
      </c>
      <c r="J230" s="222" t="s">
        <v>3605</v>
      </c>
      <c r="K230" s="222" t="s">
        <v>3066</v>
      </c>
      <c r="L230" s="222">
        <v>33</v>
      </c>
      <c r="M230" s="222" t="s">
        <v>3108</v>
      </c>
      <c r="N230" s="222">
        <v>6</v>
      </c>
      <c r="O230" s="22" t="str">
        <f>IF(学校情報入力!$C$7="","",IF(学校情報入力!$C$7=登録データ!F230,1,0))</f>
        <v/>
      </c>
      <c r="P230" s="22" t="str">
        <f>IF(学校情報入力!$C$7="","",IF(学校情報入力!$C$7=登録データ!M230,1,0))</f>
        <v/>
      </c>
      <c r="S230" s="31" t="str">
        <f>IF(Q230="","",SUM(地区選択!$C$2*100000,COUNTA($Q$3:Q230)))</f>
        <v/>
      </c>
    </row>
    <row r="231" spans="1:19">
      <c r="A231" s="221">
        <v>1229</v>
      </c>
      <c r="B231" s="221" t="s">
        <v>977</v>
      </c>
      <c r="C231" s="221" t="s">
        <v>978</v>
      </c>
      <c r="D231" s="221" t="s">
        <v>3075</v>
      </c>
      <c r="E231" s="221">
        <v>39</v>
      </c>
      <c r="F231" s="221" t="s">
        <v>3101</v>
      </c>
      <c r="G231" s="221" t="s">
        <v>3143</v>
      </c>
      <c r="H231" s="222">
        <v>1229</v>
      </c>
      <c r="I231" s="222" t="s">
        <v>3606</v>
      </c>
      <c r="J231" s="222" t="s">
        <v>3607</v>
      </c>
      <c r="K231" s="222" t="s">
        <v>3066</v>
      </c>
      <c r="L231" s="222">
        <v>33</v>
      </c>
      <c r="M231" s="222" t="s">
        <v>3108</v>
      </c>
      <c r="N231" s="222">
        <v>4</v>
      </c>
      <c r="O231" s="22" t="str">
        <f>IF(学校情報入力!$C$7="","",IF(学校情報入力!$C$7=登録データ!F231,1,0))</f>
        <v/>
      </c>
      <c r="P231" s="22" t="str">
        <f>IF(学校情報入力!$C$7="","",IF(学校情報入力!$C$7=登録データ!M231,1,0))</f>
        <v/>
      </c>
      <c r="S231" s="31" t="str">
        <f>IF(Q231="","",SUM(地区選択!$C$2*100000,COUNTA($Q$3:Q231)))</f>
        <v/>
      </c>
    </row>
    <row r="232" spans="1:19">
      <c r="A232" s="221">
        <v>1230</v>
      </c>
      <c r="B232" s="221" t="s">
        <v>979</v>
      </c>
      <c r="C232" s="221" t="s">
        <v>980</v>
      </c>
      <c r="D232" s="221" t="s">
        <v>3075</v>
      </c>
      <c r="E232" s="221">
        <v>39</v>
      </c>
      <c r="F232" s="221" t="s">
        <v>3101</v>
      </c>
      <c r="G232" s="221" t="s">
        <v>3144</v>
      </c>
      <c r="H232" s="222">
        <v>1230</v>
      </c>
      <c r="I232" s="222" t="s">
        <v>3608</v>
      </c>
      <c r="J232" s="222" t="s">
        <v>3609</v>
      </c>
      <c r="K232" s="222" t="s">
        <v>3066</v>
      </c>
      <c r="L232" s="222">
        <v>33</v>
      </c>
      <c r="M232" s="222" t="s">
        <v>3108</v>
      </c>
      <c r="N232" s="222">
        <v>4</v>
      </c>
      <c r="O232" s="22" t="str">
        <f>IF(学校情報入力!$C$7="","",IF(学校情報入力!$C$7=登録データ!F232,1,0))</f>
        <v/>
      </c>
      <c r="P232" s="22" t="str">
        <f>IF(学校情報入力!$C$7="","",IF(学校情報入力!$C$7=登録データ!M232,1,0))</f>
        <v/>
      </c>
      <c r="S232" s="31" t="str">
        <f>IF(Q232="","",SUM(地区選択!$C$2*100000,COUNTA($Q$3:Q232)))</f>
        <v/>
      </c>
    </row>
    <row r="233" spans="1:19">
      <c r="A233" s="221">
        <v>1231</v>
      </c>
      <c r="B233" s="221" t="s">
        <v>981</v>
      </c>
      <c r="C233" s="221" t="s">
        <v>982</v>
      </c>
      <c r="D233" s="221" t="s">
        <v>3075</v>
      </c>
      <c r="E233" s="221">
        <v>39</v>
      </c>
      <c r="F233" s="221" t="s">
        <v>3101</v>
      </c>
      <c r="G233" s="221" t="s">
        <v>3144</v>
      </c>
      <c r="H233" s="222">
        <v>1231</v>
      </c>
      <c r="I233" s="222" t="s">
        <v>3610</v>
      </c>
      <c r="J233" s="222" t="s">
        <v>3611</v>
      </c>
      <c r="K233" s="222" t="s">
        <v>3066</v>
      </c>
      <c r="L233" s="222">
        <v>33</v>
      </c>
      <c r="M233" s="222" t="s">
        <v>3108</v>
      </c>
      <c r="N233" s="222">
        <v>4</v>
      </c>
      <c r="O233" s="22" t="str">
        <f>IF(学校情報入力!$C$7="","",IF(学校情報入力!$C$7=登録データ!F233,1,0))</f>
        <v/>
      </c>
      <c r="P233" s="22" t="str">
        <f>IF(学校情報入力!$C$7="","",IF(学校情報入力!$C$7=登録データ!M233,1,0))</f>
        <v/>
      </c>
      <c r="S233" s="31" t="str">
        <f>IF(Q233="","",SUM(地区選択!$C$2*100000,COUNTA($Q$3:Q233)))</f>
        <v/>
      </c>
    </row>
    <row r="234" spans="1:19">
      <c r="A234" s="221">
        <v>1232</v>
      </c>
      <c r="B234" s="221" t="s">
        <v>983</v>
      </c>
      <c r="C234" s="221" t="s">
        <v>984</v>
      </c>
      <c r="D234" s="221" t="s">
        <v>3075</v>
      </c>
      <c r="E234" s="221">
        <v>39</v>
      </c>
      <c r="F234" s="221" t="s">
        <v>3101</v>
      </c>
      <c r="G234" s="221" t="s">
        <v>3144</v>
      </c>
      <c r="H234" s="222">
        <v>1232</v>
      </c>
      <c r="I234" s="222" t="s">
        <v>3612</v>
      </c>
      <c r="J234" s="222" t="s">
        <v>3613</v>
      </c>
      <c r="K234" s="222" t="s">
        <v>3066</v>
      </c>
      <c r="L234" s="222">
        <v>33</v>
      </c>
      <c r="M234" s="222" t="s">
        <v>3108</v>
      </c>
      <c r="N234" s="222">
        <v>2</v>
      </c>
      <c r="O234" s="22" t="str">
        <f>IF(学校情報入力!$C$7="","",IF(学校情報入力!$C$7=登録データ!F234,1,0))</f>
        <v/>
      </c>
      <c r="P234" s="22" t="str">
        <f>IF(学校情報入力!$C$7="","",IF(学校情報入力!$C$7=登録データ!M234,1,0))</f>
        <v/>
      </c>
      <c r="S234" s="31" t="str">
        <f>IF(Q234="","",SUM(地区選択!$C$2*100000,COUNTA($Q$3:Q234)))</f>
        <v/>
      </c>
    </row>
    <row r="235" spans="1:19">
      <c r="A235" s="221">
        <v>1233</v>
      </c>
      <c r="B235" s="221" t="s">
        <v>985</v>
      </c>
      <c r="C235" s="221" t="s">
        <v>986</v>
      </c>
      <c r="D235" s="221" t="s">
        <v>3075</v>
      </c>
      <c r="E235" s="221">
        <v>39</v>
      </c>
      <c r="F235" s="221" t="s">
        <v>3101</v>
      </c>
      <c r="G235" s="221" t="s">
        <v>3144</v>
      </c>
      <c r="H235" s="222">
        <v>1233</v>
      </c>
      <c r="I235" s="222" t="s">
        <v>3614</v>
      </c>
      <c r="J235" s="222" t="s">
        <v>3615</v>
      </c>
      <c r="K235" s="222" t="s">
        <v>3066</v>
      </c>
      <c r="L235" s="222">
        <v>33</v>
      </c>
      <c r="M235" s="222" t="s">
        <v>3108</v>
      </c>
      <c r="N235" s="222">
        <v>2</v>
      </c>
      <c r="O235" s="22" t="str">
        <f>IF(学校情報入力!$C$7="","",IF(学校情報入力!$C$7=登録データ!F235,1,0))</f>
        <v/>
      </c>
      <c r="P235" s="22" t="str">
        <f>IF(学校情報入力!$C$7="","",IF(学校情報入力!$C$7=登録データ!M235,1,0))</f>
        <v/>
      </c>
      <c r="S235" s="31" t="str">
        <f>IF(Q235="","",SUM(地区選択!$C$2*100000,COUNTA($Q$3:Q235)))</f>
        <v/>
      </c>
    </row>
    <row r="236" spans="1:19">
      <c r="A236" s="221">
        <v>1234</v>
      </c>
      <c r="B236" s="221" t="s">
        <v>987</v>
      </c>
      <c r="C236" s="221" t="s">
        <v>988</v>
      </c>
      <c r="D236" s="221" t="s">
        <v>3075</v>
      </c>
      <c r="E236" s="221">
        <v>39</v>
      </c>
      <c r="F236" s="221" t="s">
        <v>3101</v>
      </c>
      <c r="G236" s="221" t="s">
        <v>3144</v>
      </c>
      <c r="H236" s="222">
        <v>1234</v>
      </c>
      <c r="I236" s="222" t="s">
        <v>3616</v>
      </c>
      <c r="J236" s="222" t="s">
        <v>3617</v>
      </c>
      <c r="K236" s="222" t="s">
        <v>3066</v>
      </c>
      <c r="L236" s="222">
        <v>33</v>
      </c>
      <c r="M236" s="222" t="s">
        <v>3108</v>
      </c>
      <c r="N236" s="222">
        <v>2</v>
      </c>
      <c r="O236" s="22" t="str">
        <f>IF(学校情報入力!$C$7="","",IF(学校情報入力!$C$7=登録データ!F236,1,0))</f>
        <v/>
      </c>
      <c r="P236" s="22" t="str">
        <f>IF(学校情報入力!$C$7="","",IF(学校情報入力!$C$7=登録データ!M236,1,0))</f>
        <v/>
      </c>
      <c r="S236" s="31" t="str">
        <f>IF(Q236="","",SUM(地区選択!$C$2*100000,COUNTA($Q$3:Q236)))</f>
        <v/>
      </c>
    </row>
    <row r="237" spans="1:19">
      <c r="A237" s="221">
        <v>1235</v>
      </c>
      <c r="B237" s="221" t="s">
        <v>989</v>
      </c>
      <c r="C237" s="221" t="s">
        <v>990</v>
      </c>
      <c r="D237" s="221" t="s">
        <v>3075</v>
      </c>
      <c r="E237" s="221">
        <v>39</v>
      </c>
      <c r="F237" s="221" t="s">
        <v>3101</v>
      </c>
      <c r="G237" s="221" t="s">
        <v>3144</v>
      </c>
      <c r="H237" s="222">
        <v>1235</v>
      </c>
      <c r="I237" s="222" t="s">
        <v>3618</v>
      </c>
      <c r="J237" s="222" t="s">
        <v>3619</v>
      </c>
      <c r="K237" s="222" t="s">
        <v>3083</v>
      </c>
      <c r="L237" s="222">
        <v>38</v>
      </c>
      <c r="M237" s="222" t="s">
        <v>3118</v>
      </c>
      <c r="N237" s="222">
        <v>5</v>
      </c>
      <c r="O237" s="22" t="str">
        <f>IF(学校情報入力!$C$7="","",IF(学校情報入力!$C$7=登録データ!F237,1,0))</f>
        <v/>
      </c>
      <c r="P237" s="22" t="str">
        <f>IF(学校情報入力!$C$7="","",IF(学校情報入力!$C$7=登録データ!M237,1,0))</f>
        <v/>
      </c>
      <c r="S237" s="31" t="str">
        <f>IF(Q237="","",SUM(地区選択!$C$2*100000,COUNTA($Q$3:Q237)))</f>
        <v/>
      </c>
    </row>
    <row r="238" spans="1:19">
      <c r="A238" s="221">
        <v>1236</v>
      </c>
      <c r="B238" s="221" t="s">
        <v>991</v>
      </c>
      <c r="C238" s="221" t="s">
        <v>992</v>
      </c>
      <c r="D238" s="221" t="s">
        <v>3075</v>
      </c>
      <c r="E238" s="221">
        <v>39</v>
      </c>
      <c r="F238" s="221" t="s">
        <v>3101</v>
      </c>
      <c r="G238" s="221" t="s">
        <v>3144</v>
      </c>
      <c r="H238" s="222">
        <v>1236</v>
      </c>
      <c r="I238" s="222" t="s">
        <v>3620</v>
      </c>
      <c r="J238" s="222" t="s">
        <v>3621</v>
      </c>
      <c r="K238" s="222" t="s">
        <v>3083</v>
      </c>
      <c r="L238" s="222">
        <v>38</v>
      </c>
      <c r="M238" s="222" t="s">
        <v>3118</v>
      </c>
      <c r="N238" s="222">
        <v>4</v>
      </c>
      <c r="O238" s="22" t="str">
        <f>IF(学校情報入力!$C$7="","",IF(学校情報入力!$C$7=登録データ!F238,1,0))</f>
        <v/>
      </c>
      <c r="P238" s="22" t="str">
        <f>IF(学校情報入力!$C$7="","",IF(学校情報入力!$C$7=登録データ!M238,1,0))</f>
        <v/>
      </c>
      <c r="S238" s="31" t="str">
        <f>IF(Q238="","",SUM(地区選択!$C$2*100000,COUNTA($Q$3:Q238)))</f>
        <v/>
      </c>
    </row>
    <row r="239" spans="1:19">
      <c r="A239" s="221">
        <v>1237</v>
      </c>
      <c r="B239" s="221" t="s">
        <v>993</v>
      </c>
      <c r="C239" s="221" t="s">
        <v>994</v>
      </c>
      <c r="D239" s="221" t="s">
        <v>3075</v>
      </c>
      <c r="E239" s="221">
        <v>39</v>
      </c>
      <c r="F239" s="221" t="s">
        <v>3101</v>
      </c>
      <c r="G239" s="221" t="s">
        <v>3144</v>
      </c>
      <c r="H239" s="222">
        <v>1237</v>
      </c>
      <c r="I239" s="222" t="s">
        <v>3622</v>
      </c>
      <c r="J239" s="222" t="s">
        <v>3623</v>
      </c>
      <c r="K239" s="222" t="s">
        <v>3083</v>
      </c>
      <c r="L239" s="222">
        <v>38</v>
      </c>
      <c r="M239" s="222" t="s">
        <v>3118</v>
      </c>
      <c r="N239" s="222">
        <v>3</v>
      </c>
      <c r="O239" s="22" t="str">
        <f>IF(学校情報入力!$C$7="","",IF(学校情報入力!$C$7=登録データ!F239,1,0))</f>
        <v/>
      </c>
      <c r="P239" s="22" t="str">
        <f>IF(学校情報入力!$C$7="","",IF(学校情報入力!$C$7=登録データ!M239,1,0))</f>
        <v/>
      </c>
      <c r="S239" s="31" t="str">
        <f>IF(Q239="","",SUM(地区選択!$C$2*100000,COUNTA($Q$3:Q239)))</f>
        <v/>
      </c>
    </row>
    <row r="240" spans="1:19">
      <c r="A240" s="221">
        <v>1238</v>
      </c>
      <c r="B240" s="221" t="s">
        <v>995</v>
      </c>
      <c r="C240" s="221" t="s">
        <v>996</v>
      </c>
      <c r="D240" s="221" t="s">
        <v>3075</v>
      </c>
      <c r="E240" s="221">
        <v>39</v>
      </c>
      <c r="F240" s="221" t="s">
        <v>3101</v>
      </c>
      <c r="G240" s="221" t="s">
        <v>3144</v>
      </c>
      <c r="H240" s="222">
        <v>1238</v>
      </c>
      <c r="I240" s="222" t="s">
        <v>3624</v>
      </c>
      <c r="J240" s="222" t="s">
        <v>3625</v>
      </c>
      <c r="K240" s="222" t="s">
        <v>3083</v>
      </c>
      <c r="L240" s="222">
        <v>38</v>
      </c>
      <c r="M240" s="222" t="s">
        <v>3118</v>
      </c>
      <c r="N240" s="222">
        <v>3</v>
      </c>
      <c r="O240" s="22" t="str">
        <f>IF(学校情報入力!$C$7="","",IF(学校情報入力!$C$7=登録データ!F240,1,0))</f>
        <v/>
      </c>
      <c r="P240" s="22" t="str">
        <f>IF(学校情報入力!$C$7="","",IF(学校情報入力!$C$7=登録データ!M240,1,0))</f>
        <v/>
      </c>
      <c r="S240" s="31" t="str">
        <f>IF(Q240="","",SUM(地区選択!$C$2*100000,COUNTA($Q$3:Q240)))</f>
        <v/>
      </c>
    </row>
    <row r="241" spans="1:19">
      <c r="A241" s="221">
        <v>1239</v>
      </c>
      <c r="B241" s="221" t="s">
        <v>997</v>
      </c>
      <c r="C241" s="221" t="s">
        <v>998</v>
      </c>
      <c r="D241" s="221" t="s">
        <v>3075</v>
      </c>
      <c r="E241" s="221">
        <v>39</v>
      </c>
      <c r="F241" s="221" t="s">
        <v>3101</v>
      </c>
      <c r="G241" s="221" t="s">
        <v>3144</v>
      </c>
      <c r="H241" s="222">
        <v>1239</v>
      </c>
      <c r="I241" s="222" t="s">
        <v>3626</v>
      </c>
      <c r="J241" s="222" t="s">
        <v>3627</v>
      </c>
      <c r="K241" s="222" t="s">
        <v>3083</v>
      </c>
      <c r="L241" s="222">
        <v>38</v>
      </c>
      <c r="M241" s="222" t="s">
        <v>3118</v>
      </c>
      <c r="N241" s="222">
        <v>3</v>
      </c>
      <c r="O241" s="22" t="str">
        <f>IF(学校情報入力!$C$7="","",IF(学校情報入力!$C$7=登録データ!F241,1,0))</f>
        <v/>
      </c>
      <c r="P241" s="22" t="str">
        <f>IF(学校情報入力!$C$7="","",IF(学校情報入力!$C$7=登録データ!M241,1,0))</f>
        <v/>
      </c>
      <c r="S241" s="31" t="str">
        <f>IF(Q241="","",SUM(地区選択!$C$2*100000,COUNTA($Q$3:Q241)))</f>
        <v/>
      </c>
    </row>
    <row r="242" spans="1:19">
      <c r="A242" s="221">
        <v>1240</v>
      </c>
      <c r="B242" s="221" t="s">
        <v>999</v>
      </c>
      <c r="C242" s="221" t="s">
        <v>1000</v>
      </c>
      <c r="D242" s="221" t="s">
        <v>3075</v>
      </c>
      <c r="E242" s="221">
        <v>39</v>
      </c>
      <c r="F242" s="221" t="s">
        <v>3101</v>
      </c>
      <c r="G242" s="221" t="s">
        <v>3144</v>
      </c>
      <c r="H242" s="222">
        <v>1240</v>
      </c>
      <c r="I242" s="222" t="s">
        <v>3628</v>
      </c>
      <c r="J242" s="222" t="s">
        <v>3629</v>
      </c>
      <c r="K242" s="222" t="s">
        <v>3074</v>
      </c>
      <c r="L242" s="222">
        <v>36</v>
      </c>
      <c r="M242" s="222" t="s">
        <v>3118</v>
      </c>
      <c r="N242" s="222">
        <v>4</v>
      </c>
      <c r="O242" s="22" t="str">
        <f>IF(学校情報入力!$C$7="","",IF(学校情報入力!$C$7=登録データ!F242,1,0))</f>
        <v/>
      </c>
      <c r="P242" s="22" t="str">
        <f>IF(学校情報入力!$C$7="","",IF(学校情報入力!$C$7=登録データ!M242,1,0))</f>
        <v/>
      </c>
      <c r="S242" s="31" t="str">
        <f>IF(Q242="","",SUM(地区選択!$C$2*100000,COUNTA($Q$3:Q242)))</f>
        <v/>
      </c>
    </row>
    <row r="243" spans="1:19">
      <c r="A243" s="221">
        <v>1241</v>
      </c>
      <c r="B243" s="221" t="s">
        <v>1001</v>
      </c>
      <c r="C243" s="221" t="s">
        <v>1002</v>
      </c>
      <c r="D243" s="221" t="s">
        <v>3075</v>
      </c>
      <c r="E243" s="221">
        <v>39</v>
      </c>
      <c r="F243" s="221" t="s">
        <v>3101</v>
      </c>
      <c r="G243" s="221" t="s">
        <v>3144</v>
      </c>
      <c r="H243" s="222">
        <v>1241</v>
      </c>
      <c r="I243" s="222" t="s">
        <v>3630</v>
      </c>
      <c r="J243" s="222" t="s">
        <v>3631</v>
      </c>
      <c r="K243" s="222" t="s">
        <v>3083</v>
      </c>
      <c r="L243" s="222">
        <v>38</v>
      </c>
      <c r="M243" s="222" t="s">
        <v>3118</v>
      </c>
      <c r="N243" s="222">
        <v>4</v>
      </c>
      <c r="O243" s="22" t="str">
        <f>IF(学校情報入力!$C$7="","",IF(学校情報入力!$C$7=登録データ!F243,1,0))</f>
        <v/>
      </c>
      <c r="P243" s="22" t="str">
        <f>IF(学校情報入力!$C$7="","",IF(学校情報入力!$C$7=登録データ!M243,1,0))</f>
        <v/>
      </c>
      <c r="S243" s="31" t="str">
        <f>IF(Q243="","",SUM(地区選択!$C$2*100000,COUNTA($Q$3:Q243)))</f>
        <v/>
      </c>
    </row>
    <row r="244" spans="1:19">
      <c r="A244" s="221">
        <v>1242</v>
      </c>
      <c r="B244" s="221" t="s">
        <v>1003</v>
      </c>
      <c r="C244" s="221" t="s">
        <v>1004</v>
      </c>
      <c r="D244" s="221" t="s">
        <v>3075</v>
      </c>
      <c r="E244" s="221">
        <v>39</v>
      </c>
      <c r="F244" s="221" t="s">
        <v>3101</v>
      </c>
      <c r="G244" s="221" t="s">
        <v>3144</v>
      </c>
      <c r="H244" s="222">
        <v>1242</v>
      </c>
      <c r="I244" s="222" t="s">
        <v>3632</v>
      </c>
      <c r="J244" s="222" t="s">
        <v>3633</v>
      </c>
      <c r="K244" s="222" t="s">
        <v>3083</v>
      </c>
      <c r="L244" s="222">
        <v>38</v>
      </c>
      <c r="M244" s="222" t="s">
        <v>3118</v>
      </c>
      <c r="N244" s="222">
        <v>4</v>
      </c>
      <c r="O244" s="22" t="str">
        <f>IF(学校情報入力!$C$7="","",IF(学校情報入力!$C$7=登録データ!F244,1,0))</f>
        <v/>
      </c>
      <c r="P244" s="22" t="str">
        <f>IF(学校情報入力!$C$7="","",IF(学校情報入力!$C$7=登録データ!M244,1,0))</f>
        <v/>
      </c>
      <c r="S244" s="31" t="str">
        <f>IF(Q244="","",SUM(地区選択!$C$2*100000,COUNTA($Q$3:Q244)))</f>
        <v/>
      </c>
    </row>
    <row r="245" spans="1:19">
      <c r="A245" s="221">
        <v>1243</v>
      </c>
      <c r="B245" s="221" t="s">
        <v>1005</v>
      </c>
      <c r="C245" s="221" t="s">
        <v>1006</v>
      </c>
      <c r="D245" s="221" t="s">
        <v>3075</v>
      </c>
      <c r="E245" s="221">
        <v>39</v>
      </c>
      <c r="F245" s="221" t="s">
        <v>3101</v>
      </c>
      <c r="G245" s="221" t="s">
        <v>3144</v>
      </c>
      <c r="H245" s="222">
        <v>1243</v>
      </c>
      <c r="I245" s="222" t="s">
        <v>3634</v>
      </c>
      <c r="J245" s="222" t="s">
        <v>3635</v>
      </c>
      <c r="K245" s="222" t="s">
        <v>3083</v>
      </c>
      <c r="L245" s="222">
        <v>38</v>
      </c>
      <c r="M245" s="222" t="s">
        <v>3118</v>
      </c>
      <c r="N245" s="222">
        <v>3</v>
      </c>
      <c r="O245" s="22" t="str">
        <f>IF(学校情報入力!$C$7="","",IF(学校情報入力!$C$7=登録データ!F245,1,0))</f>
        <v/>
      </c>
      <c r="P245" s="22" t="str">
        <f>IF(学校情報入力!$C$7="","",IF(学校情報入力!$C$7=登録データ!M245,1,0))</f>
        <v/>
      </c>
      <c r="S245" s="31" t="str">
        <f>IF(Q245="","",SUM(地区選択!$C$2*100000,COUNTA($Q$3:Q245)))</f>
        <v/>
      </c>
    </row>
    <row r="246" spans="1:19">
      <c r="A246" s="221">
        <v>1244</v>
      </c>
      <c r="B246" s="221" t="s">
        <v>1007</v>
      </c>
      <c r="C246" s="221" t="s">
        <v>1008</v>
      </c>
      <c r="D246" s="221" t="s">
        <v>3075</v>
      </c>
      <c r="E246" s="221">
        <v>39</v>
      </c>
      <c r="F246" s="221" t="s">
        <v>3101</v>
      </c>
      <c r="G246" s="221" t="s">
        <v>3145</v>
      </c>
      <c r="H246" s="222">
        <v>1244</v>
      </c>
      <c r="I246" s="222" t="s">
        <v>3636</v>
      </c>
      <c r="J246" s="222" t="s">
        <v>3637</v>
      </c>
      <c r="K246" s="222" t="s">
        <v>3083</v>
      </c>
      <c r="L246" s="222">
        <v>38</v>
      </c>
      <c r="M246" s="222" t="s">
        <v>3118</v>
      </c>
      <c r="N246" s="222">
        <v>3</v>
      </c>
      <c r="O246" s="22" t="str">
        <f>IF(学校情報入力!$C$7="","",IF(学校情報入力!$C$7=登録データ!F246,1,0))</f>
        <v/>
      </c>
      <c r="P246" s="22" t="str">
        <f>IF(学校情報入力!$C$7="","",IF(学校情報入力!$C$7=登録データ!M246,1,0))</f>
        <v/>
      </c>
      <c r="S246" s="31" t="str">
        <f>IF(Q246="","",SUM(地区選択!$C$2*100000,COUNTA($Q$3:Q246)))</f>
        <v/>
      </c>
    </row>
    <row r="247" spans="1:19">
      <c r="A247" s="221">
        <v>1245</v>
      </c>
      <c r="B247" s="221" t="s">
        <v>1009</v>
      </c>
      <c r="C247" s="221" t="s">
        <v>1010</v>
      </c>
      <c r="D247" s="221" t="s">
        <v>3075</v>
      </c>
      <c r="E247" s="221">
        <v>39</v>
      </c>
      <c r="F247" s="221" t="s">
        <v>3101</v>
      </c>
      <c r="G247" s="221">
        <v>2</v>
      </c>
      <c r="H247" s="222">
        <v>1245</v>
      </c>
      <c r="I247" s="222" t="s">
        <v>3638</v>
      </c>
      <c r="J247" s="222" t="s">
        <v>3639</v>
      </c>
      <c r="K247" s="222" t="s">
        <v>3083</v>
      </c>
      <c r="L247" s="222">
        <v>38</v>
      </c>
      <c r="M247" s="222" t="s">
        <v>3118</v>
      </c>
      <c r="N247" s="222">
        <v>3</v>
      </c>
      <c r="O247" s="22" t="str">
        <f>IF(学校情報入力!$C$7="","",IF(学校情報入力!$C$7=登録データ!F247,1,0))</f>
        <v/>
      </c>
      <c r="P247" s="22" t="str">
        <f>IF(学校情報入力!$C$7="","",IF(学校情報入力!$C$7=登録データ!M247,1,0))</f>
        <v/>
      </c>
      <c r="S247" s="31" t="str">
        <f>IF(Q247="","",SUM(地区選択!$C$2*100000,COUNTA($Q$3:Q247)))</f>
        <v/>
      </c>
    </row>
    <row r="248" spans="1:19">
      <c r="A248" s="221">
        <v>1246</v>
      </c>
      <c r="B248" s="221" t="s">
        <v>1011</v>
      </c>
      <c r="C248" s="221" t="s">
        <v>1012</v>
      </c>
      <c r="D248" s="221" t="s">
        <v>3075</v>
      </c>
      <c r="E248" s="221">
        <v>39</v>
      </c>
      <c r="F248" s="221" t="s">
        <v>3101</v>
      </c>
      <c r="G248" s="221">
        <v>2</v>
      </c>
      <c r="H248" s="222">
        <v>1246</v>
      </c>
      <c r="I248" s="222" t="s">
        <v>3640</v>
      </c>
      <c r="J248" s="222" t="s">
        <v>3641</v>
      </c>
      <c r="K248" s="222" t="s">
        <v>3083</v>
      </c>
      <c r="L248" s="222">
        <v>38</v>
      </c>
      <c r="M248" s="222" t="s">
        <v>3118</v>
      </c>
      <c r="N248" s="222">
        <v>2</v>
      </c>
      <c r="O248" s="22" t="str">
        <f>IF(学校情報入力!$C$7="","",IF(学校情報入力!$C$7=登録データ!F248,1,0))</f>
        <v/>
      </c>
      <c r="P248" s="22" t="str">
        <f>IF(学校情報入力!$C$7="","",IF(学校情報入力!$C$7=登録データ!M248,1,0))</f>
        <v/>
      </c>
      <c r="S248" s="31" t="str">
        <f>IF(Q248="","",SUM(地区選択!$C$2*100000,COUNTA($Q$3:Q248)))</f>
        <v/>
      </c>
    </row>
    <row r="249" spans="1:19">
      <c r="A249" s="221">
        <v>1247</v>
      </c>
      <c r="B249" s="221" t="s">
        <v>1013</v>
      </c>
      <c r="C249" s="221" t="s">
        <v>1014</v>
      </c>
      <c r="D249" s="221" t="s">
        <v>3075</v>
      </c>
      <c r="E249" s="221">
        <v>39</v>
      </c>
      <c r="F249" s="221" t="s">
        <v>3101</v>
      </c>
      <c r="G249" s="221">
        <v>2</v>
      </c>
      <c r="H249" s="222">
        <v>1247</v>
      </c>
      <c r="I249" s="222" t="s">
        <v>3642</v>
      </c>
      <c r="J249" s="222" t="s">
        <v>3643</v>
      </c>
      <c r="K249" s="222" t="s">
        <v>3914</v>
      </c>
      <c r="L249" s="222" t="s">
        <v>3915</v>
      </c>
      <c r="M249" s="222" t="s">
        <v>3118</v>
      </c>
      <c r="N249" s="222">
        <v>2</v>
      </c>
      <c r="O249" s="22" t="str">
        <f>IF(学校情報入力!$C$7="","",IF(学校情報入力!$C$7=登録データ!F249,1,0))</f>
        <v/>
      </c>
      <c r="P249" s="22" t="str">
        <f>IF(学校情報入力!$C$7="","",IF(学校情報入力!$C$7=登録データ!M249,1,0))</f>
        <v/>
      </c>
      <c r="S249" s="31" t="str">
        <f>IF(Q249="","",SUM(地区選択!$C$2*100000,COUNTA($Q$3:Q249)))</f>
        <v/>
      </c>
    </row>
    <row r="250" spans="1:19">
      <c r="A250" s="221">
        <v>1248</v>
      </c>
      <c r="B250" s="221" t="s">
        <v>1015</v>
      </c>
      <c r="C250" s="221" t="s">
        <v>1016</v>
      </c>
      <c r="D250" s="221" t="s">
        <v>3075</v>
      </c>
      <c r="E250" s="221">
        <v>39</v>
      </c>
      <c r="F250" s="221" t="s">
        <v>3101</v>
      </c>
      <c r="G250" s="221">
        <v>2</v>
      </c>
      <c r="H250" s="222">
        <v>1248</v>
      </c>
      <c r="I250" s="222" t="s">
        <v>3644</v>
      </c>
      <c r="J250" s="222" t="s">
        <v>3645</v>
      </c>
      <c r="K250" s="222" t="s">
        <v>3083</v>
      </c>
      <c r="L250" s="222">
        <v>38</v>
      </c>
      <c r="M250" s="222" t="s">
        <v>3118</v>
      </c>
      <c r="N250" s="222">
        <v>1</v>
      </c>
      <c r="O250" s="22" t="str">
        <f>IF(学校情報入力!$C$7="","",IF(学校情報入力!$C$7=登録データ!F250,1,0))</f>
        <v/>
      </c>
      <c r="P250" s="22" t="str">
        <f>IF(学校情報入力!$C$7="","",IF(学校情報入力!$C$7=登録データ!M250,1,0))</f>
        <v/>
      </c>
      <c r="S250" s="31" t="str">
        <f>IF(Q250="","",SUM(地区選択!$C$2*100000,COUNTA($Q$3:Q250)))</f>
        <v/>
      </c>
    </row>
    <row r="251" spans="1:19">
      <c r="A251" s="221">
        <v>1249</v>
      </c>
      <c r="B251" s="221" t="s">
        <v>1017</v>
      </c>
      <c r="C251" s="221" t="s">
        <v>1018</v>
      </c>
      <c r="D251" s="221" t="s">
        <v>3075</v>
      </c>
      <c r="E251" s="221">
        <v>39</v>
      </c>
      <c r="F251" s="221" t="s">
        <v>3101</v>
      </c>
      <c r="G251" s="221">
        <v>2</v>
      </c>
      <c r="H251" s="222">
        <v>1249</v>
      </c>
      <c r="I251" s="222" t="s">
        <v>3646</v>
      </c>
      <c r="J251" s="222" t="s">
        <v>3647</v>
      </c>
      <c r="K251" s="222" t="s">
        <v>3083</v>
      </c>
      <c r="L251" s="222">
        <v>38</v>
      </c>
      <c r="M251" s="222" t="s">
        <v>3118</v>
      </c>
      <c r="N251" s="222">
        <v>1</v>
      </c>
      <c r="O251" s="22" t="str">
        <f>IF(学校情報入力!$C$7="","",IF(学校情報入力!$C$7=登録データ!F251,1,0))</f>
        <v/>
      </c>
      <c r="P251" s="22" t="str">
        <f>IF(学校情報入力!$C$7="","",IF(学校情報入力!$C$7=登録データ!M251,1,0))</f>
        <v/>
      </c>
      <c r="S251" s="31" t="str">
        <f>IF(Q251="","",SUM(地区選択!$C$2*100000,COUNTA($Q$3:Q251)))</f>
        <v/>
      </c>
    </row>
    <row r="252" spans="1:19">
      <c r="A252" s="221">
        <v>1250</v>
      </c>
      <c r="B252" s="221" t="s">
        <v>1019</v>
      </c>
      <c r="C252" s="221" t="s">
        <v>1020</v>
      </c>
      <c r="D252" s="221" t="s">
        <v>3075</v>
      </c>
      <c r="E252" s="221">
        <v>39</v>
      </c>
      <c r="F252" s="221" t="s">
        <v>3101</v>
      </c>
      <c r="G252" s="221">
        <v>2</v>
      </c>
      <c r="H252" s="222">
        <v>1250</v>
      </c>
      <c r="I252" s="222" t="s">
        <v>3648</v>
      </c>
      <c r="J252" s="222" t="s">
        <v>3649</v>
      </c>
      <c r="K252" s="222" t="s">
        <v>3083</v>
      </c>
      <c r="L252" s="222">
        <v>38</v>
      </c>
      <c r="M252" s="222" t="s">
        <v>3118</v>
      </c>
      <c r="N252" s="222">
        <v>1</v>
      </c>
      <c r="O252" s="22" t="str">
        <f>IF(学校情報入力!$C$7="","",IF(学校情報入力!$C$7=登録データ!F252,1,0))</f>
        <v/>
      </c>
      <c r="P252" s="22" t="str">
        <f>IF(学校情報入力!$C$7="","",IF(学校情報入力!$C$7=登録データ!M252,1,0))</f>
        <v/>
      </c>
      <c r="S252" s="31" t="str">
        <f>IF(Q252="","",SUM(地区選択!$C$2*100000,COUNTA($Q$3:Q252)))</f>
        <v/>
      </c>
    </row>
    <row r="253" spans="1:19">
      <c r="A253" s="221">
        <v>1251</v>
      </c>
      <c r="B253" s="221" t="s">
        <v>1021</v>
      </c>
      <c r="C253" s="221" t="s">
        <v>1022</v>
      </c>
      <c r="D253" s="221" t="s">
        <v>3075</v>
      </c>
      <c r="E253" s="221">
        <v>39</v>
      </c>
      <c r="F253" s="221" t="s">
        <v>3101</v>
      </c>
      <c r="G253" s="221">
        <v>2</v>
      </c>
      <c r="H253" s="222">
        <v>1251</v>
      </c>
      <c r="I253" s="222" t="s">
        <v>3650</v>
      </c>
      <c r="J253" s="222" t="s">
        <v>3651</v>
      </c>
      <c r="K253" s="222" t="s">
        <v>3083</v>
      </c>
      <c r="L253" s="222">
        <v>38</v>
      </c>
      <c r="M253" s="222" t="s">
        <v>3118</v>
      </c>
      <c r="N253" s="222">
        <v>1</v>
      </c>
      <c r="O253" s="22" t="str">
        <f>IF(学校情報入力!$C$7="","",IF(学校情報入力!$C$7=登録データ!F253,1,0))</f>
        <v/>
      </c>
      <c r="P253" s="22" t="str">
        <f>IF(学校情報入力!$C$7="","",IF(学校情報入力!$C$7=登録データ!M253,1,0))</f>
        <v/>
      </c>
      <c r="S253" s="31" t="str">
        <f>IF(Q253="","",SUM(地区選択!$C$2*100000,COUNTA($Q$3:Q253)))</f>
        <v/>
      </c>
    </row>
    <row r="254" spans="1:19">
      <c r="A254" s="221">
        <v>1252</v>
      </c>
      <c r="B254" s="221" t="s">
        <v>1023</v>
      </c>
      <c r="C254" s="221" t="s">
        <v>1024</v>
      </c>
      <c r="D254" s="221" t="s">
        <v>3075</v>
      </c>
      <c r="E254" s="221">
        <v>39</v>
      </c>
      <c r="F254" s="221" t="s">
        <v>3101</v>
      </c>
      <c r="G254" s="221">
        <v>2</v>
      </c>
      <c r="H254" s="222">
        <v>1252</v>
      </c>
      <c r="I254" s="222" t="s">
        <v>3652</v>
      </c>
      <c r="J254" s="222" t="s">
        <v>3653</v>
      </c>
      <c r="K254" s="222" t="s">
        <v>3916</v>
      </c>
      <c r="L254" s="222" t="s">
        <v>3917</v>
      </c>
      <c r="M254" s="222" t="s">
        <v>3118</v>
      </c>
      <c r="N254" s="222">
        <v>1</v>
      </c>
      <c r="O254" s="22" t="str">
        <f>IF(学校情報入力!$C$7="","",IF(学校情報入力!$C$7=登録データ!F254,1,0))</f>
        <v/>
      </c>
      <c r="P254" s="22" t="str">
        <f>IF(学校情報入力!$C$7="","",IF(学校情報入力!$C$7=登録データ!M254,1,0))</f>
        <v/>
      </c>
      <c r="S254" s="31" t="str">
        <f>IF(Q254="","",SUM(地区選択!$C$2*100000,COUNTA($Q$3:Q254)))</f>
        <v/>
      </c>
    </row>
    <row r="255" spans="1:19">
      <c r="A255" s="221">
        <v>1253</v>
      </c>
      <c r="B255" s="221" t="s">
        <v>1025</v>
      </c>
      <c r="C255" s="221" t="s">
        <v>1026</v>
      </c>
      <c r="D255" s="221" t="s">
        <v>3075</v>
      </c>
      <c r="E255" s="221">
        <v>39</v>
      </c>
      <c r="F255" s="221" t="s">
        <v>3101</v>
      </c>
      <c r="G255" s="221">
        <v>2</v>
      </c>
      <c r="H255" s="222">
        <v>1253</v>
      </c>
      <c r="I255" s="222" t="s">
        <v>3654</v>
      </c>
      <c r="J255" s="222" t="s">
        <v>3655</v>
      </c>
      <c r="K255" s="222" t="s">
        <v>3916</v>
      </c>
      <c r="L255" s="222" t="s">
        <v>3917</v>
      </c>
      <c r="M255" s="222" t="s">
        <v>3118</v>
      </c>
      <c r="N255" s="222">
        <v>1</v>
      </c>
      <c r="O255" s="22" t="str">
        <f>IF(学校情報入力!$C$7="","",IF(学校情報入力!$C$7=登録データ!F255,1,0))</f>
        <v/>
      </c>
      <c r="P255" s="22" t="str">
        <f>IF(学校情報入力!$C$7="","",IF(学校情報入力!$C$7=登録データ!M255,1,0))</f>
        <v/>
      </c>
      <c r="S255" s="31" t="str">
        <f>IF(Q255="","",SUM(地区選択!$C$2*100000,COUNTA($Q$3:Q255)))</f>
        <v/>
      </c>
    </row>
    <row r="256" spans="1:19">
      <c r="A256" s="221">
        <v>1254</v>
      </c>
      <c r="B256" s="221" t="s">
        <v>1027</v>
      </c>
      <c r="C256" s="221" t="s">
        <v>1028</v>
      </c>
      <c r="D256" s="221" t="s">
        <v>3075</v>
      </c>
      <c r="E256" s="221">
        <v>39</v>
      </c>
      <c r="F256" s="221" t="s">
        <v>3101</v>
      </c>
      <c r="G256" s="221">
        <v>2</v>
      </c>
      <c r="H256" s="222">
        <v>1254</v>
      </c>
      <c r="I256" s="222" t="s">
        <v>3656</v>
      </c>
      <c r="J256" s="222" t="s">
        <v>3657</v>
      </c>
      <c r="K256" s="222" t="s">
        <v>3083</v>
      </c>
      <c r="L256" s="222">
        <v>38</v>
      </c>
      <c r="M256" s="222" t="s">
        <v>3118</v>
      </c>
      <c r="N256" s="222">
        <v>3</v>
      </c>
      <c r="O256" s="22" t="str">
        <f>IF(学校情報入力!$C$7="","",IF(学校情報入力!$C$7=登録データ!F256,1,0))</f>
        <v/>
      </c>
      <c r="P256" s="22" t="str">
        <f>IF(学校情報入力!$C$7="","",IF(学校情報入力!$C$7=登録データ!M256,1,0))</f>
        <v/>
      </c>
      <c r="S256" s="31" t="str">
        <f>IF(Q256="","",SUM(地区選択!$C$2*100000,COUNTA($Q$3:Q256)))</f>
        <v/>
      </c>
    </row>
    <row r="257" spans="1:19">
      <c r="A257" s="221">
        <v>1255</v>
      </c>
      <c r="B257" s="221" t="s">
        <v>1029</v>
      </c>
      <c r="C257" s="221" t="s">
        <v>1030</v>
      </c>
      <c r="D257" s="221" t="s">
        <v>3075</v>
      </c>
      <c r="E257" s="221">
        <v>39</v>
      </c>
      <c r="F257" s="221" t="s">
        <v>3101</v>
      </c>
      <c r="G257" s="221">
        <v>2</v>
      </c>
      <c r="H257" s="222">
        <v>1255</v>
      </c>
      <c r="I257" s="222" t="s">
        <v>3658</v>
      </c>
      <c r="J257" s="222" t="s">
        <v>3659</v>
      </c>
      <c r="K257" s="222" t="s">
        <v>3066</v>
      </c>
      <c r="L257" s="222">
        <v>33</v>
      </c>
      <c r="M257" s="222" t="s">
        <v>3921</v>
      </c>
      <c r="N257" s="222" t="s">
        <v>3139</v>
      </c>
      <c r="O257" s="22" t="str">
        <f>IF(学校情報入力!$C$7="","",IF(学校情報入力!$C$7=登録データ!F257,1,0))</f>
        <v/>
      </c>
      <c r="P257" s="22" t="str">
        <f>IF(学校情報入力!$C$7="","",IF(学校情報入力!$C$7=登録データ!M257,1,0))</f>
        <v/>
      </c>
      <c r="S257" s="31" t="str">
        <f>IF(Q257="","",SUM(地区選択!$C$2*100000,COUNTA($Q$3:Q257)))</f>
        <v/>
      </c>
    </row>
    <row r="258" spans="1:19">
      <c r="A258" s="221">
        <v>1256</v>
      </c>
      <c r="B258" s="221" t="s">
        <v>1031</v>
      </c>
      <c r="C258" s="221" t="s">
        <v>1032</v>
      </c>
      <c r="D258" s="221" t="s">
        <v>3075</v>
      </c>
      <c r="E258" s="221">
        <v>39</v>
      </c>
      <c r="F258" s="221" t="s">
        <v>3101</v>
      </c>
      <c r="G258" s="221">
        <v>2</v>
      </c>
      <c r="H258" s="222">
        <v>1256</v>
      </c>
      <c r="I258" s="222" t="s">
        <v>3660</v>
      </c>
      <c r="J258" s="222" t="s">
        <v>3661</v>
      </c>
      <c r="K258" s="222" t="s">
        <v>3065</v>
      </c>
      <c r="L258" s="222">
        <v>34</v>
      </c>
      <c r="M258" s="222" t="s">
        <v>3119</v>
      </c>
      <c r="N258" s="222" t="s">
        <v>3139</v>
      </c>
      <c r="O258" s="22" t="str">
        <f>IF(学校情報入力!$C$7="","",IF(学校情報入力!$C$7=登録データ!F258,1,0))</f>
        <v/>
      </c>
      <c r="P258" s="22" t="str">
        <f>IF(学校情報入力!$C$7="","",IF(学校情報入力!$C$7=登録データ!M258,1,0))</f>
        <v/>
      </c>
      <c r="S258" s="31" t="str">
        <f>IF(Q258="","",SUM(地区選択!$C$2*100000,COUNTA($Q$3:Q258)))</f>
        <v/>
      </c>
    </row>
    <row r="259" spans="1:19">
      <c r="A259" s="221">
        <v>1257</v>
      </c>
      <c r="B259" s="221" t="s">
        <v>1033</v>
      </c>
      <c r="C259" s="221" t="s">
        <v>1034</v>
      </c>
      <c r="D259" s="221" t="s">
        <v>3075</v>
      </c>
      <c r="E259" s="221">
        <v>39</v>
      </c>
      <c r="F259" s="221" t="s">
        <v>3101</v>
      </c>
      <c r="G259" s="221">
        <v>2</v>
      </c>
      <c r="H259" s="222">
        <v>1257</v>
      </c>
      <c r="I259" s="222" t="s">
        <v>3662</v>
      </c>
      <c r="J259" s="222" t="s">
        <v>3663</v>
      </c>
      <c r="K259" s="222" t="s">
        <v>3065</v>
      </c>
      <c r="L259" s="222">
        <v>34</v>
      </c>
      <c r="M259" s="222" t="s">
        <v>3119</v>
      </c>
      <c r="N259" s="222" t="s">
        <v>3138</v>
      </c>
      <c r="O259" s="22" t="str">
        <f>IF(学校情報入力!$C$7="","",IF(学校情報入力!$C$7=登録データ!F259,1,0))</f>
        <v/>
      </c>
      <c r="P259" s="22" t="str">
        <f>IF(学校情報入力!$C$7="","",IF(学校情報入力!$C$7=登録データ!M259,1,0))</f>
        <v/>
      </c>
      <c r="S259" s="31" t="str">
        <f>IF(Q259="","",SUM(地区選択!$C$2*100000,COUNTA($Q$3:Q259)))</f>
        <v/>
      </c>
    </row>
    <row r="260" spans="1:19">
      <c r="A260" s="221">
        <v>1258</v>
      </c>
      <c r="B260" s="221" t="s">
        <v>1035</v>
      </c>
      <c r="C260" s="221" t="s">
        <v>1036</v>
      </c>
      <c r="D260" s="221" t="s">
        <v>3075</v>
      </c>
      <c r="E260" s="221">
        <v>39</v>
      </c>
      <c r="F260" s="221" t="s">
        <v>3101</v>
      </c>
      <c r="G260" s="221">
        <v>2</v>
      </c>
      <c r="H260" s="222">
        <v>1258</v>
      </c>
      <c r="I260" s="222" t="s">
        <v>3664</v>
      </c>
      <c r="J260" s="222" t="s">
        <v>3665</v>
      </c>
      <c r="K260" s="222" t="s">
        <v>3065</v>
      </c>
      <c r="L260" s="222">
        <v>34</v>
      </c>
      <c r="M260" s="222" t="s">
        <v>3119</v>
      </c>
      <c r="N260" s="222" t="s">
        <v>3138</v>
      </c>
      <c r="O260" s="22" t="str">
        <f>IF(学校情報入力!$C$7="","",IF(学校情報入力!$C$7=登録データ!F260,1,0))</f>
        <v/>
      </c>
      <c r="P260" s="22" t="str">
        <f>IF(学校情報入力!$C$7="","",IF(学校情報入力!$C$7=登録データ!M260,1,0))</f>
        <v/>
      </c>
      <c r="S260" s="31" t="str">
        <f>IF(Q260="","",SUM(地区選択!$C$2*100000,COUNTA($Q$3:Q260)))</f>
        <v/>
      </c>
    </row>
    <row r="261" spans="1:19">
      <c r="A261" s="221">
        <v>1259</v>
      </c>
      <c r="B261" s="221" t="s">
        <v>1037</v>
      </c>
      <c r="C261" s="221" t="s">
        <v>1038</v>
      </c>
      <c r="D261" s="221" t="s">
        <v>3075</v>
      </c>
      <c r="E261" s="221">
        <v>39</v>
      </c>
      <c r="F261" s="221" t="s">
        <v>3101</v>
      </c>
      <c r="G261" s="221">
        <v>2</v>
      </c>
      <c r="H261" s="222">
        <v>1259</v>
      </c>
      <c r="I261" s="222" t="s">
        <v>3666</v>
      </c>
      <c r="J261" s="222" t="s">
        <v>3667</v>
      </c>
      <c r="K261" s="222" t="s">
        <v>3065</v>
      </c>
      <c r="L261" s="222">
        <v>34</v>
      </c>
      <c r="M261" s="222" t="s">
        <v>3119</v>
      </c>
      <c r="N261" s="222" t="s">
        <v>3138</v>
      </c>
      <c r="O261" s="22" t="str">
        <f>IF(学校情報入力!$C$7="","",IF(学校情報入力!$C$7=登録データ!F261,1,0))</f>
        <v/>
      </c>
      <c r="P261" s="22" t="str">
        <f>IF(学校情報入力!$C$7="","",IF(学校情報入力!$C$7=登録データ!M261,1,0))</f>
        <v/>
      </c>
      <c r="S261" s="31" t="str">
        <f>IF(Q261="","",SUM(地区選択!$C$2*100000,COUNTA($Q$3:Q261)))</f>
        <v/>
      </c>
    </row>
    <row r="262" spans="1:19">
      <c r="A262" s="221">
        <v>1260</v>
      </c>
      <c r="B262" s="221" t="s">
        <v>1039</v>
      </c>
      <c r="C262" s="221" t="s">
        <v>1040</v>
      </c>
      <c r="D262" s="221" t="s">
        <v>3075</v>
      </c>
      <c r="E262" s="221">
        <v>39</v>
      </c>
      <c r="F262" s="221" t="s">
        <v>3101</v>
      </c>
      <c r="G262" s="221">
        <v>2</v>
      </c>
      <c r="H262" s="222">
        <v>1260</v>
      </c>
      <c r="I262" s="222" t="s">
        <v>3668</v>
      </c>
      <c r="J262" s="222" t="s">
        <v>3669</v>
      </c>
      <c r="K262" s="222" t="s">
        <v>3065</v>
      </c>
      <c r="L262" s="222">
        <v>34</v>
      </c>
      <c r="M262" s="222" t="s">
        <v>3119</v>
      </c>
      <c r="N262" s="222" t="s">
        <v>3138</v>
      </c>
      <c r="O262" s="22" t="str">
        <f>IF(学校情報入力!$C$7="","",IF(学校情報入力!$C$7=登録データ!F262,1,0))</f>
        <v/>
      </c>
      <c r="P262" s="22" t="str">
        <f>IF(学校情報入力!$C$7="","",IF(学校情報入力!$C$7=登録データ!M262,1,0))</f>
        <v/>
      </c>
      <c r="S262" s="31" t="str">
        <f>IF(Q262="","",SUM(地区選択!$C$2*100000,COUNTA($Q$3:Q262)))</f>
        <v/>
      </c>
    </row>
    <row r="263" spans="1:19">
      <c r="A263" s="221">
        <v>1261</v>
      </c>
      <c r="B263" s="221" t="s">
        <v>1041</v>
      </c>
      <c r="C263" s="221" t="s">
        <v>1042</v>
      </c>
      <c r="D263" s="221" t="s">
        <v>3075</v>
      </c>
      <c r="E263" s="221">
        <v>39</v>
      </c>
      <c r="F263" s="221" t="s">
        <v>3101</v>
      </c>
      <c r="G263" s="221">
        <v>6</v>
      </c>
      <c r="H263" s="222">
        <v>1261</v>
      </c>
      <c r="I263" s="222" t="s">
        <v>3670</v>
      </c>
      <c r="J263" s="222" t="s">
        <v>3671</v>
      </c>
      <c r="K263" s="222" t="s">
        <v>3065</v>
      </c>
      <c r="L263" s="222">
        <v>34</v>
      </c>
      <c r="M263" s="222" t="s">
        <v>3119</v>
      </c>
      <c r="N263" s="222" t="s">
        <v>3137</v>
      </c>
      <c r="O263" s="22" t="str">
        <f>IF(学校情報入力!$C$7="","",IF(学校情報入力!$C$7=登録データ!F263,1,0))</f>
        <v/>
      </c>
      <c r="P263" s="22" t="str">
        <f>IF(学校情報入力!$C$7="","",IF(学校情報入力!$C$7=登録データ!M263,1,0))</f>
        <v/>
      </c>
      <c r="S263" s="31" t="str">
        <f>IF(Q263="","",SUM(地区選択!$C$2*100000,COUNTA($Q$3:Q263)))</f>
        <v/>
      </c>
    </row>
    <row r="264" spans="1:19">
      <c r="A264" s="221">
        <v>1262</v>
      </c>
      <c r="B264" s="221" t="s">
        <v>1043</v>
      </c>
      <c r="C264" s="221" t="s">
        <v>1044</v>
      </c>
      <c r="D264" s="221" t="s">
        <v>3075</v>
      </c>
      <c r="E264" s="221">
        <v>39</v>
      </c>
      <c r="F264" s="221" t="s">
        <v>3101</v>
      </c>
      <c r="G264" s="221">
        <v>2</v>
      </c>
      <c r="H264" s="222">
        <v>1262</v>
      </c>
      <c r="I264" s="222" t="s">
        <v>3672</v>
      </c>
      <c r="J264" s="222" t="s">
        <v>3673</v>
      </c>
      <c r="K264" s="222" t="s">
        <v>3068</v>
      </c>
      <c r="L264" s="222">
        <v>37</v>
      </c>
      <c r="M264" s="222" t="s">
        <v>3121</v>
      </c>
      <c r="N264" s="222">
        <v>3</v>
      </c>
      <c r="O264" s="22" t="str">
        <f>IF(学校情報入力!$C$7="","",IF(学校情報入力!$C$7=登録データ!F264,1,0))</f>
        <v/>
      </c>
      <c r="P264" s="22" t="str">
        <f>IF(学校情報入力!$C$7="","",IF(学校情報入力!$C$7=登録データ!M264,1,0))</f>
        <v/>
      </c>
      <c r="S264" s="31" t="str">
        <f>IF(Q264="","",SUM(地区選択!$C$2*100000,COUNTA($Q$3:Q264)))</f>
        <v/>
      </c>
    </row>
    <row r="265" spans="1:19">
      <c r="A265" s="221">
        <v>1263</v>
      </c>
      <c r="B265" s="221" t="s">
        <v>1045</v>
      </c>
      <c r="C265" s="221" t="s">
        <v>1046</v>
      </c>
      <c r="D265" s="221" t="s">
        <v>3075</v>
      </c>
      <c r="E265" s="221">
        <v>39</v>
      </c>
      <c r="F265" s="221" t="s">
        <v>3101</v>
      </c>
      <c r="G265" s="221">
        <v>2</v>
      </c>
      <c r="H265" s="222">
        <v>1263</v>
      </c>
      <c r="I265" s="222" t="s">
        <v>3674</v>
      </c>
      <c r="J265" s="222" t="s">
        <v>3675</v>
      </c>
      <c r="K265" s="222" t="s">
        <v>3068</v>
      </c>
      <c r="L265" s="222">
        <v>37</v>
      </c>
      <c r="M265" s="222" t="s">
        <v>3121</v>
      </c>
      <c r="N265" s="222">
        <v>2</v>
      </c>
      <c r="O265" s="22" t="str">
        <f>IF(学校情報入力!$C$7="","",IF(学校情報入力!$C$7=登録データ!F265,1,0))</f>
        <v/>
      </c>
      <c r="P265" s="22" t="str">
        <f>IF(学校情報入力!$C$7="","",IF(学校情報入力!$C$7=登録データ!M265,1,0))</f>
        <v/>
      </c>
      <c r="S265" s="31" t="str">
        <f>IF(Q265="","",SUM(地区選択!$C$2*100000,COUNTA($Q$3:Q265)))</f>
        <v/>
      </c>
    </row>
    <row r="266" spans="1:19">
      <c r="A266" s="221">
        <v>1264</v>
      </c>
      <c r="B266" s="221" t="s">
        <v>1047</v>
      </c>
      <c r="C266" s="221" t="s">
        <v>1048</v>
      </c>
      <c r="D266" s="221" t="s">
        <v>3066</v>
      </c>
      <c r="E266" s="221">
        <v>33</v>
      </c>
      <c r="F266" s="221" t="s">
        <v>3102</v>
      </c>
      <c r="G266" s="221" t="s">
        <v>3134</v>
      </c>
      <c r="H266" s="222">
        <v>1264</v>
      </c>
      <c r="I266" s="222" t="s">
        <v>3676</v>
      </c>
      <c r="J266" s="222" t="s">
        <v>3677</v>
      </c>
      <c r="K266" s="222" t="s">
        <v>3066</v>
      </c>
      <c r="L266" s="222">
        <v>33</v>
      </c>
      <c r="M266" s="222" t="s">
        <v>3122</v>
      </c>
      <c r="N266" s="222" t="s">
        <v>3138</v>
      </c>
      <c r="O266" s="22" t="str">
        <f>IF(学校情報入力!$C$7="","",IF(学校情報入力!$C$7=登録データ!F266,1,0))</f>
        <v/>
      </c>
      <c r="P266" s="22" t="str">
        <f>IF(学校情報入力!$C$7="","",IF(学校情報入力!$C$7=登録データ!M266,1,0))</f>
        <v/>
      </c>
      <c r="S266" s="31" t="str">
        <f>IF(Q266="","",SUM(地区選択!$C$2*100000,COUNTA($Q$3:Q266)))</f>
        <v/>
      </c>
    </row>
    <row r="267" spans="1:19">
      <c r="A267" s="221">
        <v>1265</v>
      </c>
      <c r="B267" s="221" t="s">
        <v>1049</v>
      </c>
      <c r="C267" s="221" t="s">
        <v>1050</v>
      </c>
      <c r="D267" s="221" t="s">
        <v>3066</v>
      </c>
      <c r="E267" s="221">
        <v>33</v>
      </c>
      <c r="F267" s="221" t="s">
        <v>3102</v>
      </c>
      <c r="G267" s="221" t="s">
        <v>3138</v>
      </c>
      <c r="H267" s="222">
        <v>1265</v>
      </c>
      <c r="I267" s="222" t="s">
        <v>3678</v>
      </c>
      <c r="J267" s="222" t="s">
        <v>3679</v>
      </c>
      <c r="K267" s="222" t="s">
        <v>3066</v>
      </c>
      <c r="L267" s="222">
        <v>33</v>
      </c>
      <c r="M267" s="222" t="s">
        <v>3122</v>
      </c>
      <c r="N267" s="222" t="s">
        <v>3138</v>
      </c>
      <c r="O267" s="22" t="str">
        <f>IF(学校情報入力!$C$7="","",IF(学校情報入力!$C$7=登録データ!F267,1,0))</f>
        <v/>
      </c>
      <c r="P267" s="22" t="str">
        <f>IF(学校情報入力!$C$7="","",IF(学校情報入力!$C$7=登録データ!M267,1,0))</f>
        <v/>
      </c>
      <c r="S267" s="31" t="str">
        <f>IF(Q267="","",SUM(地区選択!$C$2*100000,COUNTA($Q$3:Q267)))</f>
        <v/>
      </c>
    </row>
    <row r="268" spans="1:19">
      <c r="A268" s="221">
        <v>1266</v>
      </c>
      <c r="B268" s="221" t="s">
        <v>1051</v>
      </c>
      <c r="C268" s="221" t="s">
        <v>1052</v>
      </c>
      <c r="D268" s="221" t="s">
        <v>3066</v>
      </c>
      <c r="E268" s="221">
        <v>33</v>
      </c>
      <c r="F268" s="221" t="s">
        <v>3102</v>
      </c>
      <c r="G268" s="221" t="s">
        <v>3138</v>
      </c>
      <c r="H268" s="222">
        <v>1266</v>
      </c>
      <c r="I268" s="222" t="s">
        <v>3680</v>
      </c>
      <c r="J268" s="222" t="s">
        <v>3681</v>
      </c>
      <c r="K268" s="222" t="s">
        <v>3066</v>
      </c>
      <c r="L268" s="222">
        <v>33</v>
      </c>
      <c r="M268" s="222" t="s">
        <v>3122</v>
      </c>
      <c r="N268" s="222" t="s">
        <v>3138</v>
      </c>
      <c r="O268" s="22" t="str">
        <f>IF(学校情報入力!$C$7="","",IF(学校情報入力!$C$7=登録データ!F268,1,0))</f>
        <v/>
      </c>
      <c r="P268" s="22" t="str">
        <f>IF(学校情報入力!$C$7="","",IF(学校情報入力!$C$7=登録データ!M268,1,0))</f>
        <v/>
      </c>
      <c r="S268" s="31" t="str">
        <f>IF(Q268="","",SUM(地区選択!$C$2*100000,COUNTA($Q$3:Q268)))</f>
        <v/>
      </c>
    </row>
    <row r="269" spans="1:19">
      <c r="A269" s="221">
        <v>1267</v>
      </c>
      <c r="B269" s="221" t="s">
        <v>1053</v>
      </c>
      <c r="C269" s="221" t="s">
        <v>1054</v>
      </c>
      <c r="D269" s="221" t="s">
        <v>3066</v>
      </c>
      <c r="E269" s="221">
        <v>33</v>
      </c>
      <c r="F269" s="221" t="s">
        <v>3102</v>
      </c>
      <c r="G269" s="221" t="s">
        <v>3138</v>
      </c>
      <c r="H269" s="222">
        <v>1267</v>
      </c>
      <c r="I269" s="222" t="s">
        <v>3682</v>
      </c>
      <c r="J269" s="222" t="s">
        <v>3683</v>
      </c>
      <c r="K269" s="222" t="s">
        <v>3090</v>
      </c>
      <c r="L269" s="222">
        <v>46</v>
      </c>
      <c r="M269" s="222" t="s">
        <v>3124</v>
      </c>
      <c r="N269" s="222" t="s">
        <v>3134</v>
      </c>
      <c r="O269" s="22" t="str">
        <f>IF(学校情報入力!$C$7="","",IF(学校情報入力!$C$7=登録データ!F269,1,0))</f>
        <v/>
      </c>
      <c r="P269" s="22" t="str">
        <f>IF(学校情報入力!$C$7="","",IF(学校情報入力!$C$7=登録データ!M269,1,0))</f>
        <v/>
      </c>
      <c r="S269" s="31" t="str">
        <f>IF(Q269="","",SUM(地区選択!$C$2*100000,COUNTA($Q$3:Q269)))</f>
        <v/>
      </c>
    </row>
    <row r="270" spans="1:19">
      <c r="A270" s="221">
        <v>1268</v>
      </c>
      <c r="B270" s="221" t="s">
        <v>1055</v>
      </c>
      <c r="C270" s="221" t="s">
        <v>1056</v>
      </c>
      <c r="D270" s="221" t="s">
        <v>3066</v>
      </c>
      <c r="E270" s="221">
        <v>33</v>
      </c>
      <c r="F270" s="221" t="s">
        <v>3102</v>
      </c>
      <c r="G270" s="221" t="s">
        <v>3138</v>
      </c>
      <c r="H270" s="222">
        <v>1268</v>
      </c>
      <c r="I270" s="222" t="s">
        <v>3684</v>
      </c>
      <c r="J270" s="222" t="s">
        <v>3685</v>
      </c>
      <c r="K270" s="222" t="s">
        <v>3083</v>
      </c>
      <c r="L270" s="222">
        <v>38</v>
      </c>
      <c r="M270" s="222" t="s">
        <v>3124</v>
      </c>
      <c r="N270" s="222" t="s">
        <v>3134</v>
      </c>
      <c r="O270" s="22" t="str">
        <f>IF(学校情報入力!$C$7="","",IF(学校情報入力!$C$7=登録データ!F270,1,0))</f>
        <v/>
      </c>
      <c r="P270" s="22" t="str">
        <f>IF(学校情報入力!$C$7="","",IF(学校情報入力!$C$7=登録データ!M270,1,0))</f>
        <v/>
      </c>
      <c r="S270" s="31" t="str">
        <f>IF(Q270="","",SUM(地区選択!$C$2*100000,COUNTA($Q$3:Q270)))</f>
        <v/>
      </c>
    </row>
    <row r="271" spans="1:19">
      <c r="A271" s="221">
        <v>1269</v>
      </c>
      <c r="B271" s="221" t="s">
        <v>1057</v>
      </c>
      <c r="C271" s="221" t="s">
        <v>1058</v>
      </c>
      <c r="D271" s="221" t="s">
        <v>3066</v>
      </c>
      <c r="E271" s="221">
        <v>33</v>
      </c>
      <c r="F271" s="221" t="s">
        <v>3102</v>
      </c>
      <c r="G271" s="221" t="s">
        <v>3138</v>
      </c>
      <c r="H271" s="222">
        <v>1269</v>
      </c>
      <c r="I271" s="222" t="s">
        <v>3686</v>
      </c>
      <c r="J271" s="222" t="s">
        <v>3687</v>
      </c>
      <c r="K271" s="222" t="s">
        <v>3071</v>
      </c>
      <c r="L271" s="222">
        <v>35</v>
      </c>
      <c r="M271" s="222" t="s">
        <v>3124</v>
      </c>
      <c r="N271" s="222" t="s">
        <v>3134</v>
      </c>
      <c r="O271" s="22" t="str">
        <f>IF(学校情報入力!$C$7="","",IF(学校情報入力!$C$7=登録データ!F271,1,0))</f>
        <v/>
      </c>
      <c r="P271" s="22" t="str">
        <f>IF(学校情報入力!$C$7="","",IF(学校情報入力!$C$7=登録データ!M271,1,0))</f>
        <v/>
      </c>
      <c r="S271" s="31" t="str">
        <f>IF(Q271="","",SUM(地区選択!$C$2*100000,COUNTA($Q$3:Q271)))</f>
        <v/>
      </c>
    </row>
    <row r="272" spans="1:19">
      <c r="A272" s="221">
        <v>1270</v>
      </c>
      <c r="B272" s="221" t="s">
        <v>1059</v>
      </c>
      <c r="C272" s="221" t="s">
        <v>1060</v>
      </c>
      <c r="D272" s="221" t="s">
        <v>3066</v>
      </c>
      <c r="E272" s="221">
        <v>33</v>
      </c>
      <c r="F272" s="221" t="s">
        <v>3102</v>
      </c>
      <c r="G272" s="221" t="s">
        <v>3138</v>
      </c>
      <c r="H272" s="222">
        <v>1270</v>
      </c>
      <c r="I272" s="222" t="s">
        <v>3688</v>
      </c>
      <c r="J272" s="222" t="s">
        <v>3689</v>
      </c>
      <c r="K272" s="222" t="s">
        <v>3076</v>
      </c>
      <c r="L272" s="222">
        <v>40</v>
      </c>
      <c r="M272" s="222" t="s">
        <v>3124</v>
      </c>
      <c r="N272" s="222" t="s">
        <v>3134</v>
      </c>
      <c r="O272" s="22" t="str">
        <f>IF(学校情報入力!$C$7="","",IF(学校情報入力!$C$7=登録データ!F272,1,0))</f>
        <v/>
      </c>
      <c r="P272" s="22" t="str">
        <f>IF(学校情報入力!$C$7="","",IF(学校情報入力!$C$7=登録データ!M272,1,0))</f>
        <v/>
      </c>
      <c r="S272" s="31" t="str">
        <f>IF(Q272="","",SUM(地区選択!$C$2*100000,COUNTA($Q$3:Q272)))</f>
        <v/>
      </c>
    </row>
    <row r="273" spans="1:19">
      <c r="A273" s="221">
        <v>1271</v>
      </c>
      <c r="B273" s="221" t="s">
        <v>1061</v>
      </c>
      <c r="C273" s="221" t="s">
        <v>1062</v>
      </c>
      <c r="D273" s="221" t="s">
        <v>3066</v>
      </c>
      <c r="E273" s="221">
        <v>33</v>
      </c>
      <c r="F273" s="221" t="s">
        <v>3102</v>
      </c>
      <c r="G273" s="221" t="s">
        <v>3138</v>
      </c>
      <c r="H273" s="222">
        <v>1271</v>
      </c>
      <c r="I273" s="222" t="s">
        <v>3690</v>
      </c>
      <c r="J273" s="222" t="s">
        <v>3691</v>
      </c>
      <c r="K273" s="222" t="s">
        <v>3084</v>
      </c>
      <c r="L273" s="222">
        <v>42</v>
      </c>
      <c r="M273" s="222" t="s">
        <v>3124</v>
      </c>
      <c r="N273" s="222" t="s">
        <v>3134</v>
      </c>
      <c r="O273" s="22" t="str">
        <f>IF(学校情報入力!$C$7="","",IF(学校情報入力!$C$7=登録データ!F273,1,0))</f>
        <v/>
      </c>
      <c r="P273" s="22" t="str">
        <f>IF(学校情報入力!$C$7="","",IF(学校情報入力!$C$7=登録データ!M273,1,0))</f>
        <v/>
      </c>
      <c r="S273" s="31" t="str">
        <f>IF(Q273="","",SUM(地区選択!$C$2*100000,COUNTA($Q$3:Q273)))</f>
        <v/>
      </c>
    </row>
    <row r="274" spans="1:19">
      <c r="A274" s="221">
        <v>1272</v>
      </c>
      <c r="B274" s="221" t="s">
        <v>1063</v>
      </c>
      <c r="C274" s="221" t="s">
        <v>1064</v>
      </c>
      <c r="D274" s="221" t="s">
        <v>3066</v>
      </c>
      <c r="E274" s="221">
        <v>33</v>
      </c>
      <c r="F274" s="221" t="s">
        <v>3102</v>
      </c>
      <c r="G274" s="221" t="s">
        <v>3138</v>
      </c>
      <c r="H274" s="222">
        <v>1272</v>
      </c>
      <c r="I274" s="222" t="s">
        <v>3692</v>
      </c>
      <c r="J274" s="222" t="s">
        <v>3693</v>
      </c>
      <c r="K274" s="222" t="s">
        <v>3083</v>
      </c>
      <c r="L274" s="222">
        <v>38</v>
      </c>
      <c r="M274" s="222" t="s">
        <v>3124</v>
      </c>
      <c r="N274" s="222" t="s">
        <v>3134</v>
      </c>
      <c r="O274" s="22" t="str">
        <f>IF(学校情報入力!$C$7="","",IF(学校情報入力!$C$7=登録データ!F274,1,0))</f>
        <v/>
      </c>
      <c r="P274" s="22" t="str">
        <f>IF(学校情報入力!$C$7="","",IF(学校情報入力!$C$7=登録データ!M274,1,0))</f>
        <v/>
      </c>
      <c r="S274" s="31" t="str">
        <f>IF(Q274="","",SUM(地区選択!$C$2*100000,COUNTA($Q$3:Q274)))</f>
        <v/>
      </c>
    </row>
    <row r="275" spans="1:19">
      <c r="A275" s="221">
        <v>1273</v>
      </c>
      <c r="B275" s="221" t="s">
        <v>1065</v>
      </c>
      <c r="C275" s="221" t="s">
        <v>1066</v>
      </c>
      <c r="D275" s="221" t="s">
        <v>3066</v>
      </c>
      <c r="E275" s="221">
        <v>33</v>
      </c>
      <c r="F275" s="221" t="s">
        <v>3102</v>
      </c>
      <c r="G275" s="221" t="s">
        <v>3138</v>
      </c>
      <c r="H275" s="222">
        <v>1273</v>
      </c>
      <c r="I275" s="222" t="s">
        <v>3694</v>
      </c>
      <c r="J275" s="222" t="s">
        <v>3695</v>
      </c>
      <c r="K275" s="222" t="s">
        <v>3083</v>
      </c>
      <c r="L275" s="222">
        <v>38</v>
      </c>
      <c r="M275" s="222" t="s">
        <v>3124</v>
      </c>
      <c r="N275" s="222" t="s">
        <v>3134</v>
      </c>
      <c r="O275" s="22" t="str">
        <f>IF(学校情報入力!$C$7="","",IF(学校情報入力!$C$7=登録データ!F275,1,0))</f>
        <v/>
      </c>
      <c r="P275" s="22" t="str">
        <f>IF(学校情報入力!$C$7="","",IF(学校情報入力!$C$7=登録データ!M275,1,0))</f>
        <v/>
      </c>
      <c r="S275" s="31" t="str">
        <f>IF(Q275="","",SUM(地区選択!$C$2*100000,COUNTA($Q$3:Q275)))</f>
        <v/>
      </c>
    </row>
    <row r="276" spans="1:19">
      <c r="A276" s="221">
        <v>1274</v>
      </c>
      <c r="B276" s="221" t="s">
        <v>1067</v>
      </c>
      <c r="C276" s="221" t="s">
        <v>1068</v>
      </c>
      <c r="D276" s="221" t="s">
        <v>3066</v>
      </c>
      <c r="E276" s="221">
        <v>33</v>
      </c>
      <c r="F276" s="221" t="s">
        <v>3102</v>
      </c>
      <c r="G276" s="221" t="s">
        <v>3139</v>
      </c>
      <c r="H276" s="222">
        <v>1274</v>
      </c>
      <c r="I276" s="222" t="s">
        <v>3696</v>
      </c>
      <c r="J276" s="222" t="s">
        <v>3697</v>
      </c>
      <c r="K276" s="222" t="s">
        <v>3076</v>
      </c>
      <c r="L276" s="222">
        <v>40</v>
      </c>
      <c r="M276" s="222" t="s">
        <v>3124</v>
      </c>
      <c r="N276" s="222" t="s">
        <v>3134</v>
      </c>
      <c r="O276" s="22" t="str">
        <f>IF(学校情報入力!$C$7="","",IF(学校情報入力!$C$7=登録データ!F276,1,0))</f>
        <v/>
      </c>
      <c r="P276" s="22" t="str">
        <f>IF(学校情報入力!$C$7="","",IF(学校情報入力!$C$7=登録データ!M276,1,0))</f>
        <v/>
      </c>
      <c r="S276" s="31" t="str">
        <f>IF(Q276="","",SUM(地区選択!$C$2*100000,COUNTA($Q$3:Q276)))</f>
        <v/>
      </c>
    </row>
    <row r="277" spans="1:19">
      <c r="A277" s="221">
        <v>1275</v>
      </c>
      <c r="B277" s="221" t="s">
        <v>1069</v>
      </c>
      <c r="C277" s="221" t="s">
        <v>1070</v>
      </c>
      <c r="D277" s="221" t="s">
        <v>3066</v>
      </c>
      <c r="E277" s="221">
        <v>33</v>
      </c>
      <c r="F277" s="221" t="s">
        <v>3102</v>
      </c>
      <c r="G277" s="221" t="s">
        <v>3139</v>
      </c>
      <c r="H277" s="222">
        <v>1275</v>
      </c>
      <c r="I277" s="222" t="s">
        <v>3698</v>
      </c>
      <c r="J277" s="222" t="s">
        <v>3699</v>
      </c>
      <c r="K277" s="222" t="s">
        <v>3090</v>
      </c>
      <c r="L277" s="222">
        <v>46</v>
      </c>
      <c r="M277" s="222" t="s">
        <v>3124</v>
      </c>
      <c r="N277" s="222" t="s">
        <v>3139</v>
      </c>
      <c r="O277" s="22" t="str">
        <f>IF(学校情報入力!$C$7="","",IF(学校情報入力!$C$7=登録データ!F277,1,0))</f>
        <v/>
      </c>
      <c r="P277" s="22" t="str">
        <f>IF(学校情報入力!$C$7="","",IF(学校情報入力!$C$7=登録データ!M277,1,0))</f>
        <v/>
      </c>
      <c r="S277" s="31" t="str">
        <f>IF(Q277="","",SUM(地区選択!$C$2*100000,COUNTA($Q$3:Q277)))</f>
        <v/>
      </c>
    </row>
    <row r="278" spans="1:19">
      <c r="A278" s="221">
        <v>1276</v>
      </c>
      <c r="B278" s="221" t="s">
        <v>1071</v>
      </c>
      <c r="C278" s="221" t="s">
        <v>1072</v>
      </c>
      <c r="D278" s="221" t="s">
        <v>3066</v>
      </c>
      <c r="E278" s="221">
        <v>33</v>
      </c>
      <c r="F278" s="221" t="s">
        <v>3102</v>
      </c>
      <c r="G278" s="221" t="s">
        <v>3139</v>
      </c>
      <c r="H278" s="222">
        <v>1276</v>
      </c>
      <c r="I278" s="222" t="s">
        <v>3700</v>
      </c>
      <c r="J278" s="222" t="s">
        <v>3701</v>
      </c>
      <c r="K278" s="222" t="s">
        <v>3074</v>
      </c>
      <c r="L278" s="222">
        <v>36</v>
      </c>
      <c r="M278" s="222" t="s">
        <v>3124</v>
      </c>
      <c r="N278" s="222" t="s">
        <v>3139</v>
      </c>
      <c r="O278" s="22" t="str">
        <f>IF(学校情報入力!$C$7="","",IF(学校情報入力!$C$7=登録データ!F278,1,0))</f>
        <v/>
      </c>
      <c r="P278" s="22" t="str">
        <f>IF(学校情報入力!$C$7="","",IF(学校情報入力!$C$7=登録データ!M278,1,0))</f>
        <v/>
      </c>
      <c r="S278" s="31" t="str">
        <f>IF(Q278="","",SUM(地区選択!$C$2*100000,COUNTA($Q$3:Q278)))</f>
        <v/>
      </c>
    </row>
    <row r="279" spans="1:19">
      <c r="A279" s="221">
        <v>1277</v>
      </c>
      <c r="B279" s="221" t="s">
        <v>1073</v>
      </c>
      <c r="C279" s="221" t="s">
        <v>1074</v>
      </c>
      <c r="D279" s="221" t="s">
        <v>3066</v>
      </c>
      <c r="E279" s="221">
        <v>33</v>
      </c>
      <c r="F279" s="221" t="s">
        <v>3102</v>
      </c>
      <c r="G279" s="221" t="s">
        <v>3139</v>
      </c>
      <c r="H279" s="222">
        <v>1277</v>
      </c>
      <c r="I279" s="222" t="s">
        <v>3702</v>
      </c>
      <c r="J279" s="222" t="s">
        <v>3703</v>
      </c>
      <c r="K279" s="222" t="s">
        <v>3071</v>
      </c>
      <c r="L279" s="222">
        <v>35</v>
      </c>
      <c r="M279" s="222" t="s">
        <v>3124</v>
      </c>
      <c r="N279" s="222" t="s">
        <v>3138</v>
      </c>
      <c r="O279" s="22" t="str">
        <f>IF(学校情報入力!$C$7="","",IF(学校情報入力!$C$7=登録データ!F279,1,0))</f>
        <v/>
      </c>
      <c r="P279" s="22" t="str">
        <f>IF(学校情報入力!$C$7="","",IF(学校情報入力!$C$7=登録データ!M279,1,0))</f>
        <v/>
      </c>
      <c r="S279" s="31" t="str">
        <f>IF(Q279="","",SUM(地区選択!$C$2*100000,COUNTA($Q$3:Q279)))</f>
        <v/>
      </c>
    </row>
    <row r="280" spans="1:19">
      <c r="A280" s="221">
        <v>1278</v>
      </c>
      <c r="B280" s="221" t="s">
        <v>1075</v>
      </c>
      <c r="C280" s="221" t="s">
        <v>1076</v>
      </c>
      <c r="D280" s="221" t="s">
        <v>3066</v>
      </c>
      <c r="E280" s="221">
        <v>33</v>
      </c>
      <c r="F280" s="221" t="s">
        <v>3102</v>
      </c>
      <c r="G280" s="221" t="s">
        <v>3139</v>
      </c>
      <c r="H280" s="222">
        <v>1278</v>
      </c>
      <c r="I280" s="222" t="s">
        <v>3704</v>
      </c>
      <c r="J280" s="222" t="s">
        <v>3705</v>
      </c>
      <c r="K280" s="222" t="s">
        <v>3071</v>
      </c>
      <c r="L280" s="222">
        <v>35</v>
      </c>
      <c r="M280" s="222" t="s">
        <v>3125</v>
      </c>
      <c r="N280" s="222">
        <v>2</v>
      </c>
      <c r="O280" s="22" t="str">
        <f>IF(学校情報入力!$C$7="","",IF(学校情報入力!$C$7=登録データ!F280,1,0))</f>
        <v/>
      </c>
      <c r="P280" s="22" t="str">
        <f>IF(学校情報入力!$C$7="","",IF(学校情報入力!$C$7=登録データ!M280,1,0))</f>
        <v/>
      </c>
      <c r="S280" s="31" t="str">
        <f>IF(Q280="","",SUM(地区選択!$C$2*100000,COUNTA($Q$3:Q280)))</f>
        <v/>
      </c>
    </row>
    <row r="281" spans="1:19">
      <c r="A281" s="221">
        <v>1279</v>
      </c>
      <c r="B281" s="221" t="s">
        <v>1077</v>
      </c>
      <c r="C281" s="221" t="s">
        <v>1078</v>
      </c>
      <c r="D281" s="221" t="s">
        <v>3066</v>
      </c>
      <c r="E281" s="221">
        <v>33</v>
      </c>
      <c r="F281" s="221" t="s">
        <v>3102</v>
      </c>
      <c r="G281" s="221" t="s">
        <v>3139</v>
      </c>
      <c r="H281" s="222">
        <v>1279</v>
      </c>
      <c r="I281" s="222" t="s">
        <v>3706</v>
      </c>
      <c r="J281" s="222" t="s">
        <v>3707</v>
      </c>
      <c r="K281" s="222" t="s">
        <v>3071</v>
      </c>
      <c r="L281" s="222">
        <v>35</v>
      </c>
      <c r="M281" s="222" t="s">
        <v>3125</v>
      </c>
      <c r="N281" s="222">
        <v>3</v>
      </c>
      <c r="O281" s="22" t="str">
        <f>IF(学校情報入力!$C$7="","",IF(学校情報入力!$C$7=登録データ!F281,1,0))</f>
        <v/>
      </c>
      <c r="P281" s="22" t="str">
        <f>IF(学校情報入力!$C$7="","",IF(学校情報入力!$C$7=登録データ!M281,1,0))</f>
        <v/>
      </c>
      <c r="S281" s="31" t="str">
        <f>IF(Q281="","",SUM(地区選択!$C$2*100000,COUNTA($Q$3:Q281)))</f>
        <v/>
      </c>
    </row>
    <row r="282" spans="1:19">
      <c r="A282" s="221">
        <v>1280</v>
      </c>
      <c r="B282" s="221" t="s">
        <v>1079</v>
      </c>
      <c r="C282" s="221" t="s">
        <v>1080</v>
      </c>
      <c r="D282" s="221" t="s">
        <v>3066</v>
      </c>
      <c r="E282" s="221">
        <v>33</v>
      </c>
      <c r="F282" s="221" t="s">
        <v>3102</v>
      </c>
      <c r="G282" s="221" t="s">
        <v>3139</v>
      </c>
      <c r="H282" s="222">
        <v>1280</v>
      </c>
      <c r="I282" s="222" t="s">
        <v>3708</v>
      </c>
      <c r="J282" s="222" t="s">
        <v>3709</v>
      </c>
      <c r="K282" s="222" t="s">
        <v>3071</v>
      </c>
      <c r="L282" s="222">
        <v>35</v>
      </c>
      <c r="M282" s="222" t="s">
        <v>3125</v>
      </c>
      <c r="N282" s="222">
        <v>3</v>
      </c>
      <c r="O282" s="22" t="str">
        <f>IF(学校情報入力!$C$7="","",IF(学校情報入力!$C$7=登録データ!F282,1,0))</f>
        <v/>
      </c>
      <c r="P282" s="22" t="str">
        <f>IF(学校情報入力!$C$7="","",IF(学校情報入力!$C$7=登録データ!M282,1,0))</f>
        <v/>
      </c>
      <c r="S282" s="31" t="str">
        <f>IF(Q282="","",SUM(地区選択!$C$2*100000,COUNTA($Q$3:Q282)))</f>
        <v/>
      </c>
    </row>
    <row r="283" spans="1:19">
      <c r="A283" s="221">
        <v>1281</v>
      </c>
      <c r="B283" s="221" t="s">
        <v>1081</v>
      </c>
      <c r="C283" s="221" t="s">
        <v>1082</v>
      </c>
      <c r="D283" s="221" t="s">
        <v>3072</v>
      </c>
      <c r="E283" s="221">
        <v>28</v>
      </c>
      <c r="F283" s="221" t="s">
        <v>3102</v>
      </c>
      <c r="G283" s="221" t="s">
        <v>3134</v>
      </c>
      <c r="H283" s="222">
        <v>1281</v>
      </c>
      <c r="I283" s="222" t="s">
        <v>3710</v>
      </c>
      <c r="J283" s="222" t="s">
        <v>3711</v>
      </c>
      <c r="K283" s="222" t="s">
        <v>3071</v>
      </c>
      <c r="L283" s="222">
        <v>35</v>
      </c>
      <c r="M283" s="222" t="s">
        <v>3125</v>
      </c>
      <c r="N283" s="222">
        <v>3</v>
      </c>
      <c r="O283" s="22" t="str">
        <f>IF(学校情報入力!$C$7="","",IF(学校情報入力!$C$7=登録データ!F283,1,0))</f>
        <v/>
      </c>
      <c r="P283" s="22" t="str">
        <f>IF(学校情報入力!$C$7="","",IF(学校情報入力!$C$7=登録データ!M283,1,0))</f>
        <v/>
      </c>
      <c r="S283" s="31" t="str">
        <f>IF(Q283="","",SUM(地区選択!$C$2*100000,COUNTA($Q$3:Q283)))</f>
        <v/>
      </c>
    </row>
    <row r="284" spans="1:19">
      <c r="A284" s="221">
        <v>1282</v>
      </c>
      <c r="B284" s="221" t="s">
        <v>1083</v>
      </c>
      <c r="C284" s="221" t="s">
        <v>1084</v>
      </c>
      <c r="D284" s="221" t="s">
        <v>3066</v>
      </c>
      <c r="E284" s="221">
        <v>33</v>
      </c>
      <c r="F284" s="221" t="s">
        <v>3102</v>
      </c>
      <c r="G284" s="221" t="s">
        <v>3134</v>
      </c>
      <c r="H284" s="222">
        <v>1282</v>
      </c>
      <c r="I284" s="222" t="s">
        <v>3712</v>
      </c>
      <c r="J284" s="222" t="s">
        <v>3713</v>
      </c>
      <c r="K284" s="222" t="s">
        <v>3071</v>
      </c>
      <c r="L284" s="222">
        <v>35</v>
      </c>
      <c r="M284" s="222" t="s">
        <v>3125</v>
      </c>
      <c r="N284" s="222">
        <v>3</v>
      </c>
      <c r="O284" s="22" t="str">
        <f>IF(学校情報入力!$C$7="","",IF(学校情報入力!$C$7=登録データ!F284,1,0))</f>
        <v/>
      </c>
      <c r="P284" s="22" t="str">
        <f>IF(学校情報入力!$C$7="","",IF(学校情報入力!$C$7=登録データ!M284,1,0))</f>
        <v/>
      </c>
      <c r="S284" s="31" t="str">
        <f>IF(Q284="","",SUM(地区選択!$C$2*100000,COUNTA($Q$3:Q284)))</f>
        <v/>
      </c>
    </row>
    <row r="285" spans="1:19">
      <c r="A285" s="221">
        <v>1283</v>
      </c>
      <c r="B285" s="221" t="s">
        <v>1085</v>
      </c>
      <c r="C285" s="221" t="s">
        <v>1086</v>
      </c>
      <c r="D285" s="221" t="s">
        <v>3066</v>
      </c>
      <c r="E285" s="221">
        <v>33</v>
      </c>
      <c r="F285" s="221" t="s">
        <v>3102</v>
      </c>
      <c r="G285" s="221" t="s">
        <v>3134</v>
      </c>
      <c r="H285" s="222">
        <v>1283</v>
      </c>
      <c r="I285" s="222" t="s">
        <v>3714</v>
      </c>
      <c r="J285" s="222" t="s">
        <v>3715</v>
      </c>
      <c r="K285" s="222" t="s">
        <v>3071</v>
      </c>
      <c r="L285" s="222">
        <v>35</v>
      </c>
      <c r="M285" s="222" t="s">
        <v>3125</v>
      </c>
      <c r="N285" s="222">
        <v>2</v>
      </c>
      <c r="O285" s="22" t="str">
        <f>IF(学校情報入力!$C$7="","",IF(学校情報入力!$C$7=登録データ!F285,1,0))</f>
        <v/>
      </c>
      <c r="P285" s="22" t="str">
        <f>IF(学校情報入力!$C$7="","",IF(学校情報入力!$C$7=登録データ!M285,1,0))</f>
        <v/>
      </c>
      <c r="S285" s="31" t="str">
        <f>IF(Q285="","",SUM(地区選択!$C$2*100000,COUNTA($Q$3:Q285)))</f>
        <v/>
      </c>
    </row>
    <row r="286" spans="1:19">
      <c r="A286" s="221">
        <v>1284</v>
      </c>
      <c r="B286" s="221" t="s">
        <v>1087</v>
      </c>
      <c r="C286" s="221" t="s">
        <v>1088</v>
      </c>
      <c r="D286" s="221" t="s">
        <v>3066</v>
      </c>
      <c r="E286" s="221">
        <v>33</v>
      </c>
      <c r="F286" s="221" t="s">
        <v>3102</v>
      </c>
      <c r="G286" s="221" t="s">
        <v>3134</v>
      </c>
      <c r="H286" s="222">
        <v>1284</v>
      </c>
      <c r="I286" s="222" t="s">
        <v>3716</v>
      </c>
      <c r="J286" s="222" t="s">
        <v>3717</v>
      </c>
      <c r="K286" s="222" t="s">
        <v>3071</v>
      </c>
      <c r="L286" s="222">
        <v>35</v>
      </c>
      <c r="M286" s="222" t="s">
        <v>3125</v>
      </c>
      <c r="N286" s="222">
        <v>3</v>
      </c>
      <c r="O286" s="22" t="str">
        <f>IF(学校情報入力!$C$7="","",IF(学校情報入力!$C$7=登録データ!F286,1,0))</f>
        <v/>
      </c>
      <c r="P286" s="22" t="str">
        <f>IF(学校情報入力!$C$7="","",IF(学校情報入力!$C$7=登録データ!M286,1,0))</f>
        <v/>
      </c>
      <c r="S286" s="31" t="str">
        <f>IF(Q286="","",SUM(地区選択!$C$2*100000,COUNTA($Q$3:Q286)))</f>
        <v/>
      </c>
    </row>
    <row r="287" spans="1:19">
      <c r="A287" s="221">
        <v>1285</v>
      </c>
      <c r="B287" s="221" t="s">
        <v>1089</v>
      </c>
      <c r="C287" s="221" t="s">
        <v>1090</v>
      </c>
      <c r="D287" s="221" t="s">
        <v>3066</v>
      </c>
      <c r="E287" s="221">
        <v>33</v>
      </c>
      <c r="F287" s="221" t="s">
        <v>3102</v>
      </c>
      <c r="G287" s="221" t="s">
        <v>3134</v>
      </c>
      <c r="H287" s="222">
        <v>1285</v>
      </c>
      <c r="I287" s="222" t="s">
        <v>3718</v>
      </c>
      <c r="J287" s="222" t="s">
        <v>3719</v>
      </c>
      <c r="K287" s="222" t="s">
        <v>3071</v>
      </c>
      <c r="L287" s="222">
        <v>35</v>
      </c>
      <c r="M287" s="222" t="s">
        <v>3125</v>
      </c>
      <c r="N287" s="222">
        <v>3</v>
      </c>
      <c r="O287" s="22" t="str">
        <f>IF(学校情報入力!$C$7="","",IF(学校情報入力!$C$7=登録データ!F287,1,0))</f>
        <v/>
      </c>
      <c r="P287" s="22" t="str">
        <f>IF(学校情報入力!$C$7="","",IF(学校情報入力!$C$7=登録データ!M287,1,0))</f>
        <v/>
      </c>
      <c r="S287" s="31" t="str">
        <f>IF(Q287="","",SUM(地区選択!$C$2*100000,COUNTA($Q$3:Q287)))</f>
        <v/>
      </c>
    </row>
    <row r="288" spans="1:19">
      <c r="A288" s="221">
        <v>1286</v>
      </c>
      <c r="B288" s="221" t="s">
        <v>1091</v>
      </c>
      <c r="C288" s="221" t="s">
        <v>1092</v>
      </c>
      <c r="D288" s="221" t="s">
        <v>3065</v>
      </c>
      <c r="E288" s="221">
        <v>34</v>
      </c>
      <c r="F288" s="221" t="s">
        <v>3103</v>
      </c>
      <c r="G288" s="221">
        <v>3</v>
      </c>
      <c r="H288" s="222">
        <v>1286</v>
      </c>
      <c r="I288" s="222" t="s">
        <v>3720</v>
      </c>
      <c r="J288" s="222" t="s">
        <v>3721</v>
      </c>
      <c r="K288" s="222" t="s">
        <v>3071</v>
      </c>
      <c r="L288" s="222">
        <v>35</v>
      </c>
      <c r="M288" s="222" t="s">
        <v>3125</v>
      </c>
      <c r="N288" s="222">
        <v>2</v>
      </c>
      <c r="O288" s="22" t="str">
        <f>IF(学校情報入力!$C$7="","",IF(学校情報入力!$C$7=登録データ!F288,1,0))</f>
        <v/>
      </c>
      <c r="P288" s="22" t="str">
        <f>IF(学校情報入力!$C$7="","",IF(学校情報入力!$C$7=登録データ!M288,1,0))</f>
        <v/>
      </c>
      <c r="S288" s="31" t="str">
        <f>IF(Q288="","",SUM(地区選択!$C$2*100000,COUNTA($Q$3:Q288)))</f>
        <v/>
      </c>
    </row>
    <row r="289" spans="1:19">
      <c r="A289" s="221">
        <v>1287</v>
      </c>
      <c r="B289" s="221" t="s">
        <v>1093</v>
      </c>
      <c r="C289" s="221" t="s">
        <v>1094</v>
      </c>
      <c r="D289" s="221" t="s">
        <v>3065</v>
      </c>
      <c r="E289" s="221">
        <v>34</v>
      </c>
      <c r="F289" s="221" t="s">
        <v>3103</v>
      </c>
      <c r="G289" s="221">
        <v>3</v>
      </c>
      <c r="H289" s="222">
        <v>1287</v>
      </c>
      <c r="I289" s="222" t="s">
        <v>3722</v>
      </c>
      <c r="J289" s="222" t="s">
        <v>3723</v>
      </c>
      <c r="K289" s="222" t="s">
        <v>3066</v>
      </c>
      <c r="L289" s="222">
        <v>33</v>
      </c>
      <c r="M289" s="222" t="s">
        <v>362</v>
      </c>
      <c r="N289" s="222" t="s">
        <v>3134</v>
      </c>
      <c r="O289" s="22" t="str">
        <f>IF(学校情報入力!$C$7="","",IF(学校情報入力!$C$7=登録データ!F289,1,0))</f>
        <v/>
      </c>
      <c r="P289" s="22" t="str">
        <f>IF(学校情報入力!$C$7="","",IF(学校情報入力!$C$7=登録データ!M289,1,0))</f>
        <v/>
      </c>
      <c r="S289" s="31" t="str">
        <f>IF(Q289="","",SUM(地区選択!$C$2*100000,COUNTA($Q$3:Q289)))</f>
        <v/>
      </c>
    </row>
    <row r="290" spans="1:19">
      <c r="A290" s="221">
        <v>1288</v>
      </c>
      <c r="B290" s="221" t="s">
        <v>1095</v>
      </c>
      <c r="C290" s="221" t="s">
        <v>1096</v>
      </c>
      <c r="D290" s="221" t="s">
        <v>3065</v>
      </c>
      <c r="E290" s="221">
        <v>34</v>
      </c>
      <c r="F290" s="221" t="s">
        <v>3103</v>
      </c>
      <c r="G290" s="221">
        <v>2</v>
      </c>
      <c r="H290" s="222">
        <v>1288</v>
      </c>
      <c r="I290" s="222" t="s">
        <v>3724</v>
      </c>
      <c r="J290" s="222" t="s">
        <v>3725</v>
      </c>
      <c r="K290" s="222" t="s">
        <v>3065</v>
      </c>
      <c r="L290" s="222">
        <v>34</v>
      </c>
      <c r="M290" s="222" t="s">
        <v>360</v>
      </c>
      <c r="N290" s="222" t="s">
        <v>3133</v>
      </c>
      <c r="O290" s="22" t="str">
        <f>IF(学校情報入力!$C$7="","",IF(学校情報入力!$C$7=登録データ!F290,1,0))</f>
        <v/>
      </c>
      <c r="P290" s="22" t="str">
        <f>IF(学校情報入力!$C$7="","",IF(学校情報入力!$C$7=登録データ!M290,1,0))</f>
        <v/>
      </c>
      <c r="S290" s="31" t="str">
        <f>IF(Q290="","",SUM(地区選択!$C$2*100000,COUNTA($Q$3:Q290)))</f>
        <v/>
      </c>
    </row>
    <row r="291" spans="1:19">
      <c r="A291" s="221">
        <v>1289</v>
      </c>
      <c r="B291" s="221" t="s">
        <v>1097</v>
      </c>
      <c r="C291" s="221" t="s">
        <v>1098</v>
      </c>
      <c r="D291" s="221" t="s">
        <v>3065</v>
      </c>
      <c r="E291" s="221">
        <v>34</v>
      </c>
      <c r="F291" s="221" t="s">
        <v>3103</v>
      </c>
      <c r="G291" s="221">
        <v>2</v>
      </c>
      <c r="H291" s="222">
        <v>1289</v>
      </c>
      <c r="I291" s="222" t="s">
        <v>3726</v>
      </c>
      <c r="J291" s="222" t="s">
        <v>3727</v>
      </c>
      <c r="K291" s="222" t="s">
        <v>3083</v>
      </c>
      <c r="L291" s="222">
        <v>38</v>
      </c>
      <c r="M291" s="222" t="s">
        <v>359</v>
      </c>
      <c r="N291" s="222" t="s">
        <v>3133</v>
      </c>
      <c r="O291" s="22" t="str">
        <f>IF(学校情報入力!$C$7="","",IF(学校情報入力!$C$7=登録データ!F291,1,0))</f>
        <v/>
      </c>
      <c r="P291" s="22" t="str">
        <f>IF(学校情報入力!$C$7="","",IF(学校情報入力!$C$7=登録データ!M291,1,0))</f>
        <v/>
      </c>
      <c r="S291" s="31" t="str">
        <f>IF(Q291="","",SUM(地区選択!$C$2*100000,COUNTA($Q$3:Q291)))</f>
        <v/>
      </c>
    </row>
    <row r="292" spans="1:19">
      <c r="A292" s="221">
        <v>1290</v>
      </c>
      <c r="B292" s="221" t="s">
        <v>1099</v>
      </c>
      <c r="C292" s="221" t="s">
        <v>1100</v>
      </c>
      <c r="D292" s="221" t="s">
        <v>3065</v>
      </c>
      <c r="E292" s="221">
        <v>34</v>
      </c>
      <c r="F292" s="221" t="s">
        <v>3103</v>
      </c>
      <c r="G292" s="221">
        <v>2</v>
      </c>
      <c r="H292" s="222">
        <v>1290</v>
      </c>
      <c r="I292" s="222" t="s">
        <v>3728</v>
      </c>
      <c r="J292" s="222" t="s">
        <v>3729</v>
      </c>
      <c r="K292" s="222" t="s">
        <v>3083</v>
      </c>
      <c r="L292" s="222">
        <v>38</v>
      </c>
      <c r="M292" s="222" t="s">
        <v>359</v>
      </c>
      <c r="N292" s="222" t="s">
        <v>3134</v>
      </c>
      <c r="O292" s="22" t="str">
        <f>IF(学校情報入力!$C$7="","",IF(学校情報入力!$C$7=登録データ!F292,1,0))</f>
        <v/>
      </c>
      <c r="P292" s="22" t="str">
        <f>IF(学校情報入力!$C$7="","",IF(学校情報入力!$C$7=登録データ!M292,1,0))</f>
        <v/>
      </c>
      <c r="S292" s="31" t="str">
        <f>IF(Q292="","",SUM(地区選択!$C$2*100000,COUNTA($Q$3:Q292)))</f>
        <v/>
      </c>
    </row>
    <row r="293" spans="1:19">
      <c r="A293" s="221">
        <v>1291</v>
      </c>
      <c r="B293" s="221" t="s">
        <v>1101</v>
      </c>
      <c r="C293" s="221" t="s">
        <v>1102</v>
      </c>
      <c r="D293" s="221" t="s">
        <v>3065</v>
      </c>
      <c r="E293" s="221">
        <v>34</v>
      </c>
      <c r="F293" s="221" t="s">
        <v>3103</v>
      </c>
      <c r="G293" s="221">
        <v>3</v>
      </c>
      <c r="H293" s="222">
        <v>1291</v>
      </c>
      <c r="I293" s="222" t="s">
        <v>3730</v>
      </c>
      <c r="J293" s="222" t="s">
        <v>3731</v>
      </c>
      <c r="K293" s="222" t="s">
        <v>3090</v>
      </c>
      <c r="L293" s="222">
        <v>46</v>
      </c>
      <c r="M293" s="222" t="s">
        <v>3124</v>
      </c>
      <c r="N293" s="222">
        <v>1</v>
      </c>
      <c r="O293" s="22" t="str">
        <f>IF(学校情報入力!$C$7="","",IF(学校情報入力!$C$7=登録データ!F293,1,0))</f>
        <v/>
      </c>
      <c r="P293" s="22" t="str">
        <f>IF(学校情報入力!$C$7="","",IF(学校情報入力!$C$7=登録データ!M293,1,0))</f>
        <v/>
      </c>
      <c r="S293" s="31" t="str">
        <f>IF(Q293="","",SUM(地区選択!$C$2*100000,COUNTA($Q$3:Q293)))</f>
        <v/>
      </c>
    </row>
    <row r="294" spans="1:19">
      <c r="A294" s="221">
        <v>1292</v>
      </c>
      <c r="B294" s="221" t="s">
        <v>1103</v>
      </c>
      <c r="C294" s="221" t="s">
        <v>1104</v>
      </c>
      <c r="D294" s="221" t="s">
        <v>3065</v>
      </c>
      <c r="E294" s="221">
        <v>34</v>
      </c>
      <c r="F294" s="221" t="s">
        <v>3103</v>
      </c>
      <c r="G294" s="221">
        <v>2</v>
      </c>
      <c r="H294" s="222">
        <v>1292</v>
      </c>
      <c r="I294" s="222" t="s">
        <v>3732</v>
      </c>
      <c r="J294" s="222" t="s">
        <v>3733</v>
      </c>
      <c r="K294" s="222" t="s">
        <v>3089</v>
      </c>
      <c r="L294" s="222">
        <v>45</v>
      </c>
      <c r="M294" s="222" t="s">
        <v>3124</v>
      </c>
      <c r="N294" s="222">
        <v>1</v>
      </c>
      <c r="O294" s="22" t="str">
        <f>IF(学校情報入力!$C$7="","",IF(学校情報入力!$C$7=登録データ!F294,1,0))</f>
        <v/>
      </c>
      <c r="P294" s="22" t="str">
        <f>IF(学校情報入力!$C$7="","",IF(学校情報入力!$C$7=登録データ!M294,1,0))</f>
        <v/>
      </c>
      <c r="S294" s="31" t="str">
        <f>IF(Q294="","",SUM(地区選択!$C$2*100000,COUNTA($Q$3:Q294)))</f>
        <v/>
      </c>
    </row>
    <row r="295" spans="1:19">
      <c r="A295" s="221">
        <v>1293</v>
      </c>
      <c r="B295" s="221" t="s">
        <v>1105</v>
      </c>
      <c r="C295" s="221" t="s">
        <v>1106</v>
      </c>
      <c r="D295" s="221" t="s">
        <v>3065</v>
      </c>
      <c r="E295" s="221">
        <v>34</v>
      </c>
      <c r="F295" s="221" t="s">
        <v>3103</v>
      </c>
      <c r="G295" s="221">
        <v>2</v>
      </c>
      <c r="H295" s="222">
        <v>1293</v>
      </c>
      <c r="I295" s="222" t="s">
        <v>3734</v>
      </c>
      <c r="J295" s="222" t="s">
        <v>3735</v>
      </c>
      <c r="K295" s="222" t="s">
        <v>3067</v>
      </c>
      <c r="L295" s="222">
        <v>32</v>
      </c>
      <c r="M295" s="222" t="s">
        <v>3124</v>
      </c>
      <c r="N295" s="222">
        <v>1</v>
      </c>
      <c r="O295" s="22" t="str">
        <f>IF(学校情報入力!$C$7="","",IF(学校情報入力!$C$7=登録データ!F295,1,0))</f>
        <v/>
      </c>
      <c r="P295" s="22" t="str">
        <f>IF(学校情報入力!$C$7="","",IF(学校情報入力!$C$7=登録データ!M295,1,0))</f>
        <v/>
      </c>
      <c r="S295" s="31" t="str">
        <f>IF(Q295="","",SUM(地区選択!$C$2*100000,COUNTA($Q$3:Q295)))</f>
        <v/>
      </c>
    </row>
    <row r="296" spans="1:19">
      <c r="A296" s="221">
        <v>1294</v>
      </c>
      <c r="B296" s="221" t="s">
        <v>1107</v>
      </c>
      <c r="C296" s="221" t="s">
        <v>1108</v>
      </c>
      <c r="D296" s="221" t="s">
        <v>3065</v>
      </c>
      <c r="E296" s="221">
        <v>34</v>
      </c>
      <c r="F296" s="221" t="s">
        <v>3103</v>
      </c>
      <c r="G296" s="221">
        <v>3</v>
      </c>
      <c r="H296" s="222">
        <v>1294</v>
      </c>
      <c r="I296" s="222" t="s">
        <v>3736</v>
      </c>
      <c r="J296" s="222" t="s">
        <v>3737</v>
      </c>
      <c r="K296" s="222" t="s">
        <v>3071</v>
      </c>
      <c r="L296" s="222">
        <v>35</v>
      </c>
      <c r="M296" s="222" t="s">
        <v>3124</v>
      </c>
      <c r="N296" s="222">
        <v>1</v>
      </c>
      <c r="O296" s="22" t="str">
        <f>IF(学校情報入力!$C$7="","",IF(学校情報入力!$C$7=登録データ!F296,1,0))</f>
        <v/>
      </c>
      <c r="P296" s="22" t="str">
        <f>IF(学校情報入力!$C$7="","",IF(学校情報入力!$C$7=登録データ!M296,1,0))</f>
        <v/>
      </c>
      <c r="S296" s="31" t="str">
        <f>IF(Q296="","",SUM(地区選択!$C$2*100000,COUNTA($Q$3:Q296)))</f>
        <v/>
      </c>
    </row>
    <row r="297" spans="1:19">
      <c r="A297" s="221">
        <v>1295</v>
      </c>
      <c r="B297" s="221" t="s">
        <v>1109</v>
      </c>
      <c r="C297" s="221" t="s">
        <v>1110</v>
      </c>
      <c r="D297" s="221" t="s">
        <v>3065</v>
      </c>
      <c r="E297" s="221">
        <v>34</v>
      </c>
      <c r="F297" s="221" t="s">
        <v>3103</v>
      </c>
      <c r="G297" s="221">
        <v>2</v>
      </c>
      <c r="H297" s="222">
        <v>1295</v>
      </c>
      <c r="I297" s="222" t="s">
        <v>3738</v>
      </c>
      <c r="J297" s="222" t="s">
        <v>3739</v>
      </c>
      <c r="K297" s="222" t="s">
        <v>3071</v>
      </c>
      <c r="L297" s="222">
        <v>35</v>
      </c>
      <c r="M297" s="222" t="s">
        <v>3124</v>
      </c>
      <c r="N297" s="222">
        <v>1</v>
      </c>
      <c r="O297" s="22" t="str">
        <f>IF(学校情報入力!$C$7="","",IF(学校情報入力!$C$7=登録データ!F297,1,0))</f>
        <v/>
      </c>
      <c r="P297" s="22" t="str">
        <f>IF(学校情報入力!$C$7="","",IF(学校情報入力!$C$7=登録データ!M297,1,0))</f>
        <v/>
      </c>
      <c r="S297" s="31" t="str">
        <f>IF(Q297="","",SUM(地区選択!$C$2*100000,COUNTA($Q$3:Q297)))</f>
        <v/>
      </c>
    </row>
    <row r="298" spans="1:19">
      <c r="A298" s="221">
        <v>1296</v>
      </c>
      <c r="B298" s="221" t="s">
        <v>1111</v>
      </c>
      <c r="C298" s="221" t="s">
        <v>1112</v>
      </c>
      <c r="D298" s="221" t="s">
        <v>3065</v>
      </c>
      <c r="E298" s="221">
        <v>34</v>
      </c>
      <c r="F298" s="221" t="s">
        <v>3103</v>
      </c>
      <c r="G298" s="221">
        <v>2</v>
      </c>
      <c r="H298" s="222">
        <v>1296</v>
      </c>
      <c r="I298" s="222" t="s">
        <v>3740</v>
      </c>
      <c r="J298" s="222" t="s">
        <v>3741</v>
      </c>
      <c r="K298" s="222" t="s">
        <v>3065</v>
      </c>
      <c r="L298" s="222">
        <v>34</v>
      </c>
      <c r="M298" s="222" t="s">
        <v>3124</v>
      </c>
      <c r="N298" s="222">
        <v>1</v>
      </c>
      <c r="O298" s="22" t="str">
        <f>IF(学校情報入力!$C$7="","",IF(学校情報入力!$C$7=登録データ!F298,1,0))</f>
        <v/>
      </c>
      <c r="P298" s="22" t="str">
        <f>IF(学校情報入力!$C$7="","",IF(学校情報入力!$C$7=登録データ!M298,1,0))</f>
        <v/>
      </c>
      <c r="S298" s="31" t="str">
        <f>IF(Q298="","",SUM(地区選択!$C$2*100000,COUNTA($Q$3:Q298)))</f>
        <v/>
      </c>
    </row>
    <row r="299" spans="1:19">
      <c r="A299" s="221">
        <v>1297</v>
      </c>
      <c r="B299" s="221" t="s">
        <v>1113</v>
      </c>
      <c r="C299" s="221" t="s">
        <v>1114</v>
      </c>
      <c r="D299" s="221" t="s">
        <v>3065</v>
      </c>
      <c r="E299" s="221">
        <v>34</v>
      </c>
      <c r="F299" s="221" t="s">
        <v>3103</v>
      </c>
      <c r="G299" s="221">
        <v>4</v>
      </c>
      <c r="H299" s="222">
        <v>1297</v>
      </c>
      <c r="I299" s="222" t="s">
        <v>3742</v>
      </c>
      <c r="J299" s="222" t="s">
        <v>3743</v>
      </c>
      <c r="K299" s="222" t="s">
        <v>3067</v>
      </c>
      <c r="L299" s="222">
        <v>32</v>
      </c>
      <c r="M299" s="222" t="s">
        <v>3106</v>
      </c>
      <c r="N299" s="222" t="s">
        <v>3137</v>
      </c>
      <c r="O299" s="22" t="str">
        <f>IF(学校情報入力!$C$7="","",IF(学校情報入力!$C$7=登録データ!F299,1,0))</f>
        <v/>
      </c>
      <c r="P299" s="22" t="str">
        <f>IF(学校情報入力!$C$7="","",IF(学校情報入力!$C$7=登録データ!M299,1,0))</f>
        <v/>
      </c>
      <c r="S299" s="31" t="str">
        <f>IF(Q299="","",SUM(地区選択!$C$2*100000,COUNTA($Q$3:Q299)))</f>
        <v/>
      </c>
    </row>
    <row r="300" spans="1:19">
      <c r="A300" s="221">
        <v>1298</v>
      </c>
      <c r="B300" s="221" t="s">
        <v>1115</v>
      </c>
      <c r="C300" s="221" t="s">
        <v>1116</v>
      </c>
      <c r="D300" s="221" t="s">
        <v>3065</v>
      </c>
      <c r="E300" s="221">
        <v>34</v>
      </c>
      <c r="F300" s="221" t="s">
        <v>3103</v>
      </c>
      <c r="G300" s="221">
        <v>3</v>
      </c>
      <c r="H300" s="222">
        <v>1298</v>
      </c>
      <c r="I300" s="222" t="s">
        <v>3744</v>
      </c>
      <c r="J300" s="222" t="s">
        <v>3745</v>
      </c>
      <c r="K300" s="222" t="s">
        <v>3068</v>
      </c>
      <c r="L300" s="222">
        <v>37</v>
      </c>
      <c r="M300" s="222" t="s">
        <v>3126</v>
      </c>
      <c r="N300" s="222">
        <v>4</v>
      </c>
      <c r="O300" s="22" t="str">
        <f>IF(学校情報入力!$C$7="","",IF(学校情報入力!$C$7=登録データ!F300,1,0))</f>
        <v/>
      </c>
      <c r="P300" s="22" t="str">
        <f>IF(学校情報入力!$C$7="","",IF(学校情報入力!$C$7=登録データ!M300,1,0))</f>
        <v/>
      </c>
      <c r="S300" s="31" t="str">
        <f>IF(Q300="","",SUM(地区選択!$C$2*100000,COUNTA($Q$3:Q300)))</f>
        <v/>
      </c>
    </row>
    <row r="301" spans="1:19">
      <c r="A301" s="221">
        <v>1299</v>
      </c>
      <c r="B301" s="221" t="s">
        <v>1117</v>
      </c>
      <c r="C301" s="221" t="s">
        <v>1118</v>
      </c>
      <c r="D301" s="221" t="s">
        <v>3065</v>
      </c>
      <c r="E301" s="221">
        <v>34</v>
      </c>
      <c r="F301" s="221" t="s">
        <v>3103</v>
      </c>
      <c r="G301" s="221">
        <v>2</v>
      </c>
      <c r="H301" s="222">
        <v>1299</v>
      </c>
      <c r="I301" s="222" t="s">
        <v>3746</v>
      </c>
      <c r="J301" s="222" t="s">
        <v>3747</v>
      </c>
      <c r="K301" s="222" t="s">
        <v>3065</v>
      </c>
      <c r="L301" s="222">
        <v>34</v>
      </c>
      <c r="M301" s="222" t="s">
        <v>3099</v>
      </c>
      <c r="N301" s="222" t="s">
        <v>3137</v>
      </c>
      <c r="O301" s="22" t="str">
        <f>IF(学校情報入力!$C$7="","",IF(学校情報入力!$C$7=登録データ!F301,1,0))</f>
        <v/>
      </c>
      <c r="P301" s="22" t="str">
        <f>IF(学校情報入力!$C$7="","",IF(学校情報入力!$C$7=登録データ!M301,1,0))</f>
        <v/>
      </c>
    </row>
    <row r="302" spans="1:19">
      <c r="A302" s="221">
        <v>1300</v>
      </c>
      <c r="B302" s="221" t="s">
        <v>1119</v>
      </c>
      <c r="C302" s="221" t="s">
        <v>1120</v>
      </c>
      <c r="D302" s="221" t="s">
        <v>3065</v>
      </c>
      <c r="E302" s="221">
        <v>34</v>
      </c>
      <c r="F302" s="221" t="s">
        <v>3103</v>
      </c>
      <c r="G302" s="221">
        <v>4</v>
      </c>
      <c r="H302" s="222">
        <v>1300</v>
      </c>
      <c r="I302" s="222" t="s">
        <v>3748</v>
      </c>
      <c r="J302" s="222" t="s">
        <v>3749</v>
      </c>
      <c r="K302" s="222" t="s">
        <v>3065</v>
      </c>
      <c r="L302" s="222">
        <v>34</v>
      </c>
      <c r="M302" s="222" t="s">
        <v>3099</v>
      </c>
      <c r="N302" s="222" t="s">
        <v>3137</v>
      </c>
      <c r="O302" s="22" t="str">
        <f>IF(学校情報入力!$C$7="","",IF(学校情報入力!$C$7=登録データ!F302,1,0))</f>
        <v/>
      </c>
      <c r="P302" s="22" t="str">
        <f>IF(学校情報入力!$C$7="","",IF(学校情報入力!$C$7=登録データ!M302,1,0))</f>
        <v/>
      </c>
    </row>
    <row r="303" spans="1:19">
      <c r="A303" s="221">
        <v>1301</v>
      </c>
      <c r="B303" s="221" t="s">
        <v>1121</v>
      </c>
      <c r="C303" s="221" t="s">
        <v>1122</v>
      </c>
      <c r="D303" s="221" t="s">
        <v>3065</v>
      </c>
      <c r="E303" s="221">
        <v>34</v>
      </c>
      <c r="F303" s="221" t="s">
        <v>3103</v>
      </c>
      <c r="G303" s="221">
        <v>4</v>
      </c>
      <c r="H303" s="222">
        <v>1301</v>
      </c>
      <c r="I303" s="222" t="s">
        <v>3750</v>
      </c>
      <c r="J303" s="222" t="s">
        <v>3751</v>
      </c>
      <c r="K303" s="222" t="s">
        <v>3066</v>
      </c>
      <c r="L303" s="222">
        <v>33</v>
      </c>
      <c r="M303" s="222" t="s">
        <v>3111</v>
      </c>
      <c r="N303" s="222" t="s">
        <v>3132</v>
      </c>
      <c r="O303" s="22" t="str">
        <f>IF(学校情報入力!$C$7="","",IF(学校情報入力!$C$7=登録データ!F303,1,0))</f>
        <v/>
      </c>
      <c r="P303" s="22" t="str">
        <f>IF(学校情報入力!$C$7="","",IF(学校情報入力!$C$7=登録データ!M303,1,0))</f>
        <v/>
      </c>
    </row>
    <row r="304" spans="1:19">
      <c r="A304" s="221">
        <v>1302</v>
      </c>
      <c r="B304" s="221" t="s">
        <v>1123</v>
      </c>
      <c r="C304" s="221" t="s">
        <v>1124</v>
      </c>
      <c r="D304" s="221" t="s">
        <v>3065</v>
      </c>
      <c r="E304" s="221">
        <v>34</v>
      </c>
      <c r="F304" s="221" t="s">
        <v>3103</v>
      </c>
      <c r="G304" s="221">
        <v>2</v>
      </c>
      <c r="H304" s="222">
        <v>1302</v>
      </c>
      <c r="I304" s="222" t="s">
        <v>3752</v>
      </c>
      <c r="J304" s="222" t="s">
        <v>3753</v>
      </c>
      <c r="K304" s="222" t="s">
        <v>3066</v>
      </c>
      <c r="L304" s="222">
        <v>33</v>
      </c>
      <c r="M304" s="222" t="s">
        <v>3111</v>
      </c>
      <c r="N304" s="222">
        <v>1</v>
      </c>
      <c r="O304" s="22" t="str">
        <f>IF(学校情報入力!$C$7="","",IF(学校情報入力!$C$7=登録データ!F304,1,0))</f>
        <v/>
      </c>
      <c r="P304" s="22" t="str">
        <f>IF(学校情報入力!$C$7="","",IF(学校情報入力!$C$7=登録データ!M304,1,0))</f>
        <v/>
      </c>
    </row>
    <row r="305" spans="1:16">
      <c r="A305" s="221">
        <v>1303</v>
      </c>
      <c r="B305" s="221" t="s">
        <v>1125</v>
      </c>
      <c r="C305" s="221" t="s">
        <v>1126</v>
      </c>
      <c r="D305" s="221" t="s">
        <v>3065</v>
      </c>
      <c r="E305" s="221">
        <v>34</v>
      </c>
      <c r="F305" s="221" t="s">
        <v>3103</v>
      </c>
      <c r="G305" s="221">
        <v>4</v>
      </c>
      <c r="H305" s="222">
        <v>1303</v>
      </c>
      <c r="I305" s="222" t="s">
        <v>3754</v>
      </c>
      <c r="J305" s="222" t="s">
        <v>3755</v>
      </c>
      <c r="K305" s="222" t="s">
        <v>3071</v>
      </c>
      <c r="L305" s="222">
        <v>35</v>
      </c>
      <c r="M305" s="222" t="s">
        <v>3128</v>
      </c>
      <c r="N305" s="222">
        <v>2</v>
      </c>
      <c r="O305" s="22" t="str">
        <f>IF(学校情報入力!$C$7="","",IF(学校情報入力!$C$7=登録データ!F305,1,0))</f>
        <v/>
      </c>
      <c r="P305" s="22" t="str">
        <f>IF(学校情報入力!$C$7="","",IF(学校情報入力!$C$7=登録データ!M305,1,0))</f>
        <v/>
      </c>
    </row>
    <row r="306" spans="1:16">
      <c r="A306" s="221">
        <v>1304</v>
      </c>
      <c r="B306" s="221" t="s">
        <v>1127</v>
      </c>
      <c r="C306" s="221" t="s">
        <v>1128</v>
      </c>
      <c r="D306" s="221" t="s">
        <v>3065</v>
      </c>
      <c r="E306" s="221">
        <v>34</v>
      </c>
      <c r="F306" s="221" t="s">
        <v>3103</v>
      </c>
      <c r="G306" s="221">
        <v>2</v>
      </c>
      <c r="H306" s="222">
        <v>1304</v>
      </c>
      <c r="I306" s="222" t="s">
        <v>3756</v>
      </c>
      <c r="J306" s="222" t="s">
        <v>3757</v>
      </c>
      <c r="K306" s="222" t="s">
        <v>3071</v>
      </c>
      <c r="L306" s="222">
        <v>35</v>
      </c>
      <c r="M306" s="222" t="s">
        <v>3128</v>
      </c>
      <c r="N306" s="222">
        <v>3</v>
      </c>
      <c r="O306" s="22" t="str">
        <f>IF(学校情報入力!$C$7="","",IF(学校情報入力!$C$7=登録データ!F306,1,0))</f>
        <v/>
      </c>
      <c r="P306" s="22" t="str">
        <f>IF(学校情報入力!$C$7="","",IF(学校情報入力!$C$7=登録データ!M306,1,0))</f>
        <v/>
      </c>
    </row>
    <row r="307" spans="1:16">
      <c r="A307" s="221">
        <v>1305</v>
      </c>
      <c r="B307" s="221" t="s">
        <v>1129</v>
      </c>
      <c r="C307" s="221" t="s">
        <v>1130</v>
      </c>
      <c r="D307" s="221" t="s">
        <v>3083</v>
      </c>
      <c r="E307" s="221">
        <v>38</v>
      </c>
      <c r="F307" s="221" t="s">
        <v>3103</v>
      </c>
      <c r="G307" s="221">
        <v>3</v>
      </c>
      <c r="H307" s="222">
        <v>1305</v>
      </c>
      <c r="I307" s="222" t="s">
        <v>3758</v>
      </c>
      <c r="J307" s="222" t="s">
        <v>3759</v>
      </c>
      <c r="K307" s="222" t="s">
        <v>3075</v>
      </c>
      <c r="L307" s="222">
        <v>39</v>
      </c>
      <c r="M307" s="222" t="s">
        <v>3129</v>
      </c>
      <c r="N307" s="222" t="s">
        <v>3139</v>
      </c>
      <c r="O307" s="22" t="str">
        <f>IF(学校情報入力!$C$7="","",IF(学校情報入力!$C$7=登録データ!F307,1,0))</f>
        <v/>
      </c>
      <c r="P307" s="22" t="str">
        <f>IF(学校情報入力!$C$7="","",IF(学校情報入力!$C$7=登録データ!M307,1,0))</f>
        <v/>
      </c>
    </row>
    <row r="308" spans="1:16">
      <c r="A308" s="221">
        <v>1306</v>
      </c>
      <c r="B308" s="221" t="s">
        <v>1131</v>
      </c>
      <c r="C308" s="221" t="s">
        <v>1132</v>
      </c>
      <c r="D308" s="221" t="s">
        <v>3067</v>
      </c>
      <c r="E308" s="221">
        <v>32</v>
      </c>
      <c r="F308" s="221" t="s">
        <v>3104</v>
      </c>
      <c r="G308" s="221" t="s">
        <v>3138</v>
      </c>
      <c r="H308" s="222">
        <v>1306</v>
      </c>
      <c r="I308" s="222" t="s">
        <v>3760</v>
      </c>
      <c r="J308" s="222" t="s">
        <v>3761</v>
      </c>
      <c r="K308" s="222" t="s">
        <v>3075</v>
      </c>
      <c r="L308" s="222">
        <v>39</v>
      </c>
      <c r="M308" s="222" t="s">
        <v>3129</v>
      </c>
      <c r="N308" s="222" t="s">
        <v>3137</v>
      </c>
      <c r="O308" s="22" t="str">
        <f>IF(学校情報入力!$C$7="","",IF(学校情報入力!$C$7=登録データ!F308,1,0))</f>
        <v/>
      </c>
      <c r="P308" s="22" t="str">
        <f>IF(学校情報入力!$C$7="","",IF(学校情報入力!$C$7=登録データ!M308,1,0))</f>
        <v/>
      </c>
    </row>
    <row r="309" spans="1:16">
      <c r="A309" s="221">
        <v>1307</v>
      </c>
      <c r="B309" s="221" t="s">
        <v>1133</v>
      </c>
      <c r="C309" s="221" t="s">
        <v>1134</v>
      </c>
      <c r="D309" s="221" t="s">
        <v>3067</v>
      </c>
      <c r="E309" s="221">
        <v>32</v>
      </c>
      <c r="F309" s="221" t="s">
        <v>3104</v>
      </c>
      <c r="G309" s="221" t="s">
        <v>3139</v>
      </c>
      <c r="H309" s="222">
        <v>1307</v>
      </c>
      <c r="I309" s="222" t="s">
        <v>3762</v>
      </c>
      <c r="J309" s="222" t="s">
        <v>3763</v>
      </c>
      <c r="K309" s="222" t="s">
        <v>3073</v>
      </c>
      <c r="L309" s="222">
        <v>31</v>
      </c>
      <c r="M309" s="222" t="s">
        <v>369</v>
      </c>
      <c r="N309" s="222" t="s">
        <v>3133</v>
      </c>
      <c r="O309" s="22" t="str">
        <f>IF(学校情報入力!$C$7="","",IF(学校情報入力!$C$7=登録データ!F309,1,0))</f>
        <v/>
      </c>
      <c r="P309" s="22" t="str">
        <f>IF(学校情報入力!$C$7="","",IF(学校情報入力!$C$7=登録データ!M309,1,0))</f>
        <v/>
      </c>
    </row>
    <row r="310" spans="1:16">
      <c r="A310" s="221">
        <v>1308</v>
      </c>
      <c r="B310" s="221" t="s">
        <v>1135</v>
      </c>
      <c r="C310" s="221" t="s">
        <v>1136</v>
      </c>
      <c r="D310" s="221" t="s">
        <v>3067</v>
      </c>
      <c r="E310" s="221">
        <v>32</v>
      </c>
      <c r="F310" s="221" t="s">
        <v>3104</v>
      </c>
      <c r="G310" s="221" t="s">
        <v>3139</v>
      </c>
      <c r="H310" s="222">
        <v>1308</v>
      </c>
      <c r="I310" s="222" t="s">
        <v>3764</v>
      </c>
      <c r="J310" s="222" t="s">
        <v>3765</v>
      </c>
      <c r="K310" s="222" t="s">
        <v>3071</v>
      </c>
      <c r="L310" s="222">
        <v>35</v>
      </c>
      <c r="M310" s="222" t="s">
        <v>367</v>
      </c>
      <c r="N310" s="222">
        <v>4</v>
      </c>
      <c r="O310" s="22" t="str">
        <f>IF(学校情報入力!$C$7="","",IF(学校情報入力!$C$7=登録データ!F310,1,0))</f>
        <v/>
      </c>
      <c r="P310" s="22" t="str">
        <f>IF(学校情報入力!$C$7="","",IF(学校情報入力!$C$7=登録データ!M310,1,0))</f>
        <v/>
      </c>
    </row>
    <row r="311" spans="1:16">
      <c r="A311" s="221">
        <v>1309</v>
      </c>
      <c r="B311" s="221" t="s">
        <v>1137</v>
      </c>
      <c r="C311" s="221" t="s">
        <v>1138</v>
      </c>
      <c r="D311" s="221" t="s">
        <v>3067</v>
      </c>
      <c r="E311" s="221">
        <v>32</v>
      </c>
      <c r="F311" s="221" t="s">
        <v>3104</v>
      </c>
      <c r="G311" s="221" t="s">
        <v>3139</v>
      </c>
      <c r="H311" s="222">
        <v>1309</v>
      </c>
      <c r="I311" s="222" t="s">
        <v>3766</v>
      </c>
      <c r="J311" s="222" t="s">
        <v>3767</v>
      </c>
      <c r="K311" s="222" t="s">
        <v>3075</v>
      </c>
      <c r="L311" s="222">
        <v>39</v>
      </c>
      <c r="M311" s="222" t="s">
        <v>3112</v>
      </c>
      <c r="N311" s="222" t="s">
        <v>3137</v>
      </c>
      <c r="O311" s="22" t="str">
        <f>IF(学校情報入力!$C$7="","",IF(学校情報入力!$C$7=登録データ!F311,1,0))</f>
        <v/>
      </c>
      <c r="P311" s="22" t="str">
        <f>IF(学校情報入力!$C$7="","",IF(学校情報入力!$C$7=登録データ!M311,1,0))</f>
        <v/>
      </c>
    </row>
    <row r="312" spans="1:16">
      <c r="A312" s="221">
        <v>1310</v>
      </c>
      <c r="B312" s="221" t="s">
        <v>1139</v>
      </c>
      <c r="C312" s="221" t="s">
        <v>1140</v>
      </c>
      <c r="D312" s="221" t="s">
        <v>3067</v>
      </c>
      <c r="E312" s="221">
        <v>32</v>
      </c>
      <c r="F312" s="221" t="s">
        <v>3104</v>
      </c>
      <c r="G312" s="221" t="s">
        <v>3139</v>
      </c>
      <c r="H312" s="222">
        <v>1310</v>
      </c>
      <c r="I312" s="222" t="s">
        <v>3768</v>
      </c>
      <c r="J312" s="222" t="s">
        <v>3769</v>
      </c>
      <c r="K312" s="222" t="s">
        <v>3067</v>
      </c>
      <c r="L312" s="222">
        <v>32</v>
      </c>
      <c r="M312" s="222" t="s">
        <v>3112</v>
      </c>
      <c r="N312" s="222" t="s">
        <v>3137</v>
      </c>
      <c r="O312" s="22" t="str">
        <f>IF(学校情報入力!$C$7="","",IF(学校情報入力!$C$7=登録データ!F312,1,0))</f>
        <v/>
      </c>
      <c r="P312" s="22" t="str">
        <f>IF(学校情報入力!$C$7="","",IF(学校情報入力!$C$7=登録データ!M312,1,0))</f>
        <v/>
      </c>
    </row>
    <row r="313" spans="1:16">
      <c r="A313" s="221">
        <v>1311</v>
      </c>
      <c r="B313" s="221" t="s">
        <v>1141</v>
      </c>
      <c r="C313" s="221" t="s">
        <v>1142</v>
      </c>
      <c r="D313" s="221" t="s">
        <v>3067</v>
      </c>
      <c r="E313" s="221">
        <v>32</v>
      </c>
      <c r="F313" s="221" t="s">
        <v>3104</v>
      </c>
      <c r="G313" s="221" t="s">
        <v>3139</v>
      </c>
      <c r="H313" s="222">
        <v>1311</v>
      </c>
      <c r="I313" s="222" t="s">
        <v>3770</v>
      </c>
      <c r="J313" s="222" t="s">
        <v>3771</v>
      </c>
      <c r="K313" s="222" t="s">
        <v>3075</v>
      </c>
      <c r="L313" s="222">
        <v>39</v>
      </c>
      <c r="M313" s="222" t="s">
        <v>3112</v>
      </c>
      <c r="N313" s="222" t="s">
        <v>3137</v>
      </c>
      <c r="O313" s="22" t="str">
        <f>IF(学校情報入力!$C$7="","",IF(学校情報入力!$C$7=登録データ!F313,1,0))</f>
        <v/>
      </c>
      <c r="P313" s="22" t="str">
        <f>IF(学校情報入力!$C$7="","",IF(学校情報入力!$C$7=登録データ!M313,1,0))</f>
        <v/>
      </c>
    </row>
    <row r="314" spans="1:16">
      <c r="A314" s="221">
        <v>1312</v>
      </c>
      <c r="B314" s="221" t="s">
        <v>1143</v>
      </c>
      <c r="C314" s="221" t="s">
        <v>1144</v>
      </c>
      <c r="D314" s="221" t="s">
        <v>3067</v>
      </c>
      <c r="E314" s="221">
        <v>32</v>
      </c>
      <c r="F314" s="221" t="s">
        <v>3104</v>
      </c>
      <c r="G314" s="221" t="s">
        <v>3139</v>
      </c>
      <c r="H314" s="222">
        <v>1312</v>
      </c>
      <c r="I314" s="222" t="s">
        <v>3772</v>
      </c>
      <c r="J314" s="222" t="s">
        <v>3773</v>
      </c>
      <c r="K314" s="222" t="s">
        <v>3074</v>
      </c>
      <c r="L314" s="222">
        <v>36</v>
      </c>
      <c r="M314" s="222" t="s">
        <v>3112</v>
      </c>
      <c r="N314" s="222" t="s">
        <v>3137</v>
      </c>
      <c r="O314" s="22" t="str">
        <f>IF(学校情報入力!$C$7="","",IF(学校情報入力!$C$7=登録データ!F314,1,0))</f>
        <v/>
      </c>
      <c r="P314" s="22" t="str">
        <f>IF(学校情報入力!$C$7="","",IF(学校情報入力!$C$7=登録データ!M314,1,0))</f>
        <v/>
      </c>
    </row>
    <row r="315" spans="1:16">
      <c r="A315" s="221">
        <v>1313</v>
      </c>
      <c r="B315" s="221" t="s">
        <v>1145</v>
      </c>
      <c r="C315" s="221" t="s">
        <v>1146</v>
      </c>
      <c r="D315" s="221" t="s">
        <v>3074</v>
      </c>
      <c r="E315" s="221">
        <v>36</v>
      </c>
      <c r="F315" s="221" t="s">
        <v>3105</v>
      </c>
      <c r="G315" s="221">
        <v>4</v>
      </c>
      <c r="H315" s="222">
        <v>1313</v>
      </c>
      <c r="I315" s="222" t="s">
        <v>2432</v>
      </c>
      <c r="J315" s="222" t="s">
        <v>2433</v>
      </c>
      <c r="K315" s="222" t="s">
        <v>3086</v>
      </c>
      <c r="L315" s="222">
        <v>21</v>
      </c>
      <c r="M315" s="222" t="s">
        <v>3112</v>
      </c>
      <c r="N315" s="222" t="s">
        <v>3137</v>
      </c>
      <c r="O315" s="22" t="str">
        <f>IF(学校情報入力!$C$7="","",IF(学校情報入力!$C$7=登録データ!F315,1,0))</f>
        <v/>
      </c>
      <c r="P315" s="22" t="str">
        <f>IF(学校情報入力!$C$7="","",IF(学校情報入力!$C$7=登録データ!M315,1,0))</f>
        <v/>
      </c>
    </row>
    <row r="316" spans="1:16">
      <c r="A316" s="221">
        <v>1314</v>
      </c>
      <c r="B316" s="221" t="s">
        <v>1147</v>
      </c>
      <c r="C316" s="221" t="s">
        <v>1148</v>
      </c>
      <c r="D316" s="221" t="s">
        <v>3074</v>
      </c>
      <c r="E316" s="221">
        <v>36</v>
      </c>
      <c r="F316" s="221" t="s">
        <v>3105</v>
      </c>
      <c r="G316" s="221">
        <v>3</v>
      </c>
      <c r="H316" s="222">
        <v>1314</v>
      </c>
      <c r="I316" s="222" t="s">
        <v>3774</v>
      </c>
      <c r="J316" s="222" t="s">
        <v>3775</v>
      </c>
      <c r="K316" s="222" t="s">
        <v>3074</v>
      </c>
      <c r="L316" s="222">
        <v>36</v>
      </c>
      <c r="M316" s="222" t="s">
        <v>3112</v>
      </c>
      <c r="N316" s="222" t="s">
        <v>3137</v>
      </c>
      <c r="O316" s="22" t="str">
        <f>IF(学校情報入力!$C$7="","",IF(学校情報入力!$C$7=登録データ!F316,1,0))</f>
        <v/>
      </c>
      <c r="P316" s="22" t="str">
        <f>IF(学校情報入力!$C$7="","",IF(学校情報入力!$C$7=登録データ!M316,1,0))</f>
        <v/>
      </c>
    </row>
    <row r="317" spans="1:16">
      <c r="A317" s="221">
        <v>1315</v>
      </c>
      <c r="B317" s="221" t="s">
        <v>1149</v>
      </c>
      <c r="C317" s="221" t="s">
        <v>1150</v>
      </c>
      <c r="D317" s="221" t="s">
        <v>3074</v>
      </c>
      <c r="E317" s="221">
        <v>36</v>
      </c>
      <c r="F317" s="221" t="s">
        <v>3105</v>
      </c>
      <c r="G317" s="221">
        <v>2</v>
      </c>
      <c r="H317" s="222">
        <v>1315</v>
      </c>
      <c r="I317" s="222" t="s">
        <v>3776</v>
      </c>
      <c r="J317" s="222" t="s">
        <v>3777</v>
      </c>
      <c r="K317" s="222" t="s">
        <v>3066</v>
      </c>
      <c r="L317" s="222">
        <v>33</v>
      </c>
      <c r="M317" s="222" t="s">
        <v>3112</v>
      </c>
      <c r="N317" s="222" t="s">
        <v>3137</v>
      </c>
      <c r="O317" s="22" t="str">
        <f>IF(学校情報入力!$C$7="","",IF(学校情報入力!$C$7=登録データ!F317,1,0))</f>
        <v/>
      </c>
      <c r="P317" s="22" t="str">
        <f>IF(学校情報入力!$C$7="","",IF(学校情報入力!$C$7=登録データ!M317,1,0))</f>
        <v/>
      </c>
    </row>
    <row r="318" spans="1:16">
      <c r="A318" s="221">
        <v>1316</v>
      </c>
      <c r="B318" s="221" t="s">
        <v>1151</v>
      </c>
      <c r="C318" s="221" t="s">
        <v>1152</v>
      </c>
      <c r="D318" s="221" t="s">
        <v>3074</v>
      </c>
      <c r="E318" s="221">
        <v>36</v>
      </c>
      <c r="F318" s="221" t="s">
        <v>3105</v>
      </c>
      <c r="G318" s="221">
        <v>4</v>
      </c>
      <c r="H318" s="222">
        <v>1316</v>
      </c>
      <c r="I318" s="222" t="s">
        <v>3778</v>
      </c>
      <c r="J318" s="222" t="s">
        <v>3779</v>
      </c>
      <c r="K318" s="222" t="s">
        <v>3066</v>
      </c>
      <c r="L318" s="222">
        <v>33</v>
      </c>
      <c r="M318" s="222" t="s">
        <v>3112</v>
      </c>
      <c r="N318" s="222" t="s">
        <v>3137</v>
      </c>
      <c r="O318" s="22" t="str">
        <f>IF(学校情報入力!$C$7="","",IF(学校情報入力!$C$7=登録データ!F318,1,0))</f>
        <v/>
      </c>
      <c r="P318" s="22" t="str">
        <f>IF(学校情報入力!$C$7="","",IF(学校情報入力!$C$7=登録データ!M318,1,0))</f>
        <v/>
      </c>
    </row>
    <row r="319" spans="1:16">
      <c r="A319" s="221">
        <v>1317</v>
      </c>
      <c r="B319" s="221" t="s">
        <v>1153</v>
      </c>
      <c r="C319" s="221" t="s">
        <v>1154</v>
      </c>
      <c r="D319" s="221" t="s">
        <v>3074</v>
      </c>
      <c r="E319" s="221">
        <v>36</v>
      </c>
      <c r="F319" s="221" t="s">
        <v>3105</v>
      </c>
      <c r="G319" s="221">
        <v>2</v>
      </c>
      <c r="H319" s="222">
        <v>1317</v>
      </c>
      <c r="I319" s="222" t="s">
        <v>3780</v>
      </c>
      <c r="J319" s="222" t="s">
        <v>3781</v>
      </c>
      <c r="K319" s="222" t="s">
        <v>3066</v>
      </c>
      <c r="L319" s="222">
        <v>33</v>
      </c>
      <c r="M319" s="222" t="s">
        <v>3112</v>
      </c>
      <c r="N319" s="222" t="s">
        <v>3137</v>
      </c>
      <c r="O319" s="22" t="str">
        <f>IF(学校情報入力!$C$7="","",IF(学校情報入力!$C$7=登録データ!F319,1,0))</f>
        <v/>
      </c>
      <c r="P319" s="22" t="str">
        <f>IF(学校情報入力!$C$7="","",IF(学校情報入力!$C$7=登録データ!M319,1,0))</f>
        <v/>
      </c>
    </row>
    <row r="320" spans="1:16">
      <c r="A320" s="221">
        <v>1318</v>
      </c>
      <c r="B320" s="221" t="s">
        <v>1155</v>
      </c>
      <c r="C320" s="221" t="s">
        <v>1156</v>
      </c>
      <c r="D320" s="221" t="s">
        <v>3074</v>
      </c>
      <c r="E320" s="221">
        <v>36</v>
      </c>
      <c r="F320" s="221" t="s">
        <v>3105</v>
      </c>
      <c r="G320" s="221">
        <v>4</v>
      </c>
      <c r="H320" s="222">
        <v>1318</v>
      </c>
      <c r="I320" s="222" t="s">
        <v>3782</v>
      </c>
      <c r="J320" s="222" t="s">
        <v>3783</v>
      </c>
      <c r="K320" s="222" t="s">
        <v>3073</v>
      </c>
      <c r="L320" s="222">
        <v>31</v>
      </c>
      <c r="M320" s="222" t="s">
        <v>3112</v>
      </c>
      <c r="N320" s="222" t="s">
        <v>3137</v>
      </c>
      <c r="O320" s="22" t="str">
        <f>IF(学校情報入力!$C$7="","",IF(学校情報入力!$C$7=登録データ!F320,1,0))</f>
        <v/>
      </c>
      <c r="P320" s="22" t="str">
        <f>IF(学校情報入力!$C$7="","",IF(学校情報入力!$C$7=登録データ!M320,1,0))</f>
        <v/>
      </c>
    </row>
    <row r="321" spans="1:16">
      <c r="A321" s="221">
        <v>1319</v>
      </c>
      <c r="B321" s="221" t="s">
        <v>1157</v>
      </c>
      <c r="C321" s="221" t="s">
        <v>1158</v>
      </c>
      <c r="D321" s="221" t="s">
        <v>3074</v>
      </c>
      <c r="E321" s="221">
        <v>36</v>
      </c>
      <c r="F321" s="221" t="s">
        <v>3105</v>
      </c>
      <c r="G321" s="221">
        <v>2</v>
      </c>
      <c r="H321" s="222">
        <v>1319</v>
      </c>
      <c r="I321" s="222" t="s">
        <v>3784</v>
      </c>
      <c r="J321" s="222" t="s">
        <v>3785</v>
      </c>
      <c r="K321" s="222" t="s">
        <v>3066</v>
      </c>
      <c r="L321" s="222">
        <v>33</v>
      </c>
      <c r="M321" s="222" t="s">
        <v>3112</v>
      </c>
      <c r="N321" s="222" t="s">
        <v>3137</v>
      </c>
      <c r="O321" s="22" t="str">
        <f>IF(学校情報入力!$C$7="","",IF(学校情報入力!$C$7=登録データ!F321,1,0))</f>
        <v/>
      </c>
      <c r="P321" s="22" t="str">
        <f>IF(学校情報入力!$C$7="","",IF(学校情報入力!$C$7=登録データ!M321,1,0))</f>
        <v/>
      </c>
    </row>
    <row r="322" spans="1:16">
      <c r="A322" s="221">
        <v>1320</v>
      </c>
      <c r="B322" s="221" t="s">
        <v>1159</v>
      </c>
      <c r="C322" s="221" t="s">
        <v>1160</v>
      </c>
      <c r="D322" s="221" t="s">
        <v>3074</v>
      </c>
      <c r="E322" s="221">
        <v>36</v>
      </c>
      <c r="F322" s="221" t="s">
        <v>3105</v>
      </c>
      <c r="G322" s="221">
        <v>4</v>
      </c>
      <c r="H322" s="222">
        <v>1320</v>
      </c>
      <c r="I322" s="222" t="s">
        <v>3786</v>
      </c>
      <c r="J322" s="222" t="s">
        <v>3787</v>
      </c>
      <c r="K322" s="222" t="s">
        <v>3066</v>
      </c>
      <c r="L322" s="222">
        <v>33</v>
      </c>
      <c r="M322" s="222" t="s">
        <v>3112</v>
      </c>
      <c r="N322" s="222" t="s">
        <v>3137</v>
      </c>
      <c r="O322" s="22" t="str">
        <f>IF(学校情報入力!$C$7="","",IF(学校情報入力!$C$7=登録データ!F322,1,0))</f>
        <v/>
      </c>
      <c r="P322" s="22" t="str">
        <f>IF(学校情報入力!$C$7="","",IF(学校情報入力!$C$7=登録データ!M322,1,0))</f>
        <v/>
      </c>
    </row>
    <row r="323" spans="1:16">
      <c r="A323" s="221">
        <v>1321</v>
      </c>
      <c r="B323" s="221" t="s">
        <v>1161</v>
      </c>
      <c r="C323" s="221" t="s">
        <v>1162</v>
      </c>
      <c r="D323" s="221" t="s">
        <v>3067</v>
      </c>
      <c r="E323" s="221">
        <v>32</v>
      </c>
      <c r="F323" s="221" t="s">
        <v>3105</v>
      </c>
      <c r="G323" s="221">
        <v>4</v>
      </c>
      <c r="H323" s="222">
        <v>1321</v>
      </c>
      <c r="I323" s="222" t="s">
        <v>3788</v>
      </c>
      <c r="J323" s="222" t="s">
        <v>3789</v>
      </c>
      <c r="K323" s="222" t="s">
        <v>3078</v>
      </c>
      <c r="L323" s="222">
        <v>43</v>
      </c>
      <c r="M323" s="222" t="s">
        <v>3112</v>
      </c>
      <c r="N323" s="222" t="s">
        <v>3137</v>
      </c>
      <c r="O323" s="22" t="str">
        <f>IF(学校情報入力!$C$7="","",IF(学校情報入力!$C$7=登録データ!F323,1,0))</f>
        <v/>
      </c>
      <c r="P323" s="22" t="str">
        <f>IF(学校情報入力!$C$7="","",IF(学校情報入力!$C$7=登録データ!M323,1,0))</f>
        <v/>
      </c>
    </row>
    <row r="324" spans="1:16">
      <c r="A324" s="221">
        <v>1322</v>
      </c>
      <c r="B324" s="221" t="s">
        <v>1163</v>
      </c>
      <c r="C324" s="221" t="s">
        <v>1164</v>
      </c>
      <c r="D324" s="221" t="s">
        <v>3074</v>
      </c>
      <c r="E324" s="221">
        <v>36</v>
      </c>
      <c r="F324" s="221" t="s">
        <v>3105</v>
      </c>
      <c r="G324" s="221">
        <v>4</v>
      </c>
      <c r="H324" s="222">
        <v>1322</v>
      </c>
      <c r="I324" s="222" t="s">
        <v>3790</v>
      </c>
      <c r="J324" s="222" t="s">
        <v>3791</v>
      </c>
      <c r="K324" s="222" t="s">
        <v>3073</v>
      </c>
      <c r="L324" s="222">
        <v>31</v>
      </c>
      <c r="M324" s="222" t="s">
        <v>3112</v>
      </c>
      <c r="N324" s="222" t="s">
        <v>3137</v>
      </c>
      <c r="O324" s="22" t="str">
        <f>IF(学校情報入力!$C$7="","",IF(学校情報入力!$C$7=登録データ!F324,1,0))</f>
        <v/>
      </c>
      <c r="P324" s="22" t="str">
        <f>IF(学校情報入力!$C$7="","",IF(学校情報入力!$C$7=登録データ!M324,1,0))</f>
        <v/>
      </c>
    </row>
    <row r="325" spans="1:16">
      <c r="A325" s="221">
        <v>1323</v>
      </c>
      <c r="B325" s="221" t="s">
        <v>1165</v>
      </c>
      <c r="C325" s="221" t="s">
        <v>1166</v>
      </c>
      <c r="D325" s="221" t="s">
        <v>3074</v>
      </c>
      <c r="E325" s="221">
        <v>36</v>
      </c>
      <c r="F325" s="221" t="s">
        <v>3105</v>
      </c>
      <c r="G325" s="221">
        <v>2</v>
      </c>
      <c r="H325" s="222">
        <v>1323</v>
      </c>
      <c r="I325" s="222" t="s">
        <v>3792</v>
      </c>
      <c r="J325" s="222" t="s">
        <v>3793</v>
      </c>
      <c r="K325" s="222" t="s">
        <v>3093</v>
      </c>
      <c r="L325" s="222">
        <v>47</v>
      </c>
      <c r="M325" s="222" t="s">
        <v>3112</v>
      </c>
      <c r="N325" s="222" t="s">
        <v>3137</v>
      </c>
      <c r="O325" s="22" t="str">
        <f>IF(学校情報入力!$C$7="","",IF(学校情報入力!$C$7=登録データ!F325,1,0))</f>
        <v/>
      </c>
      <c r="P325" s="22" t="str">
        <f>IF(学校情報入力!$C$7="","",IF(学校情報入力!$C$7=登録データ!M325,1,0))</f>
        <v/>
      </c>
    </row>
    <row r="326" spans="1:16">
      <c r="A326" s="221">
        <v>1324</v>
      </c>
      <c r="B326" s="221" t="s">
        <v>1167</v>
      </c>
      <c r="C326" s="221" t="s">
        <v>1168</v>
      </c>
      <c r="D326" s="221" t="s">
        <v>3074</v>
      </c>
      <c r="E326" s="221">
        <v>36</v>
      </c>
      <c r="F326" s="221" t="s">
        <v>3105</v>
      </c>
      <c r="G326" s="221">
        <v>2</v>
      </c>
      <c r="H326" s="222">
        <v>1324</v>
      </c>
      <c r="I326" s="222" t="s">
        <v>3794</v>
      </c>
      <c r="J326" s="222" t="s">
        <v>3795</v>
      </c>
      <c r="K326" s="222" t="s">
        <v>3089</v>
      </c>
      <c r="L326" s="222">
        <v>45</v>
      </c>
      <c r="M326" s="222" t="s">
        <v>3112</v>
      </c>
      <c r="N326" s="222" t="s">
        <v>3137</v>
      </c>
      <c r="O326" s="22" t="str">
        <f>IF(学校情報入力!$C$7="","",IF(学校情報入力!$C$7=登録データ!F326,1,0))</f>
        <v/>
      </c>
      <c r="P326" s="22" t="str">
        <f>IF(学校情報入力!$C$7="","",IF(学校情報入力!$C$7=登録データ!M326,1,0))</f>
        <v/>
      </c>
    </row>
    <row r="327" spans="1:16">
      <c r="A327" s="221">
        <v>1325</v>
      </c>
      <c r="B327" s="221" t="s">
        <v>1169</v>
      </c>
      <c r="C327" s="221" t="s">
        <v>1170</v>
      </c>
      <c r="D327" s="221" t="s">
        <v>3074</v>
      </c>
      <c r="E327" s="221">
        <v>36</v>
      </c>
      <c r="F327" s="221" t="s">
        <v>3105</v>
      </c>
      <c r="G327" s="221">
        <v>2</v>
      </c>
      <c r="H327" s="222">
        <v>1325</v>
      </c>
      <c r="I327" s="222" t="s">
        <v>3796</v>
      </c>
      <c r="J327" s="222" t="s">
        <v>3797</v>
      </c>
      <c r="K327" s="222" t="s">
        <v>3083</v>
      </c>
      <c r="L327" s="222">
        <v>38</v>
      </c>
      <c r="M327" s="222" t="s">
        <v>3112</v>
      </c>
      <c r="N327" s="222" t="s">
        <v>3137</v>
      </c>
      <c r="O327" s="22" t="str">
        <f>IF(学校情報入力!$C$7="","",IF(学校情報入力!$C$7=登録データ!F327,1,0))</f>
        <v/>
      </c>
      <c r="P327" s="22" t="str">
        <f>IF(学校情報入力!$C$7="","",IF(学校情報入力!$C$7=登録データ!M327,1,0))</f>
        <v/>
      </c>
    </row>
    <row r="328" spans="1:16">
      <c r="A328" s="221">
        <v>1326</v>
      </c>
      <c r="B328" s="221" t="s">
        <v>1171</v>
      </c>
      <c r="C328" s="221" t="s">
        <v>1172</v>
      </c>
      <c r="D328" s="221" t="s">
        <v>3074</v>
      </c>
      <c r="E328" s="221">
        <v>36</v>
      </c>
      <c r="F328" s="221" t="s">
        <v>3105</v>
      </c>
      <c r="G328" s="221">
        <v>2</v>
      </c>
      <c r="H328" s="222">
        <v>1326</v>
      </c>
      <c r="I328" s="222" t="s">
        <v>3798</v>
      </c>
      <c r="J328" s="222" t="s">
        <v>3799</v>
      </c>
      <c r="K328" s="222" t="s">
        <v>3066</v>
      </c>
      <c r="L328" s="222">
        <v>33</v>
      </c>
      <c r="M328" s="222" t="s">
        <v>3112</v>
      </c>
      <c r="N328" s="222" t="s">
        <v>3137</v>
      </c>
      <c r="O328" s="22" t="str">
        <f>IF(学校情報入力!$C$7="","",IF(学校情報入力!$C$7=登録データ!F328,1,0))</f>
        <v/>
      </c>
      <c r="P328" s="22" t="str">
        <f>IF(学校情報入力!$C$7="","",IF(学校情報入力!$C$7=登録データ!M328,1,0))</f>
        <v/>
      </c>
    </row>
    <row r="329" spans="1:16">
      <c r="A329" s="221">
        <v>1327</v>
      </c>
      <c r="B329" s="221" t="s">
        <v>1173</v>
      </c>
      <c r="C329" s="221" t="s">
        <v>1174</v>
      </c>
      <c r="D329" s="221" t="s">
        <v>3074</v>
      </c>
      <c r="E329" s="221">
        <v>36</v>
      </c>
      <c r="F329" s="221" t="s">
        <v>3105</v>
      </c>
      <c r="G329" s="221">
        <v>2</v>
      </c>
      <c r="H329" s="222">
        <v>1327</v>
      </c>
      <c r="I329" s="222" t="s">
        <v>3800</v>
      </c>
      <c r="J329" s="222" t="s">
        <v>3801</v>
      </c>
      <c r="K329" s="222" t="s">
        <v>3067</v>
      </c>
      <c r="L329" s="222">
        <v>32</v>
      </c>
      <c r="M329" s="222" t="s">
        <v>3112</v>
      </c>
      <c r="N329" s="222" t="s">
        <v>3137</v>
      </c>
      <c r="O329" s="22" t="str">
        <f>IF(学校情報入力!$C$7="","",IF(学校情報入力!$C$7=登録データ!F329,1,0))</f>
        <v/>
      </c>
      <c r="P329" s="22" t="str">
        <f>IF(学校情報入力!$C$7="","",IF(学校情報入力!$C$7=登録データ!M329,1,0))</f>
        <v/>
      </c>
    </row>
    <row r="330" spans="1:16">
      <c r="A330" s="221">
        <v>1328</v>
      </c>
      <c r="B330" s="221" t="s">
        <v>1175</v>
      </c>
      <c r="C330" s="221" t="s">
        <v>1176</v>
      </c>
      <c r="D330" s="221" t="s">
        <v>3074</v>
      </c>
      <c r="E330" s="221">
        <v>36</v>
      </c>
      <c r="F330" s="221" t="s">
        <v>3105</v>
      </c>
      <c r="G330" s="221">
        <v>2</v>
      </c>
      <c r="H330" s="222">
        <v>1328</v>
      </c>
      <c r="I330" s="222" t="s">
        <v>3802</v>
      </c>
      <c r="J330" s="222" t="s">
        <v>3803</v>
      </c>
      <c r="K330" s="222" t="s">
        <v>3066</v>
      </c>
      <c r="L330" s="222">
        <v>33</v>
      </c>
      <c r="M330" s="222" t="s">
        <v>3120</v>
      </c>
      <c r="N330" s="222" t="s">
        <v>3137</v>
      </c>
      <c r="O330" s="22" t="str">
        <f>IF(学校情報入力!$C$7="","",IF(学校情報入力!$C$7=登録データ!F330,1,0))</f>
        <v/>
      </c>
      <c r="P330" s="22" t="str">
        <f>IF(学校情報入力!$C$7="","",IF(学校情報入力!$C$7=登録データ!M330,1,0))</f>
        <v/>
      </c>
    </row>
    <row r="331" spans="1:16">
      <c r="A331" s="221">
        <v>1329</v>
      </c>
      <c r="B331" s="221" t="s">
        <v>1177</v>
      </c>
      <c r="C331" s="221" t="s">
        <v>1178</v>
      </c>
      <c r="D331" s="221" t="s">
        <v>3074</v>
      </c>
      <c r="E331" s="221">
        <v>36</v>
      </c>
      <c r="F331" s="221" t="s">
        <v>3105</v>
      </c>
      <c r="G331" s="221">
        <v>2</v>
      </c>
      <c r="H331" s="222">
        <v>1329</v>
      </c>
      <c r="I331" s="222" t="s">
        <v>3804</v>
      </c>
      <c r="J331" s="222" t="s">
        <v>3805</v>
      </c>
      <c r="K331" s="222" t="s">
        <v>3075</v>
      </c>
      <c r="L331" s="222">
        <v>39</v>
      </c>
      <c r="M331" s="222" t="s">
        <v>3101</v>
      </c>
      <c r="N331" s="222" t="s">
        <v>3137</v>
      </c>
      <c r="O331" s="22" t="str">
        <f>IF(学校情報入力!$C$7="","",IF(学校情報入力!$C$7=登録データ!F331,1,0))</f>
        <v/>
      </c>
      <c r="P331" s="22" t="str">
        <f>IF(学校情報入力!$C$7="","",IF(学校情報入力!$C$7=登録データ!M331,1,0))</f>
        <v/>
      </c>
    </row>
    <row r="332" spans="1:16">
      <c r="A332" s="221">
        <v>1330</v>
      </c>
      <c r="B332" s="221" t="s">
        <v>1179</v>
      </c>
      <c r="C332" s="221" t="s">
        <v>1180</v>
      </c>
      <c r="D332" s="221" t="s">
        <v>3074</v>
      </c>
      <c r="E332" s="221">
        <v>36</v>
      </c>
      <c r="F332" s="221" t="s">
        <v>3105</v>
      </c>
      <c r="G332" s="221">
        <v>2</v>
      </c>
      <c r="H332" s="222">
        <v>1330</v>
      </c>
      <c r="I332" s="222" t="s">
        <v>3806</v>
      </c>
      <c r="J332" s="222" t="s">
        <v>3807</v>
      </c>
      <c r="K332" s="222" t="s">
        <v>3075</v>
      </c>
      <c r="L332" s="222">
        <v>39</v>
      </c>
      <c r="M332" s="222" t="s">
        <v>3101</v>
      </c>
      <c r="N332" s="222" t="s">
        <v>3137</v>
      </c>
      <c r="O332" s="22" t="str">
        <f>IF(学校情報入力!$C$7="","",IF(学校情報入力!$C$7=登録データ!F332,1,0))</f>
        <v/>
      </c>
      <c r="P332" s="22" t="str">
        <f>IF(学校情報入力!$C$7="","",IF(学校情報入力!$C$7=登録データ!M332,1,0))</f>
        <v/>
      </c>
    </row>
    <row r="333" spans="1:16">
      <c r="A333" s="221">
        <v>1331</v>
      </c>
      <c r="B333" s="221" t="s">
        <v>1181</v>
      </c>
      <c r="C333" s="221" t="s">
        <v>1182</v>
      </c>
      <c r="D333" s="221" t="s">
        <v>3074</v>
      </c>
      <c r="E333" s="221">
        <v>36</v>
      </c>
      <c r="F333" s="221" t="s">
        <v>3105</v>
      </c>
      <c r="G333" s="221">
        <v>3</v>
      </c>
      <c r="H333" s="222">
        <v>1331</v>
      </c>
      <c r="I333" s="222" t="s">
        <v>3808</v>
      </c>
      <c r="J333" s="222" t="s">
        <v>3809</v>
      </c>
      <c r="K333" s="222" t="s">
        <v>3075</v>
      </c>
      <c r="L333" s="222">
        <v>39</v>
      </c>
      <c r="M333" s="222" t="s">
        <v>3101</v>
      </c>
      <c r="N333" s="222" t="s">
        <v>3137</v>
      </c>
      <c r="O333" s="22" t="str">
        <f>IF(学校情報入力!$C$7="","",IF(学校情報入力!$C$7=登録データ!F333,1,0))</f>
        <v/>
      </c>
      <c r="P333" s="22" t="str">
        <f>IF(学校情報入力!$C$7="","",IF(学校情報入力!$C$7=登録データ!M333,1,0))</f>
        <v/>
      </c>
    </row>
    <row r="334" spans="1:16">
      <c r="A334" s="221">
        <v>1332</v>
      </c>
      <c r="B334" s="221" t="s">
        <v>1183</v>
      </c>
      <c r="C334" s="221" t="s">
        <v>1184</v>
      </c>
      <c r="D334" s="221" t="s">
        <v>3074</v>
      </c>
      <c r="E334" s="221">
        <v>36</v>
      </c>
      <c r="F334" s="221" t="s">
        <v>3105</v>
      </c>
      <c r="G334" s="221">
        <v>3</v>
      </c>
      <c r="H334" s="222">
        <v>1332</v>
      </c>
      <c r="I334" s="222" t="s">
        <v>3810</v>
      </c>
      <c r="J334" s="222" t="s">
        <v>3811</v>
      </c>
      <c r="K334" s="222" t="s">
        <v>3087</v>
      </c>
      <c r="L334" s="222">
        <v>44</v>
      </c>
      <c r="M334" s="222" t="s">
        <v>3918</v>
      </c>
      <c r="N334" s="222">
        <v>1</v>
      </c>
      <c r="O334" s="22" t="str">
        <f>IF(学校情報入力!$C$7="","",IF(学校情報入力!$C$7=登録データ!F334,1,0))</f>
        <v/>
      </c>
      <c r="P334" s="22" t="str">
        <f>IF(学校情報入力!$C$7="","",IF(学校情報入力!$C$7=登録データ!M334,1,0))</f>
        <v/>
      </c>
    </row>
    <row r="335" spans="1:16">
      <c r="A335" s="221">
        <v>1333</v>
      </c>
      <c r="B335" s="221" t="s">
        <v>1185</v>
      </c>
      <c r="C335" s="221" t="s">
        <v>1186</v>
      </c>
      <c r="D335" s="221" t="s">
        <v>3074</v>
      </c>
      <c r="E335" s="221">
        <v>36</v>
      </c>
      <c r="F335" s="221" t="s">
        <v>3105</v>
      </c>
      <c r="G335" s="221">
        <v>3</v>
      </c>
      <c r="H335" s="222">
        <v>1333</v>
      </c>
      <c r="I335" s="222" t="s">
        <v>3812</v>
      </c>
      <c r="J335" s="222" t="s">
        <v>3813</v>
      </c>
      <c r="K335" s="222" t="s">
        <v>3071</v>
      </c>
      <c r="L335" s="222">
        <v>35</v>
      </c>
      <c r="M335" s="222" t="s">
        <v>3918</v>
      </c>
      <c r="N335" s="222">
        <v>1</v>
      </c>
      <c r="O335" s="22" t="str">
        <f>IF(学校情報入力!$C$7="","",IF(学校情報入力!$C$7=登録データ!F335,1,0))</f>
        <v/>
      </c>
      <c r="P335" s="22" t="str">
        <f>IF(学校情報入力!$C$7="","",IF(学校情報入力!$C$7=登録データ!M335,1,0))</f>
        <v/>
      </c>
    </row>
    <row r="336" spans="1:16">
      <c r="A336" s="221">
        <v>1334</v>
      </c>
      <c r="B336" s="221" t="s">
        <v>1187</v>
      </c>
      <c r="C336" s="221" t="s">
        <v>1188</v>
      </c>
      <c r="D336" s="221" t="s">
        <v>3074</v>
      </c>
      <c r="E336" s="221">
        <v>36</v>
      </c>
      <c r="F336" s="221" t="s">
        <v>3105</v>
      </c>
      <c r="G336" s="221">
        <v>3</v>
      </c>
      <c r="H336" s="222">
        <v>1334</v>
      </c>
      <c r="I336" s="222" t="s">
        <v>3814</v>
      </c>
      <c r="J336" s="222" t="s">
        <v>3815</v>
      </c>
      <c r="K336" s="222" t="s">
        <v>3071</v>
      </c>
      <c r="L336" s="222">
        <v>35</v>
      </c>
      <c r="M336" s="222" t="s">
        <v>3125</v>
      </c>
      <c r="N336" s="222">
        <v>1</v>
      </c>
      <c r="O336" s="22" t="str">
        <f>IF(学校情報入力!$C$7="","",IF(学校情報入力!$C$7=登録データ!F336,1,0))</f>
        <v/>
      </c>
      <c r="P336" s="22" t="str">
        <f>IF(学校情報入力!$C$7="","",IF(学校情報入力!$C$7=登録データ!M336,1,0))</f>
        <v/>
      </c>
    </row>
    <row r="337" spans="1:16">
      <c r="A337" s="221">
        <v>1335</v>
      </c>
      <c r="B337" s="221" t="s">
        <v>1189</v>
      </c>
      <c r="C337" s="221" t="s">
        <v>1190</v>
      </c>
      <c r="D337" s="221" t="s">
        <v>3074</v>
      </c>
      <c r="E337" s="221">
        <v>36</v>
      </c>
      <c r="F337" s="221" t="s">
        <v>3105</v>
      </c>
      <c r="G337" s="221">
        <v>4</v>
      </c>
      <c r="H337" s="222">
        <v>1335</v>
      </c>
      <c r="I337" s="222" t="s">
        <v>3816</v>
      </c>
      <c r="J337" s="222" t="s">
        <v>3817</v>
      </c>
      <c r="K337" s="222" t="s">
        <v>3074</v>
      </c>
      <c r="L337" s="222">
        <v>36</v>
      </c>
      <c r="M337" s="222" t="s">
        <v>3097</v>
      </c>
      <c r="N337" s="222">
        <v>1</v>
      </c>
      <c r="O337" s="22" t="str">
        <f>IF(学校情報入力!$C$7="","",IF(学校情報入力!$C$7=登録データ!F337,1,0))</f>
        <v/>
      </c>
      <c r="P337" s="22" t="str">
        <f>IF(学校情報入力!$C$7="","",IF(学校情報入力!$C$7=登録データ!M337,1,0))</f>
        <v/>
      </c>
    </row>
    <row r="338" spans="1:16">
      <c r="A338" s="221">
        <v>1336</v>
      </c>
      <c r="B338" s="221" t="s">
        <v>1191</v>
      </c>
      <c r="C338" s="221" t="s">
        <v>1192</v>
      </c>
      <c r="D338" s="221" t="s">
        <v>3074</v>
      </c>
      <c r="E338" s="221">
        <v>36</v>
      </c>
      <c r="F338" s="221" t="s">
        <v>3105</v>
      </c>
      <c r="G338" s="221">
        <v>6</v>
      </c>
      <c r="H338" s="222">
        <v>1336</v>
      </c>
      <c r="I338" s="222" t="s">
        <v>3818</v>
      </c>
      <c r="J338" s="222" t="s">
        <v>3819</v>
      </c>
      <c r="K338" s="222" t="s">
        <v>3074</v>
      </c>
      <c r="L338" s="222">
        <v>36</v>
      </c>
      <c r="M338" s="222" t="s">
        <v>3097</v>
      </c>
      <c r="N338" s="222">
        <v>1</v>
      </c>
      <c r="O338" s="22" t="str">
        <f>IF(学校情報入力!$C$7="","",IF(学校情報入力!$C$7=登録データ!F338,1,0))</f>
        <v/>
      </c>
      <c r="P338" s="22" t="str">
        <f>IF(学校情報入力!$C$7="","",IF(学校情報入力!$C$7=登録データ!M338,1,0))</f>
        <v/>
      </c>
    </row>
    <row r="339" spans="1:16">
      <c r="A339" s="221">
        <v>1337</v>
      </c>
      <c r="B339" s="221" t="s">
        <v>1193</v>
      </c>
      <c r="C339" s="221" t="s">
        <v>1194</v>
      </c>
      <c r="D339" s="221" t="s">
        <v>3074</v>
      </c>
      <c r="E339" s="221">
        <v>36</v>
      </c>
      <c r="F339" s="221" t="s">
        <v>3105</v>
      </c>
      <c r="G339" s="221">
        <v>2</v>
      </c>
      <c r="H339" s="222">
        <v>1337</v>
      </c>
      <c r="I339" s="222" t="s">
        <v>3820</v>
      </c>
      <c r="J339" s="222" t="s">
        <v>3821</v>
      </c>
      <c r="K339" s="222" t="s">
        <v>3066</v>
      </c>
      <c r="L339" s="222">
        <v>33</v>
      </c>
      <c r="M339" s="222" t="s">
        <v>3111</v>
      </c>
      <c r="N339" s="222" t="s">
        <v>3137</v>
      </c>
      <c r="O339" s="22" t="str">
        <f>IF(学校情報入力!$C$7="","",IF(学校情報入力!$C$7=登録データ!F339,1,0))</f>
        <v/>
      </c>
      <c r="P339" s="22" t="str">
        <f>IF(学校情報入力!$C$7="","",IF(学校情報入力!$C$7=登録データ!M339,1,0))</f>
        <v/>
      </c>
    </row>
    <row r="340" spans="1:16">
      <c r="A340" s="221">
        <v>1338</v>
      </c>
      <c r="B340" s="221" t="s">
        <v>1195</v>
      </c>
      <c r="C340" s="221" t="s">
        <v>1196</v>
      </c>
      <c r="D340" s="221" t="s">
        <v>3074</v>
      </c>
      <c r="E340" s="221">
        <v>36</v>
      </c>
      <c r="F340" s="221" t="s">
        <v>3105</v>
      </c>
      <c r="G340" s="221">
        <v>2</v>
      </c>
      <c r="H340" s="222">
        <v>1338</v>
      </c>
      <c r="I340" s="222" t="s">
        <v>3822</v>
      </c>
      <c r="J340" s="222" t="s">
        <v>3823</v>
      </c>
      <c r="K340" s="222" t="s">
        <v>3066</v>
      </c>
      <c r="L340" s="222">
        <v>33</v>
      </c>
      <c r="M340" s="222" t="s">
        <v>3111</v>
      </c>
      <c r="N340" s="222" t="s">
        <v>3137</v>
      </c>
      <c r="O340" s="22" t="str">
        <f>IF(学校情報入力!$C$7="","",IF(学校情報入力!$C$7=登録データ!F340,1,0))</f>
        <v/>
      </c>
      <c r="P340" s="22" t="str">
        <f>IF(学校情報入力!$C$7="","",IF(学校情報入力!$C$7=登録データ!M340,1,0))</f>
        <v/>
      </c>
    </row>
    <row r="341" spans="1:16">
      <c r="A341" s="221">
        <v>1339</v>
      </c>
      <c r="B341" s="221" t="s">
        <v>1197</v>
      </c>
      <c r="C341" s="221" t="s">
        <v>1198</v>
      </c>
      <c r="D341" s="221" t="s">
        <v>3066</v>
      </c>
      <c r="E341" s="221">
        <v>33</v>
      </c>
      <c r="F341" s="221" t="s">
        <v>3106</v>
      </c>
      <c r="G341" s="221">
        <v>4</v>
      </c>
      <c r="H341" s="222">
        <v>1339</v>
      </c>
      <c r="I341" s="222" t="s">
        <v>3824</v>
      </c>
      <c r="J341" s="222" t="s">
        <v>3825</v>
      </c>
      <c r="K341" s="222" t="s">
        <v>3066</v>
      </c>
      <c r="L341" s="222">
        <v>33</v>
      </c>
      <c r="M341" s="222" t="s">
        <v>3111</v>
      </c>
      <c r="N341" s="222" t="s">
        <v>3137</v>
      </c>
      <c r="O341" s="22" t="str">
        <f>IF(学校情報入力!$C$7="","",IF(学校情報入力!$C$7=登録データ!F341,1,0))</f>
        <v/>
      </c>
      <c r="P341" s="22" t="str">
        <f>IF(学校情報入力!$C$7="","",IF(学校情報入力!$C$7=登録データ!M341,1,0))</f>
        <v/>
      </c>
    </row>
    <row r="342" spans="1:16">
      <c r="A342" s="221">
        <v>1340</v>
      </c>
      <c r="B342" s="221" t="s">
        <v>1199</v>
      </c>
      <c r="C342" s="221" t="s">
        <v>1200</v>
      </c>
      <c r="D342" s="221" t="s">
        <v>3066</v>
      </c>
      <c r="E342" s="221">
        <v>33</v>
      </c>
      <c r="F342" s="221" t="s">
        <v>3106</v>
      </c>
      <c r="G342" s="221">
        <v>4</v>
      </c>
      <c r="H342" s="222">
        <v>1340</v>
      </c>
      <c r="I342" s="222" t="s">
        <v>3826</v>
      </c>
      <c r="J342" s="222" t="s">
        <v>3827</v>
      </c>
      <c r="K342" s="222" t="s">
        <v>3068</v>
      </c>
      <c r="L342" s="222">
        <v>37</v>
      </c>
      <c r="M342" s="222" t="s">
        <v>3922</v>
      </c>
      <c r="N342" s="222" t="s">
        <v>3137</v>
      </c>
      <c r="O342" s="22" t="str">
        <f>IF(学校情報入力!$C$7="","",IF(学校情報入力!$C$7=登録データ!F342,1,0))</f>
        <v/>
      </c>
      <c r="P342" s="22" t="str">
        <f>IF(学校情報入力!$C$7="","",IF(学校情報入力!$C$7=登録データ!M342,1,0))</f>
        <v/>
      </c>
    </row>
    <row r="343" spans="1:16">
      <c r="A343" s="221">
        <v>1341</v>
      </c>
      <c r="B343" s="221" t="s">
        <v>1201</v>
      </c>
      <c r="C343" s="221" t="s">
        <v>1202</v>
      </c>
      <c r="D343" s="221" t="s">
        <v>3072</v>
      </c>
      <c r="E343" s="221">
        <v>28</v>
      </c>
      <c r="F343" s="221" t="s">
        <v>3106</v>
      </c>
      <c r="G343" s="221">
        <v>4</v>
      </c>
      <c r="H343" s="222">
        <v>1341</v>
      </c>
      <c r="I343" s="222" t="s">
        <v>3828</v>
      </c>
      <c r="J343" s="222" t="s">
        <v>3829</v>
      </c>
      <c r="K343" s="222" t="s">
        <v>3068</v>
      </c>
      <c r="L343" s="222">
        <v>37</v>
      </c>
      <c r="M343" s="222" t="s">
        <v>3922</v>
      </c>
      <c r="N343" s="222" t="s">
        <v>3138</v>
      </c>
      <c r="O343" s="22" t="str">
        <f>IF(学校情報入力!$C$7="","",IF(学校情報入力!$C$7=登録データ!F343,1,0))</f>
        <v/>
      </c>
      <c r="P343" s="22" t="str">
        <f>IF(学校情報入力!$C$7="","",IF(学校情報入力!$C$7=登録データ!M343,1,0))</f>
        <v/>
      </c>
    </row>
    <row r="344" spans="1:16">
      <c r="A344" s="221">
        <v>1342</v>
      </c>
      <c r="B344" s="221" t="s">
        <v>1203</v>
      </c>
      <c r="C344" s="221" t="s">
        <v>1204</v>
      </c>
      <c r="D344" s="221" t="s">
        <v>3065</v>
      </c>
      <c r="E344" s="221">
        <v>34</v>
      </c>
      <c r="F344" s="221" t="s">
        <v>3106</v>
      </c>
      <c r="G344" s="221">
        <v>4</v>
      </c>
      <c r="H344" s="222">
        <v>1342</v>
      </c>
      <c r="I344" s="222" t="s">
        <v>3830</v>
      </c>
      <c r="J344" s="222" t="s">
        <v>3831</v>
      </c>
      <c r="K344" s="222" t="s">
        <v>3075</v>
      </c>
      <c r="L344" s="222">
        <v>39</v>
      </c>
      <c r="M344" s="222" t="s">
        <v>3129</v>
      </c>
      <c r="N344" s="222" t="s">
        <v>3137</v>
      </c>
      <c r="O344" s="22" t="str">
        <f>IF(学校情報入力!$C$7="","",IF(学校情報入力!$C$7=登録データ!F344,1,0))</f>
        <v/>
      </c>
      <c r="P344" s="22" t="str">
        <f>IF(学校情報入力!$C$7="","",IF(学校情報入力!$C$7=登録データ!M344,1,0))</f>
        <v/>
      </c>
    </row>
    <row r="345" spans="1:16">
      <c r="A345" s="221">
        <v>1343</v>
      </c>
      <c r="B345" s="221" t="s">
        <v>1205</v>
      </c>
      <c r="C345" s="221" t="s">
        <v>1206</v>
      </c>
      <c r="D345" s="221" t="s">
        <v>3066</v>
      </c>
      <c r="E345" s="221">
        <v>33</v>
      </c>
      <c r="F345" s="221" t="s">
        <v>3106</v>
      </c>
      <c r="G345" s="221">
        <v>4</v>
      </c>
      <c r="H345" s="222">
        <v>1343</v>
      </c>
      <c r="I345" s="222" t="s">
        <v>3832</v>
      </c>
      <c r="J345" s="222" t="s">
        <v>3833</v>
      </c>
      <c r="K345" s="222" t="s">
        <v>3065</v>
      </c>
      <c r="L345" s="222">
        <v>34</v>
      </c>
      <c r="M345" s="222" t="s">
        <v>3115</v>
      </c>
      <c r="N345" s="222">
        <v>1</v>
      </c>
      <c r="O345" s="22" t="str">
        <f>IF(学校情報入力!$C$7="","",IF(学校情報入力!$C$7=登録データ!F345,1,0))</f>
        <v/>
      </c>
      <c r="P345" s="22" t="str">
        <f>IF(学校情報入力!$C$7="","",IF(学校情報入力!$C$7=登録データ!M345,1,0))</f>
        <v/>
      </c>
    </row>
    <row r="346" spans="1:16">
      <c r="A346" s="221">
        <v>1344</v>
      </c>
      <c r="B346" s="221" t="s">
        <v>1207</v>
      </c>
      <c r="C346" s="221" t="s">
        <v>1208</v>
      </c>
      <c r="D346" s="221" t="s">
        <v>3073</v>
      </c>
      <c r="E346" s="221">
        <v>31</v>
      </c>
      <c r="F346" s="221" t="s">
        <v>3106</v>
      </c>
      <c r="G346" s="221">
        <v>4</v>
      </c>
      <c r="H346" s="222">
        <v>1344</v>
      </c>
      <c r="I346" s="222" t="s">
        <v>3834</v>
      </c>
      <c r="J346" s="222" t="s">
        <v>3835</v>
      </c>
      <c r="K346" s="222" t="s">
        <v>3065</v>
      </c>
      <c r="L346" s="222">
        <v>34</v>
      </c>
      <c r="M346" s="222" t="s">
        <v>3098</v>
      </c>
      <c r="N346" s="222" t="s">
        <v>3137</v>
      </c>
      <c r="O346" s="22" t="str">
        <f>IF(学校情報入力!$C$7="","",IF(学校情報入力!$C$7=登録データ!F346,1,0))</f>
        <v/>
      </c>
      <c r="P346" s="22" t="str">
        <f>IF(学校情報入力!$C$7="","",IF(学校情報入力!$C$7=登録データ!M346,1,0))</f>
        <v/>
      </c>
    </row>
    <row r="347" spans="1:16">
      <c r="A347" s="221">
        <v>1345</v>
      </c>
      <c r="B347" s="221" t="s">
        <v>1209</v>
      </c>
      <c r="C347" s="221" t="s">
        <v>1210</v>
      </c>
      <c r="D347" s="221" t="s">
        <v>3075</v>
      </c>
      <c r="E347" s="221">
        <v>39</v>
      </c>
      <c r="F347" s="221" t="s">
        <v>3106</v>
      </c>
      <c r="G347" s="221">
        <v>4</v>
      </c>
      <c r="H347" s="222">
        <v>1345</v>
      </c>
      <c r="I347" s="222" t="s">
        <v>3836</v>
      </c>
      <c r="J347" s="222" t="s">
        <v>3837</v>
      </c>
      <c r="K347" s="222" t="s">
        <v>3065</v>
      </c>
      <c r="L347" s="222">
        <v>34</v>
      </c>
      <c r="M347" s="222" t="s">
        <v>3098</v>
      </c>
      <c r="N347" s="222" t="s">
        <v>3137</v>
      </c>
      <c r="O347" s="22" t="str">
        <f>IF(学校情報入力!$C$7="","",IF(学校情報入力!$C$7=登録データ!F347,1,0))</f>
        <v/>
      </c>
      <c r="P347" s="22" t="str">
        <f>IF(学校情報入力!$C$7="","",IF(学校情報入力!$C$7=登録データ!M347,1,0))</f>
        <v/>
      </c>
    </row>
    <row r="348" spans="1:16">
      <c r="A348" s="221">
        <v>1346</v>
      </c>
      <c r="B348" s="221" t="s">
        <v>1211</v>
      </c>
      <c r="C348" s="221" t="s">
        <v>1212</v>
      </c>
      <c r="D348" s="221" t="s">
        <v>3075</v>
      </c>
      <c r="E348" s="221">
        <v>39</v>
      </c>
      <c r="F348" s="221" t="s">
        <v>3106</v>
      </c>
      <c r="G348" s="221">
        <v>3</v>
      </c>
      <c r="H348" s="222">
        <v>1346</v>
      </c>
      <c r="I348" s="222" t="s">
        <v>3838</v>
      </c>
      <c r="J348" s="222" t="s">
        <v>3839</v>
      </c>
      <c r="K348" s="222" t="s">
        <v>3065</v>
      </c>
      <c r="L348" s="222">
        <v>34</v>
      </c>
      <c r="M348" s="222" t="s">
        <v>3098</v>
      </c>
      <c r="N348" s="222" t="s">
        <v>3137</v>
      </c>
      <c r="O348" s="22" t="str">
        <f>IF(学校情報入力!$C$7="","",IF(学校情報入力!$C$7=登録データ!F348,1,0))</f>
        <v/>
      </c>
      <c r="P348" s="22" t="str">
        <f>IF(学校情報入力!$C$7="","",IF(学校情報入力!$C$7=登録データ!M348,1,0))</f>
        <v/>
      </c>
    </row>
    <row r="349" spans="1:16">
      <c r="A349" s="221">
        <v>1347</v>
      </c>
      <c r="B349" s="221" t="s">
        <v>1213</v>
      </c>
      <c r="C349" s="221" t="s">
        <v>1214</v>
      </c>
      <c r="D349" s="221" t="s">
        <v>3066</v>
      </c>
      <c r="E349" s="221">
        <v>33</v>
      </c>
      <c r="F349" s="221" t="s">
        <v>3106</v>
      </c>
      <c r="G349" s="221">
        <v>3</v>
      </c>
      <c r="H349" s="222">
        <v>1347</v>
      </c>
      <c r="I349" s="222" t="s">
        <v>3840</v>
      </c>
      <c r="J349" s="222" t="s">
        <v>3841</v>
      </c>
      <c r="K349" s="222" t="s">
        <v>3083</v>
      </c>
      <c r="L349" s="222">
        <v>38</v>
      </c>
      <c r="M349" s="222" t="s">
        <v>3118</v>
      </c>
      <c r="N349" s="222" t="s">
        <v>3137</v>
      </c>
      <c r="O349" s="22" t="str">
        <f>IF(学校情報入力!$C$7="","",IF(学校情報入力!$C$7=登録データ!F349,1,0))</f>
        <v/>
      </c>
      <c r="P349" s="22" t="str">
        <f>IF(学校情報入力!$C$7="","",IF(学校情報入力!$C$7=登録データ!M349,1,0))</f>
        <v/>
      </c>
    </row>
    <row r="350" spans="1:16">
      <c r="A350" s="221">
        <v>1348</v>
      </c>
      <c r="B350" s="221" t="s">
        <v>1215</v>
      </c>
      <c r="C350" s="221" t="s">
        <v>1216</v>
      </c>
      <c r="D350" s="221" t="s">
        <v>3073</v>
      </c>
      <c r="E350" s="221">
        <v>31</v>
      </c>
      <c r="F350" s="221" t="s">
        <v>3106</v>
      </c>
      <c r="G350" s="221">
        <v>3</v>
      </c>
      <c r="H350" s="222">
        <v>1348</v>
      </c>
      <c r="I350" s="222" t="s">
        <v>3842</v>
      </c>
      <c r="J350" s="222" t="s">
        <v>3843</v>
      </c>
      <c r="K350" s="222" t="s">
        <v>3066</v>
      </c>
      <c r="L350" s="222">
        <v>33</v>
      </c>
      <c r="M350" s="222" t="s">
        <v>3108</v>
      </c>
      <c r="N350" s="222">
        <v>1</v>
      </c>
      <c r="O350" s="22" t="str">
        <f>IF(学校情報入力!$C$7="","",IF(学校情報入力!$C$7=登録データ!F350,1,0))</f>
        <v/>
      </c>
      <c r="P350" s="22" t="str">
        <f>IF(学校情報入力!$C$7="","",IF(学校情報入力!$C$7=登録データ!M350,1,0))</f>
        <v/>
      </c>
    </row>
    <row r="351" spans="1:16">
      <c r="A351" s="221">
        <v>1349</v>
      </c>
      <c r="B351" s="221" t="s">
        <v>1217</v>
      </c>
      <c r="C351" s="221" t="s">
        <v>1218</v>
      </c>
      <c r="D351" s="221" t="s">
        <v>3075</v>
      </c>
      <c r="E351" s="221">
        <v>39</v>
      </c>
      <c r="F351" s="221" t="s">
        <v>3106</v>
      </c>
      <c r="G351" s="221">
        <v>2</v>
      </c>
      <c r="H351" s="222">
        <v>1349</v>
      </c>
      <c r="I351" s="222" t="s">
        <v>3844</v>
      </c>
      <c r="J351" s="222" t="s">
        <v>3845</v>
      </c>
      <c r="K351" s="222" t="s">
        <v>3065</v>
      </c>
      <c r="L351" s="222">
        <v>34</v>
      </c>
      <c r="M351" s="222" t="s">
        <v>3131</v>
      </c>
      <c r="N351" s="222" t="s">
        <v>3137</v>
      </c>
      <c r="O351" s="22" t="str">
        <f>IF(学校情報入力!$C$7="","",IF(学校情報入力!$C$7=登録データ!F351,1,0))</f>
        <v/>
      </c>
      <c r="P351" s="22" t="str">
        <f>IF(学校情報入力!$C$7="","",IF(学校情報入力!$C$7=登録データ!M351,1,0))</f>
        <v/>
      </c>
    </row>
    <row r="352" spans="1:16">
      <c r="A352" s="221">
        <v>1350</v>
      </c>
      <c r="B352" s="221" t="s">
        <v>1219</v>
      </c>
      <c r="C352" s="221" t="s">
        <v>1220</v>
      </c>
      <c r="D352" s="221" t="s">
        <v>3066</v>
      </c>
      <c r="E352" s="221">
        <v>33</v>
      </c>
      <c r="F352" s="221" t="s">
        <v>3106</v>
      </c>
      <c r="G352" s="221">
        <v>2</v>
      </c>
      <c r="H352" s="222">
        <v>1350</v>
      </c>
      <c r="I352" s="222" t="s">
        <v>3846</v>
      </c>
      <c r="J352" s="222" t="s">
        <v>3847</v>
      </c>
      <c r="K352" s="222" t="s">
        <v>3083</v>
      </c>
      <c r="L352" s="222">
        <v>38</v>
      </c>
      <c r="M352" s="222" t="s">
        <v>3110</v>
      </c>
      <c r="N352" s="222" t="s">
        <v>3150</v>
      </c>
      <c r="O352" s="22" t="str">
        <f>IF(学校情報入力!$C$7="","",IF(学校情報入力!$C$7=登録データ!F352,1,0))</f>
        <v/>
      </c>
      <c r="P352" s="22" t="str">
        <f>IF(学校情報入力!$C$7="","",IF(学校情報入力!$C$7=登録データ!M352,1,0))</f>
        <v/>
      </c>
    </row>
    <row r="353" spans="1:16">
      <c r="A353" s="221">
        <v>1351</v>
      </c>
      <c r="B353" s="221" t="s">
        <v>1221</v>
      </c>
      <c r="C353" s="221" t="s">
        <v>1222</v>
      </c>
      <c r="D353" s="221" t="s">
        <v>3075</v>
      </c>
      <c r="E353" s="221">
        <v>39</v>
      </c>
      <c r="F353" s="221" t="s">
        <v>3106</v>
      </c>
      <c r="G353" s="221">
        <v>2</v>
      </c>
      <c r="H353" s="222">
        <v>1351</v>
      </c>
      <c r="I353" s="222" t="s">
        <v>3848</v>
      </c>
      <c r="J353" s="222" t="s">
        <v>3849</v>
      </c>
      <c r="K353" s="222" t="s">
        <v>3083</v>
      </c>
      <c r="L353" s="222">
        <v>38</v>
      </c>
      <c r="M353" s="222" t="s">
        <v>3110</v>
      </c>
      <c r="N353" s="222" t="s">
        <v>3150</v>
      </c>
      <c r="O353" s="22" t="str">
        <f>IF(学校情報入力!$C$7="","",IF(学校情報入力!$C$7=登録データ!F353,1,0))</f>
        <v/>
      </c>
      <c r="P353" s="22" t="str">
        <f>IF(学校情報入力!$C$7="","",IF(学校情報入力!$C$7=登録データ!M353,1,0))</f>
        <v/>
      </c>
    </row>
    <row r="354" spans="1:16">
      <c r="A354" s="221">
        <v>1352</v>
      </c>
      <c r="B354" s="221" t="s">
        <v>1223</v>
      </c>
      <c r="C354" s="221" t="s">
        <v>1224</v>
      </c>
      <c r="D354" s="221" t="s">
        <v>3067</v>
      </c>
      <c r="E354" s="221">
        <v>32</v>
      </c>
      <c r="F354" s="221" t="s">
        <v>3106</v>
      </c>
      <c r="G354" s="221">
        <v>2</v>
      </c>
      <c r="H354" s="222">
        <v>1352</v>
      </c>
      <c r="I354" s="222" t="s">
        <v>3850</v>
      </c>
      <c r="J354" s="222" t="s">
        <v>3851</v>
      </c>
      <c r="K354" s="222" t="s">
        <v>3083</v>
      </c>
      <c r="L354" s="222">
        <v>38</v>
      </c>
      <c r="M354" s="222" t="s">
        <v>3110</v>
      </c>
      <c r="N354" s="222" t="s">
        <v>3137</v>
      </c>
      <c r="O354" s="22" t="str">
        <f>IF(学校情報入力!$C$7="","",IF(学校情報入力!$C$7=登録データ!F354,1,0))</f>
        <v/>
      </c>
      <c r="P354" s="22" t="str">
        <f>IF(学校情報入力!$C$7="","",IF(学校情報入力!$C$7=登録データ!M354,1,0))</f>
        <v/>
      </c>
    </row>
    <row r="355" spans="1:16">
      <c r="A355" s="221">
        <v>1353</v>
      </c>
      <c r="B355" s="221" t="s">
        <v>1225</v>
      </c>
      <c r="C355" s="221" t="s">
        <v>1226</v>
      </c>
      <c r="D355" s="221" t="s">
        <v>3075</v>
      </c>
      <c r="E355" s="221">
        <v>39</v>
      </c>
      <c r="F355" s="221" t="s">
        <v>3106</v>
      </c>
      <c r="G355" s="221">
        <v>2</v>
      </c>
      <c r="H355" s="222">
        <v>1353</v>
      </c>
      <c r="I355" s="222" t="s">
        <v>3852</v>
      </c>
      <c r="J355" s="222" t="s">
        <v>3853</v>
      </c>
      <c r="K355" s="222" t="s">
        <v>3082</v>
      </c>
      <c r="L355" s="222">
        <v>26</v>
      </c>
      <c r="M355" s="222" t="s">
        <v>3110</v>
      </c>
      <c r="N355" s="222" t="s">
        <v>3138</v>
      </c>
      <c r="O355" s="22" t="str">
        <f>IF(学校情報入力!$C$7="","",IF(学校情報入力!$C$7=登録データ!F355,1,0))</f>
        <v/>
      </c>
      <c r="P355" s="22" t="str">
        <f>IF(学校情報入力!$C$7="","",IF(学校情報入力!$C$7=登録データ!M355,1,0))</f>
        <v/>
      </c>
    </row>
    <row r="356" spans="1:16">
      <c r="A356" s="221">
        <v>1354</v>
      </c>
      <c r="B356" s="221" t="s">
        <v>1227</v>
      </c>
      <c r="C356" s="221" t="s">
        <v>1228</v>
      </c>
      <c r="D356" s="221" t="s">
        <v>3075</v>
      </c>
      <c r="E356" s="221">
        <v>39</v>
      </c>
      <c r="F356" s="221" t="s">
        <v>3106</v>
      </c>
      <c r="G356" s="221">
        <v>2</v>
      </c>
      <c r="H356" s="222">
        <v>1354</v>
      </c>
      <c r="I356" s="222" t="s">
        <v>3854</v>
      </c>
      <c r="J356" s="222" t="s">
        <v>3855</v>
      </c>
      <c r="K356" s="222" t="s">
        <v>3067</v>
      </c>
      <c r="L356" s="222">
        <v>32</v>
      </c>
      <c r="M356" s="222" t="s">
        <v>3116</v>
      </c>
      <c r="N356" s="222" t="s">
        <v>3137</v>
      </c>
      <c r="O356" s="22" t="str">
        <f>IF(学校情報入力!$C$7="","",IF(学校情報入力!$C$7=登録データ!F356,1,0))</f>
        <v/>
      </c>
      <c r="P356" s="22" t="str">
        <f>IF(学校情報入力!$C$7="","",IF(学校情報入力!$C$7=登録データ!M356,1,0))</f>
        <v/>
      </c>
    </row>
    <row r="357" spans="1:16">
      <c r="A357" s="221">
        <v>1355</v>
      </c>
      <c r="B357" s="221" t="s">
        <v>1229</v>
      </c>
      <c r="C357" s="221" t="s">
        <v>1230</v>
      </c>
      <c r="D357" s="221" t="s">
        <v>3066</v>
      </c>
      <c r="E357" s="221">
        <v>33</v>
      </c>
      <c r="F357" s="221" t="s">
        <v>3106</v>
      </c>
      <c r="G357" s="221">
        <v>1</v>
      </c>
      <c r="H357" s="222">
        <v>1355</v>
      </c>
      <c r="I357" s="222" t="s">
        <v>3856</v>
      </c>
      <c r="J357" s="222" t="s">
        <v>3857</v>
      </c>
      <c r="K357" s="222" t="s">
        <v>3067</v>
      </c>
      <c r="L357" s="222">
        <v>32</v>
      </c>
      <c r="M357" s="222" t="s">
        <v>3116</v>
      </c>
      <c r="N357" s="222" t="s">
        <v>3137</v>
      </c>
      <c r="O357" s="22" t="str">
        <f>IF(学校情報入力!$C$7="","",IF(学校情報入力!$C$7=登録データ!F357,1,0))</f>
        <v/>
      </c>
      <c r="P357" s="22" t="str">
        <f>IF(学校情報入力!$C$7="","",IF(学校情報入力!$C$7=登録データ!M357,1,0))</f>
        <v/>
      </c>
    </row>
    <row r="358" spans="1:16">
      <c r="A358" s="221">
        <v>1356</v>
      </c>
      <c r="B358" s="221" t="s">
        <v>1231</v>
      </c>
      <c r="C358" s="221" t="s">
        <v>1232</v>
      </c>
      <c r="D358" s="221" t="s">
        <v>3065</v>
      </c>
      <c r="E358" s="221">
        <v>34</v>
      </c>
      <c r="F358" s="221" t="s">
        <v>3106</v>
      </c>
      <c r="G358" s="221">
        <v>1</v>
      </c>
      <c r="H358" s="222">
        <v>1356</v>
      </c>
      <c r="I358" s="222" t="s">
        <v>3858</v>
      </c>
      <c r="J358" s="222" t="s">
        <v>3859</v>
      </c>
      <c r="K358" s="222" t="s">
        <v>3074</v>
      </c>
      <c r="L358" s="222">
        <v>36</v>
      </c>
      <c r="M358" s="222" t="s">
        <v>3107</v>
      </c>
      <c r="N358" s="222" t="s">
        <v>3137</v>
      </c>
      <c r="O358" s="22" t="str">
        <f>IF(学校情報入力!$C$7="","",IF(学校情報入力!$C$7=登録データ!F358,1,0))</f>
        <v/>
      </c>
      <c r="P358" s="22" t="str">
        <f>IF(学校情報入力!$C$7="","",IF(学校情報入力!$C$7=登録データ!M358,1,0))</f>
        <v/>
      </c>
    </row>
    <row r="359" spans="1:16">
      <c r="A359" s="221">
        <v>1357</v>
      </c>
      <c r="B359" s="221" t="s">
        <v>1233</v>
      </c>
      <c r="C359" s="221" t="s">
        <v>1234</v>
      </c>
      <c r="D359" s="221" t="s">
        <v>3075</v>
      </c>
      <c r="E359" s="221">
        <v>39</v>
      </c>
      <c r="F359" s="221" t="s">
        <v>3106</v>
      </c>
      <c r="G359" s="221">
        <v>1</v>
      </c>
      <c r="H359" s="222">
        <v>1357</v>
      </c>
      <c r="I359" s="222" t="s">
        <v>3860</v>
      </c>
      <c r="J359" s="222" t="s">
        <v>3861</v>
      </c>
      <c r="K359" s="222" t="s">
        <v>3074</v>
      </c>
      <c r="L359" s="222">
        <v>36</v>
      </c>
      <c r="M359" s="222" t="s">
        <v>3107</v>
      </c>
      <c r="N359" s="222" t="s">
        <v>3137</v>
      </c>
      <c r="O359" s="22" t="str">
        <f>IF(学校情報入力!$C$7="","",IF(学校情報入力!$C$7=登録データ!F359,1,0))</f>
        <v/>
      </c>
      <c r="P359" s="22" t="str">
        <f>IF(学校情報入力!$C$7="","",IF(学校情報入力!$C$7=登録データ!M359,1,0))</f>
        <v/>
      </c>
    </row>
    <row r="360" spans="1:16">
      <c r="A360" s="221">
        <v>1358</v>
      </c>
      <c r="B360" s="221" t="s">
        <v>1235</v>
      </c>
      <c r="C360" s="221" t="s">
        <v>1236</v>
      </c>
      <c r="D360" s="221" t="s">
        <v>3069</v>
      </c>
      <c r="E360" s="221">
        <v>27</v>
      </c>
      <c r="F360" s="221" t="s">
        <v>3106</v>
      </c>
      <c r="G360" s="221">
        <v>1</v>
      </c>
      <c r="H360" s="222">
        <v>1358</v>
      </c>
      <c r="I360" s="222" t="s">
        <v>3862</v>
      </c>
      <c r="J360" s="222" t="s">
        <v>3863</v>
      </c>
      <c r="K360" s="222" t="s">
        <v>3075</v>
      </c>
      <c r="L360" s="222">
        <v>39</v>
      </c>
      <c r="M360" s="222" t="s">
        <v>3123</v>
      </c>
      <c r="N360" s="222">
        <v>4</v>
      </c>
      <c r="O360" s="22" t="str">
        <f>IF(学校情報入力!$C$7="","",IF(学校情報入力!$C$7=登録データ!F360,1,0))</f>
        <v/>
      </c>
      <c r="P360" s="22" t="str">
        <f>IF(学校情報入力!$C$7="","",IF(学校情報入力!$C$7=登録データ!M360,1,0))</f>
        <v/>
      </c>
    </row>
    <row r="361" spans="1:16">
      <c r="A361" s="221">
        <v>1359</v>
      </c>
      <c r="B361" s="221" t="s">
        <v>1237</v>
      </c>
      <c r="C361" s="221" t="s">
        <v>1238</v>
      </c>
      <c r="D361" s="221" t="s">
        <v>3066</v>
      </c>
      <c r="E361" s="221">
        <v>33</v>
      </c>
      <c r="F361" s="221" t="s">
        <v>373</v>
      </c>
      <c r="G361" s="221" t="s">
        <v>3138</v>
      </c>
      <c r="H361" s="222" t="s">
        <v>3864</v>
      </c>
      <c r="I361" s="222" t="s">
        <v>3865</v>
      </c>
      <c r="J361" s="222" t="s">
        <v>3866</v>
      </c>
      <c r="K361" s="222" t="s">
        <v>3065</v>
      </c>
      <c r="L361" s="222">
        <v>34</v>
      </c>
      <c r="M361" s="222" t="s">
        <v>368</v>
      </c>
      <c r="N361" s="222" t="s">
        <v>3139</v>
      </c>
      <c r="O361" s="22" t="str">
        <f>IF(学校情報入力!$C$7="","",IF(学校情報入力!$C$7=登録データ!F361,1,0))</f>
        <v/>
      </c>
      <c r="P361" s="22" t="str">
        <f>IF(学校情報入力!$C$7="","",IF(学校情報入力!$C$7=登録データ!M361,1,0))</f>
        <v/>
      </c>
    </row>
    <row r="362" spans="1:16">
      <c r="A362" s="221">
        <v>1360</v>
      </c>
      <c r="B362" s="221" t="s">
        <v>1239</v>
      </c>
      <c r="C362" s="221" t="s">
        <v>1240</v>
      </c>
      <c r="D362" s="221" t="s">
        <v>3074</v>
      </c>
      <c r="E362" s="221">
        <v>36</v>
      </c>
      <c r="F362" s="221" t="s">
        <v>3107</v>
      </c>
      <c r="G362" s="221" t="s">
        <v>3135</v>
      </c>
      <c r="H362" s="222">
        <v>1360</v>
      </c>
      <c r="I362" s="222" t="s">
        <v>3867</v>
      </c>
      <c r="J362" s="222" t="s">
        <v>3868</v>
      </c>
      <c r="K362" s="222" t="s">
        <v>3065</v>
      </c>
      <c r="L362" s="222">
        <v>34</v>
      </c>
      <c r="M362" s="222" t="s">
        <v>3113</v>
      </c>
      <c r="N362" s="222" t="s">
        <v>3137</v>
      </c>
      <c r="O362" s="22" t="str">
        <f>IF(学校情報入力!$C$7="","",IF(学校情報入力!$C$7=登録データ!F362,1,0))</f>
        <v/>
      </c>
      <c r="P362" s="22" t="str">
        <f>IF(学校情報入力!$C$7="","",IF(学校情報入力!$C$7=登録データ!M362,1,0))</f>
        <v/>
      </c>
    </row>
    <row r="363" spans="1:16">
      <c r="A363" s="221">
        <v>1361</v>
      </c>
      <c r="B363" s="221" t="s">
        <v>1241</v>
      </c>
      <c r="C363" s="221" t="s">
        <v>1242</v>
      </c>
      <c r="D363" s="221" t="s">
        <v>3074</v>
      </c>
      <c r="E363" s="221">
        <v>36</v>
      </c>
      <c r="F363" s="221" t="s">
        <v>3107</v>
      </c>
      <c r="G363" s="221" t="s">
        <v>3135</v>
      </c>
      <c r="H363" s="222">
        <v>1361</v>
      </c>
      <c r="I363" s="222" t="s">
        <v>3869</v>
      </c>
      <c r="J363" s="222" t="s">
        <v>3870</v>
      </c>
      <c r="K363" s="222" t="s">
        <v>3065</v>
      </c>
      <c r="L363" s="222">
        <v>34</v>
      </c>
      <c r="M363" s="222" t="s">
        <v>3113</v>
      </c>
      <c r="N363" s="222" t="s">
        <v>3138</v>
      </c>
      <c r="O363" s="22" t="str">
        <f>IF(学校情報入力!$C$7="","",IF(学校情報入力!$C$7=登録データ!F363,1,0))</f>
        <v/>
      </c>
      <c r="P363" s="22" t="str">
        <f>IF(学校情報入力!$C$7="","",IF(学校情報入力!$C$7=登録データ!M363,1,0))</f>
        <v/>
      </c>
    </row>
    <row r="364" spans="1:16">
      <c r="A364" s="221">
        <v>1362</v>
      </c>
      <c r="B364" s="221" t="s">
        <v>1243</v>
      </c>
      <c r="C364" s="221" t="s">
        <v>1244</v>
      </c>
      <c r="D364" s="221" t="s">
        <v>3074</v>
      </c>
      <c r="E364" s="221">
        <v>36</v>
      </c>
      <c r="F364" s="221" t="s">
        <v>3107</v>
      </c>
      <c r="G364" s="221" t="s">
        <v>3135</v>
      </c>
      <c r="H364" s="222">
        <v>1362</v>
      </c>
      <c r="I364" s="222" t="s">
        <v>3871</v>
      </c>
      <c r="J364" s="222" t="s">
        <v>3872</v>
      </c>
      <c r="K364" s="222" t="s">
        <v>3068</v>
      </c>
      <c r="L364" s="222">
        <v>37</v>
      </c>
      <c r="M364" s="222" t="s">
        <v>3121</v>
      </c>
      <c r="N364" s="222">
        <v>1</v>
      </c>
      <c r="O364" s="22" t="str">
        <f>IF(学校情報入力!$C$7="","",IF(学校情報入力!$C$7=登録データ!F364,1,0))</f>
        <v/>
      </c>
      <c r="P364" s="22" t="str">
        <f>IF(学校情報入力!$C$7="","",IF(学校情報入力!$C$7=登録データ!M364,1,0))</f>
        <v/>
      </c>
    </row>
    <row r="365" spans="1:16">
      <c r="A365" s="221">
        <v>1363</v>
      </c>
      <c r="B365" s="221" t="s">
        <v>1245</v>
      </c>
      <c r="C365" s="221" t="s">
        <v>1246</v>
      </c>
      <c r="D365" s="221" t="s">
        <v>3074</v>
      </c>
      <c r="E365" s="221">
        <v>36</v>
      </c>
      <c r="F365" s="221" t="s">
        <v>3107</v>
      </c>
      <c r="G365" s="221" t="s">
        <v>3135</v>
      </c>
      <c r="H365" s="222">
        <v>1363</v>
      </c>
      <c r="I365" s="222" t="s">
        <v>3873</v>
      </c>
      <c r="J365" s="222" t="s">
        <v>3874</v>
      </c>
      <c r="K365" s="222" t="s">
        <v>3068</v>
      </c>
      <c r="L365" s="222">
        <v>37</v>
      </c>
      <c r="M365" s="222" t="s">
        <v>3121</v>
      </c>
      <c r="N365" s="222">
        <v>1</v>
      </c>
      <c r="O365" s="22" t="str">
        <f>IF(学校情報入力!$C$7="","",IF(学校情報入力!$C$7=登録データ!F365,1,0))</f>
        <v/>
      </c>
      <c r="P365" s="22" t="str">
        <f>IF(学校情報入力!$C$7="","",IF(学校情報入力!$C$7=登録データ!M365,1,0))</f>
        <v/>
      </c>
    </row>
    <row r="366" spans="1:16">
      <c r="A366" s="221">
        <v>1364</v>
      </c>
      <c r="B366" s="221" t="s">
        <v>1247</v>
      </c>
      <c r="C366" s="221" t="s">
        <v>1248</v>
      </c>
      <c r="D366" s="221" t="s">
        <v>3074</v>
      </c>
      <c r="E366" s="221">
        <v>36</v>
      </c>
      <c r="F366" s="221" t="s">
        <v>3107</v>
      </c>
      <c r="G366" s="221" t="s">
        <v>3132</v>
      </c>
      <c r="H366" s="222">
        <v>1364</v>
      </c>
      <c r="I366" s="222" t="s">
        <v>3875</v>
      </c>
      <c r="J366" s="222" t="s">
        <v>3876</v>
      </c>
      <c r="K366" s="222" t="s">
        <v>3066</v>
      </c>
      <c r="L366" s="222">
        <v>33</v>
      </c>
      <c r="M366" s="222" t="s">
        <v>3108</v>
      </c>
      <c r="N366" s="222" t="s">
        <v>3137</v>
      </c>
      <c r="O366" s="22" t="str">
        <f>IF(学校情報入力!$C$7="","",IF(学校情報入力!$C$7=登録データ!F366,1,0))</f>
        <v/>
      </c>
      <c r="P366" s="22" t="str">
        <f>IF(学校情報入力!$C$7="","",IF(学校情報入力!$C$7=登録データ!M366,1,0))</f>
        <v/>
      </c>
    </row>
    <row r="367" spans="1:16">
      <c r="A367" s="221">
        <v>1365</v>
      </c>
      <c r="B367" s="221" t="s">
        <v>1249</v>
      </c>
      <c r="C367" s="221" t="s">
        <v>1250</v>
      </c>
      <c r="D367" s="221" t="s">
        <v>3074</v>
      </c>
      <c r="E367" s="221">
        <v>36</v>
      </c>
      <c r="F367" s="221" t="s">
        <v>3107</v>
      </c>
      <c r="G367" s="221">
        <v>4</v>
      </c>
      <c r="H367" s="222">
        <v>1365</v>
      </c>
      <c r="I367" s="222" t="s">
        <v>3877</v>
      </c>
      <c r="J367" s="222" t="s">
        <v>3878</v>
      </c>
      <c r="K367" s="222" t="s">
        <v>3066</v>
      </c>
      <c r="L367" s="222">
        <v>33</v>
      </c>
      <c r="M367" s="222" t="s">
        <v>3108</v>
      </c>
      <c r="N367" s="222" t="s">
        <v>3137</v>
      </c>
      <c r="O367" s="22" t="str">
        <f>IF(学校情報入力!$C$7="","",IF(学校情報入力!$C$7=登録データ!F367,1,0))</f>
        <v/>
      </c>
      <c r="P367" s="22" t="str">
        <f>IF(学校情報入力!$C$7="","",IF(学校情報入力!$C$7=登録データ!M367,1,0))</f>
        <v/>
      </c>
    </row>
    <row r="368" spans="1:16">
      <c r="A368" s="221">
        <v>1366</v>
      </c>
      <c r="B368" s="221" t="s">
        <v>1251</v>
      </c>
      <c r="C368" s="221" t="s">
        <v>1252</v>
      </c>
      <c r="D368" s="221" t="s">
        <v>3074</v>
      </c>
      <c r="E368" s="221">
        <v>36</v>
      </c>
      <c r="F368" s="221" t="s">
        <v>3107</v>
      </c>
      <c r="G368" s="221">
        <v>4</v>
      </c>
      <c r="H368" s="222">
        <v>1366</v>
      </c>
      <c r="I368" s="222" t="s">
        <v>3879</v>
      </c>
      <c r="J368" s="222" t="s">
        <v>3880</v>
      </c>
      <c r="K368" s="222" t="s">
        <v>3066</v>
      </c>
      <c r="L368" s="222">
        <v>33</v>
      </c>
      <c r="M368" s="222" t="s">
        <v>3108</v>
      </c>
      <c r="N368" s="222" t="s">
        <v>3137</v>
      </c>
      <c r="O368" s="22" t="str">
        <f>IF(学校情報入力!$C$7="","",IF(学校情報入力!$C$7=登録データ!F368,1,0))</f>
        <v/>
      </c>
      <c r="P368" s="22" t="str">
        <f>IF(学校情報入力!$C$7="","",IF(学校情報入力!$C$7=登録データ!M368,1,0))</f>
        <v/>
      </c>
    </row>
    <row r="369" spans="1:16">
      <c r="A369" s="221">
        <v>1367</v>
      </c>
      <c r="B369" s="221" t="s">
        <v>1253</v>
      </c>
      <c r="C369" s="221" t="s">
        <v>1254</v>
      </c>
      <c r="D369" s="221" t="s">
        <v>3074</v>
      </c>
      <c r="E369" s="221">
        <v>36</v>
      </c>
      <c r="F369" s="221" t="s">
        <v>3107</v>
      </c>
      <c r="G369" s="221">
        <v>3</v>
      </c>
      <c r="H369" s="222">
        <v>1367</v>
      </c>
      <c r="I369" s="222" t="s">
        <v>3881</v>
      </c>
      <c r="J369" s="222" t="s">
        <v>3882</v>
      </c>
      <c r="K369" s="222" t="s">
        <v>3066</v>
      </c>
      <c r="L369" s="222">
        <v>33</v>
      </c>
      <c r="M369" s="222" t="s">
        <v>3108</v>
      </c>
      <c r="N369" s="222" t="s">
        <v>3137</v>
      </c>
      <c r="O369" s="22" t="str">
        <f>IF(学校情報入力!$C$7="","",IF(学校情報入力!$C$7=登録データ!F369,1,0))</f>
        <v/>
      </c>
      <c r="P369" s="22" t="str">
        <f>IF(学校情報入力!$C$7="","",IF(学校情報入力!$C$7=登録データ!M369,1,0))</f>
        <v/>
      </c>
    </row>
    <row r="370" spans="1:16">
      <c r="A370" s="221">
        <v>1368</v>
      </c>
      <c r="B370" s="221" t="s">
        <v>1255</v>
      </c>
      <c r="C370" s="221" t="s">
        <v>1256</v>
      </c>
      <c r="D370" s="221" t="s">
        <v>3074</v>
      </c>
      <c r="E370" s="221">
        <v>36</v>
      </c>
      <c r="F370" s="221" t="s">
        <v>3107</v>
      </c>
      <c r="G370" s="221">
        <v>2</v>
      </c>
      <c r="H370" s="222">
        <v>1368</v>
      </c>
      <c r="I370" s="222" t="s">
        <v>3883</v>
      </c>
      <c r="J370" s="222" t="s">
        <v>3884</v>
      </c>
      <c r="K370" s="222" t="s">
        <v>3066</v>
      </c>
      <c r="L370" s="222">
        <v>33</v>
      </c>
      <c r="M370" s="222" t="s">
        <v>3108</v>
      </c>
      <c r="N370" s="222" t="s">
        <v>3137</v>
      </c>
      <c r="O370" s="22" t="str">
        <f>IF(学校情報入力!$C$7="","",IF(学校情報入力!$C$7=登録データ!F370,1,0))</f>
        <v/>
      </c>
      <c r="P370" s="22" t="str">
        <f>IF(学校情報入力!$C$7="","",IF(学校情報入力!$C$7=登録データ!M370,1,0))</f>
        <v/>
      </c>
    </row>
    <row r="371" spans="1:16">
      <c r="A371" s="221">
        <v>1369</v>
      </c>
      <c r="B371" s="221" t="s">
        <v>1257</v>
      </c>
      <c r="C371" s="221" t="s">
        <v>1258</v>
      </c>
      <c r="D371" s="221" t="s">
        <v>3074</v>
      </c>
      <c r="E371" s="221">
        <v>36</v>
      </c>
      <c r="F371" s="221" t="s">
        <v>3107</v>
      </c>
      <c r="G371" s="221">
        <v>2</v>
      </c>
      <c r="H371" s="222">
        <v>1369</v>
      </c>
      <c r="I371" s="222" t="s">
        <v>3885</v>
      </c>
      <c r="J371" s="222" t="s">
        <v>3886</v>
      </c>
      <c r="K371" s="222" t="s">
        <v>3071</v>
      </c>
      <c r="L371" s="222">
        <v>35</v>
      </c>
      <c r="M371" s="222" t="s">
        <v>3128</v>
      </c>
      <c r="N371" s="222" t="s">
        <v>3137</v>
      </c>
      <c r="O371" s="22" t="str">
        <f>IF(学校情報入力!$C$7="","",IF(学校情報入力!$C$7=登録データ!F371,1,0))</f>
        <v/>
      </c>
      <c r="P371" s="22" t="str">
        <f>IF(学校情報入力!$C$7="","",IF(学校情報入力!$C$7=登録データ!M371,1,0))</f>
        <v/>
      </c>
    </row>
    <row r="372" spans="1:16">
      <c r="A372" s="221">
        <v>1370</v>
      </c>
      <c r="B372" s="221" t="s">
        <v>1259</v>
      </c>
      <c r="C372" s="221" t="s">
        <v>1260</v>
      </c>
      <c r="D372" s="221" t="s">
        <v>3073</v>
      </c>
      <c r="E372" s="221">
        <v>31</v>
      </c>
      <c r="F372" s="221" t="s">
        <v>3108</v>
      </c>
      <c r="G372" s="221" t="s">
        <v>3135</v>
      </c>
      <c r="H372" s="222">
        <v>1370</v>
      </c>
      <c r="I372" s="222" t="s">
        <v>3887</v>
      </c>
      <c r="J372" s="222" t="s">
        <v>3888</v>
      </c>
      <c r="K372" s="222" t="s">
        <v>3073</v>
      </c>
      <c r="L372" s="222">
        <v>31</v>
      </c>
      <c r="M372" s="222" t="s">
        <v>3096</v>
      </c>
      <c r="N372" s="222" t="s">
        <v>3137</v>
      </c>
      <c r="O372" s="22" t="str">
        <f>IF(学校情報入力!$C$7="","",IF(学校情報入力!$C$7=登録データ!F372,1,0))</f>
        <v/>
      </c>
      <c r="P372" s="22" t="str">
        <f>IF(学校情報入力!$C$7="","",IF(学校情報入力!$C$7=登録データ!M372,1,0))</f>
        <v/>
      </c>
    </row>
    <row r="373" spans="1:16">
      <c r="A373" s="221">
        <v>1371</v>
      </c>
      <c r="B373" s="221" t="s">
        <v>1261</v>
      </c>
      <c r="C373" s="221" t="s">
        <v>1262</v>
      </c>
      <c r="D373" s="221" t="s">
        <v>3065</v>
      </c>
      <c r="E373" s="221">
        <v>34</v>
      </c>
      <c r="F373" s="221" t="s">
        <v>3108</v>
      </c>
      <c r="G373" s="221" t="s">
        <v>3135</v>
      </c>
      <c r="H373" s="222">
        <v>1371</v>
      </c>
      <c r="I373" s="222" t="s">
        <v>3889</v>
      </c>
      <c r="J373" s="222" t="s">
        <v>3890</v>
      </c>
      <c r="K373" s="222" t="s">
        <v>3073</v>
      </c>
      <c r="L373" s="222">
        <v>31</v>
      </c>
      <c r="M373" s="222" t="s">
        <v>3096</v>
      </c>
      <c r="N373" s="222" t="s">
        <v>3137</v>
      </c>
      <c r="O373" s="22" t="str">
        <f>IF(学校情報入力!$C$7="","",IF(学校情報入力!$C$7=登録データ!F373,1,0))</f>
        <v/>
      </c>
      <c r="P373" s="22" t="str">
        <f>IF(学校情報入力!$C$7="","",IF(学校情報入力!$C$7=登録データ!M373,1,0))</f>
        <v/>
      </c>
    </row>
    <row r="374" spans="1:16">
      <c r="A374" s="221">
        <v>1372</v>
      </c>
      <c r="B374" s="221" t="s">
        <v>1263</v>
      </c>
      <c r="C374" s="221" t="s">
        <v>1264</v>
      </c>
      <c r="D374" s="221" t="s">
        <v>3069</v>
      </c>
      <c r="E374" s="221">
        <v>27</v>
      </c>
      <c r="F374" s="221" t="s">
        <v>3108</v>
      </c>
      <c r="G374" s="221" t="s">
        <v>3135</v>
      </c>
      <c r="H374" s="222">
        <v>1372</v>
      </c>
      <c r="I374" s="222" t="s">
        <v>3891</v>
      </c>
      <c r="J374" s="222" t="s">
        <v>3892</v>
      </c>
      <c r="K374" s="222" t="s">
        <v>3073</v>
      </c>
      <c r="L374" s="222">
        <v>31</v>
      </c>
      <c r="M374" s="222" t="s">
        <v>3096</v>
      </c>
      <c r="N374" s="222" t="s">
        <v>3137</v>
      </c>
      <c r="O374" s="22" t="str">
        <f>IF(学校情報入力!$C$7="","",IF(学校情報入力!$C$7=登録データ!F374,1,0))</f>
        <v/>
      </c>
      <c r="P374" s="22" t="str">
        <f>IF(学校情報入力!$C$7="","",IF(学校情報入力!$C$7=登録データ!M374,1,0))</f>
        <v/>
      </c>
    </row>
    <row r="375" spans="1:16">
      <c r="A375" s="221">
        <v>1373</v>
      </c>
      <c r="B375" s="221" t="s">
        <v>1265</v>
      </c>
      <c r="C375" s="221" t="s">
        <v>1266</v>
      </c>
      <c r="D375" s="221" t="s">
        <v>3074</v>
      </c>
      <c r="E375" s="221">
        <v>36</v>
      </c>
      <c r="F375" s="221" t="s">
        <v>3108</v>
      </c>
      <c r="G375" s="221" t="s">
        <v>3135</v>
      </c>
      <c r="H375" s="222">
        <v>1373</v>
      </c>
      <c r="I375" s="222" t="s">
        <v>3893</v>
      </c>
      <c r="J375" s="222" t="s">
        <v>3894</v>
      </c>
      <c r="K375" s="222" t="s">
        <v>3083</v>
      </c>
      <c r="L375" s="222">
        <v>38</v>
      </c>
      <c r="M375" s="222" t="s">
        <v>3110</v>
      </c>
      <c r="N375" s="222" t="s">
        <v>3137</v>
      </c>
      <c r="O375" s="22" t="str">
        <f>IF(学校情報入力!$C$7="","",IF(学校情報入力!$C$7=登録データ!F375,1,0))</f>
        <v/>
      </c>
      <c r="P375" s="22" t="str">
        <f>IF(学校情報入力!$C$7="","",IF(学校情報入力!$C$7=登録データ!M375,1,0))</f>
        <v/>
      </c>
    </row>
    <row r="376" spans="1:16">
      <c r="A376" s="221">
        <v>1374</v>
      </c>
      <c r="B376" s="221" t="s">
        <v>1267</v>
      </c>
      <c r="C376" s="221" t="s">
        <v>1268</v>
      </c>
      <c r="D376" s="221" t="s">
        <v>3091</v>
      </c>
      <c r="E376" s="221">
        <v>18</v>
      </c>
      <c r="F376" s="221" t="s">
        <v>3108</v>
      </c>
      <c r="G376" s="221" t="s">
        <v>3132</v>
      </c>
      <c r="H376" s="222">
        <v>1374</v>
      </c>
      <c r="I376" s="222" t="s">
        <v>3895</v>
      </c>
      <c r="J376" s="222" t="s">
        <v>3896</v>
      </c>
      <c r="K376" s="222" t="s">
        <v>3083</v>
      </c>
      <c r="L376" s="222">
        <v>38</v>
      </c>
      <c r="M376" s="222" t="s">
        <v>3110</v>
      </c>
      <c r="N376" s="222" t="s">
        <v>3137</v>
      </c>
      <c r="O376" s="22" t="str">
        <f>IF(学校情報入力!$C$7="","",IF(学校情報入力!$C$7=登録データ!F376,1,0))</f>
        <v/>
      </c>
      <c r="P376" s="22" t="str">
        <f>IF(学校情報入力!$C$7="","",IF(学校情報入力!$C$7=登録データ!M376,1,0))</f>
        <v/>
      </c>
    </row>
    <row r="377" spans="1:16">
      <c r="A377" s="221">
        <v>1375</v>
      </c>
      <c r="B377" s="221" t="s">
        <v>1269</v>
      </c>
      <c r="C377" s="221" t="s">
        <v>1270</v>
      </c>
      <c r="D377" s="221" t="s">
        <v>3068</v>
      </c>
      <c r="E377" s="221">
        <v>37</v>
      </c>
      <c r="F377" s="221" t="s">
        <v>3108</v>
      </c>
      <c r="G377" s="221" t="s">
        <v>3132</v>
      </c>
      <c r="H377" s="222">
        <v>1375</v>
      </c>
      <c r="I377" s="222" t="s">
        <v>3897</v>
      </c>
      <c r="J377" s="222" t="s">
        <v>3898</v>
      </c>
      <c r="K377" s="222" t="s">
        <v>3083</v>
      </c>
      <c r="L377" s="222">
        <v>38</v>
      </c>
      <c r="M377" s="222" t="s">
        <v>3110</v>
      </c>
      <c r="N377" s="222" t="s">
        <v>3137</v>
      </c>
      <c r="O377" s="22" t="str">
        <f>IF(学校情報入力!$C$7="","",IF(学校情報入力!$C$7=登録データ!F377,1,0))</f>
        <v/>
      </c>
      <c r="P377" s="22" t="str">
        <f>IF(学校情報入力!$C$7="","",IF(学校情報入力!$C$7=登録データ!M377,1,0))</f>
        <v/>
      </c>
    </row>
    <row r="378" spans="1:16">
      <c r="A378" s="221">
        <v>1376</v>
      </c>
      <c r="B378" s="221" t="s">
        <v>1271</v>
      </c>
      <c r="C378" s="221" t="s">
        <v>1272</v>
      </c>
      <c r="D378" s="221" t="s">
        <v>3066</v>
      </c>
      <c r="E378" s="221">
        <v>33</v>
      </c>
      <c r="F378" s="221" t="s">
        <v>3108</v>
      </c>
      <c r="G378" s="221" t="s">
        <v>3132</v>
      </c>
      <c r="H378" s="222">
        <v>1376</v>
      </c>
      <c r="I378" s="222" t="s">
        <v>3899</v>
      </c>
      <c r="J378" s="222" t="s">
        <v>3900</v>
      </c>
      <c r="K378" s="222" t="s">
        <v>3066</v>
      </c>
      <c r="L378" s="222">
        <v>33</v>
      </c>
      <c r="M378" s="222" t="s">
        <v>3108</v>
      </c>
      <c r="N378" s="222" t="s">
        <v>3137</v>
      </c>
      <c r="O378" s="22" t="str">
        <f>IF(学校情報入力!$C$7="","",IF(学校情報入力!$C$7=登録データ!F378,1,0))</f>
        <v/>
      </c>
      <c r="P378" s="22" t="str">
        <f>IF(学校情報入力!$C$7="","",IF(学校情報入力!$C$7=登録データ!M378,1,0))</f>
        <v/>
      </c>
    </row>
    <row r="379" spans="1:16">
      <c r="A379" s="221">
        <v>1377</v>
      </c>
      <c r="B379" s="221" t="s">
        <v>1273</v>
      </c>
      <c r="C379" s="221" t="s">
        <v>1274</v>
      </c>
      <c r="D379" s="221" t="s">
        <v>3066</v>
      </c>
      <c r="E379" s="221">
        <v>33</v>
      </c>
      <c r="F379" s="221" t="s">
        <v>3108</v>
      </c>
      <c r="G379" s="221" t="s">
        <v>3132</v>
      </c>
      <c r="H379" s="222">
        <v>1377</v>
      </c>
      <c r="I379" s="222" t="s">
        <v>3901</v>
      </c>
      <c r="J379" s="222" t="s">
        <v>3902</v>
      </c>
      <c r="K379" s="222" t="s">
        <v>3066</v>
      </c>
      <c r="L379" s="222">
        <v>33</v>
      </c>
      <c r="M379" s="222" t="s">
        <v>3108</v>
      </c>
      <c r="N379" s="222" t="s">
        <v>3137</v>
      </c>
      <c r="O379" s="22" t="str">
        <f>IF(学校情報入力!$C$7="","",IF(学校情報入力!$C$7=登録データ!F379,1,0))</f>
        <v/>
      </c>
      <c r="P379" s="22" t="str">
        <f>IF(学校情報入力!$C$7="","",IF(学校情報入力!$C$7=登録データ!M379,1,0))</f>
        <v/>
      </c>
    </row>
    <row r="380" spans="1:16">
      <c r="A380" s="221">
        <v>1378</v>
      </c>
      <c r="B380" s="221" t="s">
        <v>1275</v>
      </c>
      <c r="C380" s="221" t="s">
        <v>1276</v>
      </c>
      <c r="D380" s="221" t="s">
        <v>3066</v>
      </c>
      <c r="E380" s="221">
        <v>33</v>
      </c>
      <c r="F380" s="221" t="s">
        <v>3108</v>
      </c>
      <c r="G380" s="221" t="s">
        <v>3132</v>
      </c>
      <c r="H380" s="222">
        <v>1378</v>
      </c>
      <c r="I380" s="222" t="s">
        <v>3903</v>
      </c>
      <c r="J380" s="222" t="s">
        <v>3904</v>
      </c>
      <c r="K380" s="222" t="s">
        <v>3075</v>
      </c>
      <c r="L380" s="222">
        <v>39</v>
      </c>
      <c r="M380" s="222" t="s">
        <v>3101</v>
      </c>
      <c r="N380" s="222" t="s">
        <v>3137</v>
      </c>
      <c r="O380" s="22" t="str">
        <f>IF(学校情報入力!$C$7="","",IF(学校情報入力!$C$7=登録データ!F380,1,0))</f>
        <v/>
      </c>
      <c r="P380" s="22" t="str">
        <f>IF(学校情報入力!$C$7="","",IF(学校情報入力!$C$7=登録データ!M380,1,0))</f>
        <v/>
      </c>
    </row>
    <row r="381" spans="1:16">
      <c r="A381" s="221">
        <v>1379</v>
      </c>
      <c r="B381" s="221" t="s">
        <v>1277</v>
      </c>
      <c r="C381" s="221" t="s">
        <v>1278</v>
      </c>
      <c r="D381" s="221" t="s">
        <v>3065</v>
      </c>
      <c r="E381" s="221">
        <v>34</v>
      </c>
      <c r="F381" s="221" t="s">
        <v>3108</v>
      </c>
      <c r="G381" s="221" t="s">
        <v>3132</v>
      </c>
      <c r="H381" s="222">
        <v>1379</v>
      </c>
      <c r="I381" s="222" t="s">
        <v>3905</v>
      </c>
      <c r="J381" s="222" t="s">
        <v>3906</v>
      </c>
      <c r="K381" s="222" t="s">
        <v>3075</v>
      </c>
      <c r="L381" s="222">
        <v>39</v>
      </c>
      <c r="M381" s="222" t="s">
        <v>3101</v>
      </c>
      <c r="N381" s="222" t="s">
        <v>3137</v>
      </c>
      <c r="O381" s="22" t="str">
        <f>IF(学校情報入力!$C$7="","",IF(学校情報入力!$C$7=登録データ!F381,1,0))</f>
        <v/>
      </c>
      <c r="P381" s="22" t="str">
        <f>IF(学校情報入力!$C$7="","",IF(学校情報入力!$C$7=登録データ!M381,1,0))</f>
        <v/>
      </c>
    </row>
    <row r="382" spans="1:16">
      <c r="A382" s="221">
        <v>1380</v>
      </c>
      <c r="B382" s="221" t="s">
        <v>1279</v>
      </c>
      <c r="C382" s="221" t="s">
        <v>1280</v>
      </c>
      <c r="D382" s="221" t="s">
        <v>3066</v>
      </c>
      <c r="E382" s="221">
        <v>33</v>
      </c>
      <c r="F382" s="221" t="s">
        <v>3108</v>
      </c>
      <c r="G382" s="221" t="s">
        <v>3132</v>
      </c>
      <c r="H382" s="222">
        <v>1380</v>
      </c>
      <c r="I382" s="222" t="s">
        <v>3907</v>
      </c>
      <c r="J382" s="222" t="s">
        <v>3908</v>
      </c>
      <c r="K382" s="222" t="s">
        <v>3083</v>
      </c>
      <c r="L382" s="222">
        <v>38</v>
      </c>
      <c r="M382" s="222" t="s">
        <v>3098</v>
      </c>
      <c r="N382" s="222" t="s">
        <v>3139</v>
      </c>
      <c r="O382" s="22" t="str">
        <f>IF(学校情報入力!$C$7="","",IF(学校情報入力!$C$7=登録データ!F382,1,0))</f>
        <v/>
      </c>
      <c r="P382" s="22" t="str">
        <f>IF(学校情報入力!$C$7="","",IF(学校情報入力!$C$7=登録データ!M382,1,0))</f>
        <v/>
      </c>
    </row>
    <row r="383" spans="1:16">
      <c r="A383" s="221">
        <v>1381</v>
      </c>
      <c r="B383" s="221" t="s">
        <v>1281</v>
      </c>
      <c r="C383" s="221" t="s">
        <v>1282</v>
      </c>
      <c r="D383" s="221" t="s">
        <v>3066</v>
      </c>
      <c r="E383" s="221">
        <v>33</v>
      </c>
      <c r="F383" s="221" t="s">
        <v>3108</v>
      </c>
      <c r="G383" s="221" t="s">
        <v>3132</v>
      </c>
      <c r="H383" s="222">
        <v>1381</v>
      </c>
      <c r="I383" s="222" t="s">
        <v>3909</v>
      </c>
      <c r="J383" s="222" t="s">
        <v>3910</v>
      </c>
      <c r="K383" s="222" t="s">
        <v>3065</v>
      </c>
      <c r="L383" s="222">
        <v>34</v>
      </c>
      <c r="M383" s="222" t="s">
        <v>3098</v>
      </c>
      <c r="N383" s="222" t="s">
        <v>3134</v>
      </c>
      <c r="O383" s="22" t="str">
        <f>IF(学校情報入力!$C$7="","",IF(学校情報入力!$C$7=登録データ!F383,1,0))</f>
        <v/>
      </c>
      <c r="P383" s="22" t="str">
        <f>IF(学校情報入力!$C$7="","",IF(学校情報入力!$C$7=登録データ!M383,1,0))</f>
        <v/>
      </c>
    </row>
    <row r="384" spans="1:16">
      <c r="A384" s="221">
        <v>1382</v>
      </c>
      <c r="B384" s="221" t="s">
        <v>1283</v>
      </c>
      <c r="C384" s="221" t="s">
        <v>1284</v>
      </c>
      <c r="D384" s="221" t="s">
        <v>3066</v>
      </c>
      <c r="E384" s="221">
        <v>33</v>
      </c>
      <c r="F384" s="221" t="s">
        <v>3108</v>
      </c>
      <c r="G384" s="221">
        <v>4</v>
      </c>
      <c r="H384" s="37"/>
      <c r="I384" s="37"/>
      <c r="J384" s="37"/>
      <c r="K384" s="37"/>
      <c r="L384" s="37"/>
      <c r="M384" s="79"/>
      <c r="N384" s="38"/>
      <c r="O384" s="22" t="str">
        <f>IF(学校情報入力!$C$7="","",IF(学校情報入力!$C$7=登録データ!F384,1,0))</f>
        <v/>
      </c>
      <c r="P384" s="22" t="str">
        <f>IF(学校情報入力!$C$7="","",IF(学校情報入力!$C$7=登録データ!M384,1,0))</f>
        <v/>
      </c>
    </row>
    <row r="385" spans="1:16">
      <c r="A385" s="221">
        <v>1383</v>
      </c>
      <c r="B385" s="221" t="s">
        <v>1285</v>
      </c>
      <c r="C385" s="221" t="s">
        <v>1286</v>
      </c>
      <c r="D385" s="221" t="s">
        <v>3066</v>
      </c>
      <c r="E385" s="221">
        <v>33</v>
      </c>
      <c r="F385" s="221" t="s">
        <v>3108</v>
      </c>
      <c r="G385" s="221">
        <v>4</v>
      </c>
      <c r="H385" s="37"/>
      <c r="I385" s="37"/>
      <c r="J385" s="37"/>
      <c r="K385" s="37"/>
      <c r="L385" s="37"/>
      <c r="M385" s="79"/>
      <c r="N385" s="38"/>
      <c r="O385" s="22" t="str">
        <f>IF(学校情報入力!$C$7="","",IF(学校情報入力!$C$7=登録データ!F385,1,0))</f>
        <v/>
      </c>
      <c r="P385" s="22" t="str">
        <f>IF(学校情報入力!$C$7="","",IF(学校情報入力!$C$7=登録データ!M385,1,0))</f>
        <v/>
      </c>
    </row>
    <row r="386" spans="1:16">
      <c r="A386" s="221">
        <v>1384</v>
      </c>
      <c r="B386" s="221" t="s">
        <v>1287</v>
      </c>
      <c r="C386" s="221" t="s">
        <v>1288</v>
      </c>
      <c r="D386" s="221" t="s">
        <v>3066</v>
      </c>
      <c r="E386" s="221">
        <v>33</v>
      </c>
      <c r="F386" s="221" t="s">
        <v>3108</v>
      </c>
      <c r="G386" s="221">
        <v>4</v>
      </c>
      <c r="H386" s="37"/>
      <c r="I386" s="37"/>
      <c r="J386" s="37"/>
      <c r="K386" s="37"/>
      <c r="L386" s="37"/>
      <c r="M386" s="79"/>
      <c r="N386" s="38"/>
      <c r="O386" s="22" t="str">
        <f>IF(学校情報入力!$C$7="","",IF(学校情報入力!$C$7=登録データ!F386,1,0))</f>
        <v/>
      </c>
      <c r="P386" s="22" t="str">
        <f>IF(学校情報入力!$C$7="","",IF(学校情報入力!$C$7=登録データ!M386,1,0))</f>
        <v/>
      </c>
    </row>
    <row r="387" spans="1:16">
      <c r="A387" s="221">
        <v>1385</v>
      </c>
      <c r="B387" s="221" t="s">
        <v>1289</v>
      </c>
      <c r="C387" s="221" t="s">
        <v>1290</v>
      </c>
      <c r="D387" s="221" t="s">
        <v>3066</v>
      </c>
      <c r="E387" s="221">
        <v>33</v>
      </c>
      <c r="F387" s="221" t="s">
        <v>3108</v>
      </c>
      <c r="G387" s="221">
        <v>4</v>
      </c>
      <c r="H387" s="37"/>
      <c r="I387" s="37"/>
      <c r="J387" s="37"/>
      <c r="K387" s="37"/>
      <c r="L387" s="37"/>
      <c r="M387" s="79"/>
      <c r="N387" s="38"/>
      <c r="O387" s="22" t="str">
        <f>IF(学校情報入力!$C$7="","",IF(学校情報入力!$C$7=登録データ!F387,1,0))</f>
        <v/>
      </c>
      <c r="P387" s="22" t="str">
        <f>IF(学校情報入力!$C$7="","",IF(学校情報入力!$C$7=登録データ!M387,1,0))</f>
        <v/>
      </c>
    </row>
    <row r="388" spans="1:16">
      <c r="A388" s="221">
        <v>1386</v>
      </c>
      <c r="B388" s="221" t="s">
        <v>1291</v>
      </c>
      <c r="C388" s="221" t="s">
        <v>1292</v>
      </c>
      <c r="D388" s="221" t="s">
        <v>3065</v>
      </c>
      <c r="E388" s="221">
        <v>34</v>
      </c>
      <c r="F388" s="221" t="s">
        <v>3108</v>
      </c>
      <c r="G388" s="221">
        <v>4</v>
      </c>
      <c r="H388" s="37"/>
      <c r="I388" s="37"/>
      <c r="J388" s="37"/>
      <c r="K388" s="37"/>
      <c r="L388" s="37"/>
      <c r="M388" s="79"/>
      <c r="N388" s="38"/>
      <c r="O388" s="22" t="str">
        <f>IF(学校情報入力!$C$7="","",IF(学校情報入力!$C$7=登録データ!F388,1,0))</f>
        <v/>
      </c>
      <c r="P388" s="22" t="str">
        <f>IF(学校情報入力!$C$7="","",IF(学校情報入力!$C$7=登録データ!M388,1,0))</f>
        <v/>
      </c>
    </row>
    <row r="389" spans="1:16">
      <c r="A389" s="221">
        <v>1387</v>
      </c>
      <c r="B389" s="221" t="s">
        <v>1293</v>
      </c>
      <c r="C389" s="221" t="s">
        <v>1294</v>
      </c>
      <c r="D389" s="221" t="s">
        <v>3066</v>
      </c>
      <c r="E389" s="221">
        <v>33</v>
      </c>
      <c r="F389" s="221" t="s">
        <v>3108</v>
      </c>
      <c r="G389" s="221">
        <v>4</v>
      </c>
      <c r="H389" s="37"/>
      <c r="I389" s="37"/>
      <c r="J389" s="37"/>
      <c r="K389" s="37"/>
      <c r="L389" s="37"/>
      <c r="M389" s="79"/>
      <c r="N389" s="38"/>
      <c r="O389" s="22" t="str">
        <f>IF(学校情報入力!$C$7="","",IF(学校情報入力!$C$7=登録データ!F389,1,0))</f>
        <v/>
      </c>
      <c r="P389" s="22" t="str">
        <f>IF(学校情報入力!$C$7="","",IF(学校情報入力!$C$7=登録データ!M389,1,0))</f>
        <v/>
      </c>
    </row>
    <row r="390" spans="1:16">
      <c r="A390" s="221">
        <v>1388</v>
      </c>
      <c r="B390" s="221" t="s">
        <v>1295</v>
      </c>
      <c r="C390" s="221" t="s">
        <v>1296</v>
      </c>
      <c r="D390" s="221" t="s">
        <v>3081</v>
      </c>
      <c r="E390" s="221">
        <v>23</v>
      </c>
      <c r="F390" s="221" t="s">
        <v>3108</v>
      </c>
      <c r="G390" s="221">
        <v>4</v>
      </c>
      <c r="H390" s="37"/>
      <c r="I390" s="37"/>
      <c r="J390" s="37"/>
      <c r="K390" s="37"/>
      <c r="L390" s="37"/>
      <c r="M390" s="79"/>
      <c r="N390" s="38"/>
      <c r="O390" s="22" t="str">
        <f>IF(学校情報入力!$C$7="","",IF(学校情報入力!$C$7=登録データ!F390,1,0))</f>
        <v/>
      </c>
      <c r="P390" s="22" t="str">
        <f>IF(学校情報入力!$C$7="","",IF(学校情報入力!$C$7=登録データ!M390,1,0))</f>
        <v/>
      </c>
    </row>
    <row r="391" spans="1:16">
      <c r="A391" s="221">
        <v>1389</v>
      </c>
      <c r="B391" s="221" t="s">
        <v>1297</v>
      </c>
      <c r="C391" s="221" t="s">
        <v>1298</v>
      </c>
      <c r="D391" s="221" t="s">
        <v>3065</v>
      </c>
      <c r="E391" s="221">
        <v>34</v>
      </c>
      <c r="F391" s="221" t="s">
        <v>3108</v>
      </c>
      <c r="G391" s="221">
        <v>4</v>
      </c>
      <c r="H391" s="37"/>
      <c r="I391" s="37"/>
      <c r="J391" s="37"/>
      <c r="K391" s="37"/>
      <c r="L391" s="37"/>
      <c r="M391" s="79"/>
      <c r="N391" s="38"/>
      <c r="O391" s="22" t="str">
        <f>IF(学校情報入力!$C$7="","",IF(学校情報入力!$C$7=登録データ!F391,1,0))</f>
        <v/>
      </c>
      <c r="P391" s="22" t="str">
        <f>IF(学校情報入力!$C$7="","",IF(学校情報入力!$C$7=登録データ!M391,1,0))</f>
        <v/>
      </c>
    </row>
    <row r="392" spans="1:16">
      <c r="A392" s="221">
        <v>1390</v>
      </c>
      <c r="B392" s="221" t="s">
        <v>1299</v>
      </c>
      <c r="C392" s="221" t="s">
        <v>1300</v>
      </c>
      <c r="D392" s="221" t="s">
        <v>3066</v>
      </c>
      <c r="E392" s="221">
        <v>33</v>
      </c>
      <c r="F392" s="221" t="s">
        <v>3108</v>
      </c>
      <c r="G392" s="221">
        <v>4</v>
      </c>
      <c r="H392" s="37"/>
      <c r="I392" s="37"/>
      <c r="J392" s="37"/>
      <c r="K392" s="37"/>
      <c r="L392" s="37"/>
      <c r="M392" s="79"/>
      <c r="N392" s="38"/>
      <c r="O392" s="22" t="str">
        <f>IF(学校情報入力!$C$7="","",IF(学校情報入力!$C$7=登録データ!F392,1,0))</f>
        <v/>
      </c>
      <c r="P392" s="22" t="str">
        <f>IF(学校情報入力!$C$7="","",IF(学校情報入力!$C$7=登録データ!M392,1,0))</f>
        <v/>
      </c>
    </row>
    <row r="393" spans="1:16">
      <c r="A393" s="221">
        <v>1391</v>
      </c>
      <c r="B393" s="221" t="s">
        <v>1301</v>
      </c>
      <c r="C393" s="221" t="s">
        <v>1302</v>
      </c>
      <c r="D393" s="221" t="s">
        <v>3092</v>
      </c>
      <c r="E393" s="221">
        <v>11</v>
      </c>
      <c r="F393" s="221" t="s">
        <v>3108</v>
      </c>
      <c r="G393" s="221">
        <v>4</v>
      </c>
      <c r="H393" s="37"/>
      <c r="I393" s="37"/>
      <c r="J393" s="37"/>
      <c r="K393" s="37"/>
      <c r="L393" s="37"/>
      <c r="M393" s="79"/>
      <c r="N393" s="38"/>
      <c r="O393" s="22" t="str">
        <f>IF(学校情報入力!$C$7="","",IF(学校情報入力!$C$7=登録データ!F393,1,0))</f>
        <v/>
      </c>
      <c r="P393" s="22" t="str">
        <f>IF(学校情報入力!$C$7="","",IF(学校情報入力!$C$7=登録データ!M393,1,0))</f>
        <v/>
      </c>
    </row>
    <row r="394" spans="1:16">
      <c r="A394" s="221">
        <v>1392</v>
      </c>
      <c r="B394" s="221" t="s">
        <v>1303</v>
      </c>
      <c r="C394" s="221" t="s">
        <v>1304</v>
      </c>
      <c r="D394" s="221" t="s">
        <v>3066</v>
      </c>
      <c r="E394" s="221">
        <v>33</v>
      </c>
      <c r="F394" s="221" t="s">
        <v>3108</v>
      </c>
      <c r="G394" s="221">
        <v>4</v>
      </c>
      <c r="H394" s="37"/>
      <c r="I394" s="37"/>
      <c r="J394" s="37"/>
      <c r="K394" s="37"/>
      <c r="L394" s="37"/>
      <c r="M394" s="79"/>
      <c r="N394" s="38"/>
      <c r="O394" s="22" t="str">
        <f>IF(学校情報入力!$C$7="","",IF(学校情報入力!$C$7=登録データ!F394,1,0))</f>
        <v/>
      </c>
      <c r="P394" s="22" t="str">
        <f>IF(学校情報入力!$C$7="","",IF(学校情報入力!$C$7=登録データ!M394,1,0))</f>
        <v/>
      </c>
    </row>
    <row r="395" spans="1:16">
      <c r="A395" s="221">
        <v>1393</v>
      </c>
      <c r="B395" s="221" t="s">
        <v>1305</v>
      </c>
      <c r="C395" s="221" t="s">
        <v>1306</v>
      </c>
      <c r="D395" s="221" t="s">
        <v>3066</v>
      </c>
      <c r="E395" s="221">
        <v>33</v>
      </c>
      <c r="F395" s="221" t="s">
        <v>3108</v>
      </c>
      <c r="G395" s="221">
        <v>3</v>
      </c>
      <c r="H395" s="37"/>
      <c r="I395" s="37"/>
      <c r="J395" s="37"/>
      <c r="K395" s="37"/>
      <c r="L395" s="37"/>
      <c r="M395" s="79"/>
      <c r="N395" s="38"/>
      <c r="O395" s="22" t="str">
        <f>IF(学校情報入力!$C$7="","",IF(学校情報入力!$C$7=登録データ!F395,1,0))</f>
        <v/>
      </c>
      <c r="P395" s="22" t="str">
        <f>IF(学校情報入力!$C$7="","",IF(学校情報入力!$C$7=登録データ!M395,1,0))</f>
        <v/>
      </c>
    </row>
    <row r="396" spans="1:16">
      <c r="A396" s="221">
        <v>1394</v>
      </c>
      <c r="B396" s="221" t="s">
        <v>1307</v>
      </c>
      <c r="C396" s="221" t="s">
        <v>1308</v>
      </c>
      <c r="D396" s="221" t="s">
        <v>3066</v>
      </c>
      <c r="E396" s="221">
        <v>33</v>
      </c>
      <c r="F396" s="221" t="s">
        <v>3108</v>
      </c>
      <c r="G396" s="221">
        <v>3</v>
      </c>
      <c r="H396" s="37"/>
      <c r="I396" s="37"/>
      <c r="J396" s="37"/>
      <c r="K396" s="37"/>
      <c r="L396" s="37"/>
      <c r="M396" s="79"/>
      <c r="N396" s="38"/>
      <c r="O396" s="22" t="str">
        <f>IF(学校情報入力!$C$7="","",IF(学校情報入力!$C$7=登録データ!F396,1,0))</f>
        <v/>
      </c>
      <c r="P396" s="22" t="str">
        <f>IF(学校情報入力!$C$7="","",IF(学校情報入力!$C$7=登録データ!M396,1,0))</f>
        <v/>
      </c>
    </row>
    <row r="397" spans="1:16">
      <c r="A397" s="221">
        <v>1395</v>
      </c>
      <c r="B397" s="221" t="s">
        <v>1309</v>
      </c>
      <c r="C397" s="221" t="s">
        <v>1310</v>
      </c>
      <c r="D397" s="221" t="s">
        <v>3066</v>
      </c>
      <c r="E397" s="221">
        <v>33</v>
      </c>
      <c r="F397" s="221" t="s">
        <v>3108</v>
      </c>
      <c r="G397" s="221">
        <v>3</v>
      </c>
      <c r="H397" s="37"/>
      <c r="I397" s="37"/>
      <c r="J397" s="37"/>
      <c r="K397" s="37"/>
      <c r="L397" s="37"/>
      <c r="M397" s="79"/>
      <c r="N397" s="38"/>
      <c r="O397" s="22" t="str">
        <f>IF(学校情報入力!$C$7="","",IF(学校情報入力!$C$7=登録データ!F397,1,0))</f>
        <v/>
      </c>
      <c r="P397" s="22" t="str">
        <f>IF(学校情報入力!$C$7="","",IF(学校情報入力!$C$7=登録データ!M397,1,0))</f>
        <v/>
      </c>
    </row>
    <row r="398" spans="1:16">
      <c r="A398" s="221">
        <v>1396</v>
      </c>
      <c r="B398" s="221" t="s">
        <v>1311</v>
      </c>
      <c r="C398" s="221" t="s">
        <v>1312</v>
      </c>
      <c r="D398" s="221" t="s">
        <v>3072</v>
      </c>
      <c r="E398" s="221">
        <v>28</v>
      </c>
      <c r="F398" s="221" t="s">
        <v>3108</v>
      </c>
      <c r="G398" s="221">
        <v>3</v>
      </c>
      <c r="H398" s="37"/>
      <c r="I398" s="37"/>
      <c r="J398" s="37"/>
      <c r="K398" s="37"/>
      <c r="L398" s="37"/>
      <c r="M398" s="79"/>
      <c r="N398" s="38"/>
      <c r="O398" s="22" t="str">
        <f>IF(学校情報入力!$C$7="","",IF(学校情報入力!$C$7=登録データ!F398,1,0))</f>
        <v/>
      </c>
      <c r="P398" s="22" t="str">
        <f>IF(学校情報入力!$C$7="","",IF(学校情報入力!$C$7=登録データ!M398,1,0))</f>
        <v/>
      </c>
    </row>
    <row r="399" spans="1:16">
      <c r="A399" s="221">
        <v>1397</v>
      </c>
      <c r="B399" s="221" t="s">
        <v>1313</v>
      </c>
      <c r="C399" s="221" t="s">
        <v>1314</v>
      </c>
      <c r="D399" s="221" t="s">
        <v>3066</v>
      </c>
      <c r="E399" s="221">
        <v>33</v>
      </c>
      <c r="F399" s="221" t="s">
        <v>3108</v>
      </c>
      <c r="G399" s="221">
        <v>3</v>
      </c>
      <c r="H399" s="37"/>
      <c r="I399" s="37"/>
      <c r="J399" s="37"/>
      <c r="K399" s="37"/>
      <c r="L399" s="37"/>
      <c r="M399" s="79"/>
      <c r="N399" s="38"/>
      <c r="O399" s="22" t="str">
        <f>IF(学校情報入力!$C$7="","",IF(学校情報入力!$C$7=登録データ!F399,1,0))</f>
        <v/>
      </c>
      <c r="P399" s="22" t="str">
        <f>IF(学校情報入力!$C$7="","",IF(学校情報入力!$C$7=登録データ!M399,1,0))</f>
        <v/>
      </c>
    </row>
    <row r="400" spans="1:16">
      <c r="A400" s="221">
        <v>1398</v>
      </c>
      <c r="B400" s="221" t="s">
        <v>1315</v>
      </c>
      <c r="C400" s="221" t="s">
        <v>1316</v>
      </c>
      <c r="D400" s="221" t="s">
        <v>3066</v>
      </c>
      <c r="E400" s="221">
        <v>33</v>
      </c>
      <c r="F400" s="221" t="s">
        <v>3108</v>
      </c>
      <c r="G400" s="221">
        <v>3</v>
      </c>
      <c r="H400" s="37"/>
      <c r="I400" s="37"/>
      <c r="J400" s="37"/>
      <c r="K400" s="37"/>
      <c r="L400" s="37"/>
      <c r="M400" s="79"/>
      <c r="N400" s="38"/>
      <c r="O400" s="22" t="str">
        <f>IF(学校情報入力!$C$7="","",IF(学校情報入力!$C$7=登録データ!F400,1,0))</f>
        <v/>
      </c>
      <c r="P400" s="22" t="str">
        <f>IF(学校情報入力!$C$7="","",IF(学校情報入力!$C$7=登録データ!M400,1,0))</f>
        <v/>
      </c>
    </row>
    <row r="401" spans="1:16">
      <c r="A401" s="221">
        <v>1399</v>
      </c>
      <c r="B401" s="221" t="s">
        <v>1317</v>
      </c>
      <c r="C401" s="221" t="s">
        <v>1318</v>
      </c>
      <c r="D401" s="221" t="s">
        <v>3067</v>
      </c>
      <c r="E401" s="221">
        <v>32</v>
      </c>
      <c r="F401" s="221" t="s">
        <v>3108</v>
      </c>
      <c r="G401" s="221">
        <v>3</v>
      </c>
      <c r="H401" s="37"/>
      <c r="I401" s="37"/>
      <c r="J401" s="37"/>
      <c r="K401" s="37"/>
      <c r="L401" s="37"/>
      <c r="M401" s="79"/>
      <c r="N401" s="38"/>
      <c r="O401" s="22" t="str">
        <f>IF(学校情報入力!$C$7="","",IF(学校情報入力!$C$7=登録データ!F401,1,0))</f>
        <v/>
      </c>
      <c r="P401" s="22" t="str">
        <f>IF(学校情報入力!$C$7="","",IF(学校情報入力!$C$7=登録データ!M401,1,0))</f>
        <v/>
      </c>
    </row>
    <row r="402" spans="1:16">
      <c r="A402" s="221">
        <v>1400</v>
      </c>
      <c r="B402" s="221" t="s">
        <v>1319</v>
      </c>
      <c r="C402" s="221" t="s">
        <v>1320</v>
      </c>
      <c r="D402" s="221" t="s">
        <v>3072</v>
      </c>
      <c r="E402" s="221">
        <v>28</v>
      </c>
      <c r="F402" s="221" t="s">
        <v>3108</v>
      </c>
      <c r="G402" s="221">
        <v>3</v>
      </c>
      <c r="H402" s="37"/>
      <c r="I402" s="37"/>
      <c r="J402" s="37"/>
      <c r="K402" s="37"/>
      <c r="L402" s="37"/>
      <c r="M402" s="79"/>
      <c r="N402" s="38"/>
      <c r="O402" s="22" t="str">
        <f>IF(学校情報入力!$C$7="","",IF(学校情報入力!$C$7=登録データ!F402,1,0))</f>
        <v/>
      </c>
      <c r="P402" s="22" t="str">
        <f>IF(学校情報入力!$C$7="","",IF(学校情報入力!$C$7=登録データ!M402,1,0))</f>
        <v/>
      </c>
    </row>
    <row r="403" spans="1:16">
      <c r="A403" s="221">
        <v>1401</v>
      </c>
      <c r="B403" s="221" t="s">
        <v>1321</v>
      </c>
      <c r="C403" s="221" t="s">
        <v>1322</v>
      </c>
      <c r="D403" s="221" t="s">
        <v>3066</v>
      </c>
      <c r="E403" s="221">
        <v>33</v>
      </c>
      <c r="F403" s="221" t="s">
        <v>3108</v>
      </c>
      <c r="G403" s="221">
        <v>3</v>
      </c>
      <c r="H403" s="37"/>
      <c r="I403" s="37"/>
      <c r="J403" s="37"/>
      <c r="K403" s="37"/>
      <c r="L403" s="37"/>
      <c r="M403" s="79"/>
      <c r="N403" s="38"/>
      <c r="O403" s="22" t="str">
        <f>IF(学校情報入力!$C$7="","",IF(学校情報入力!$C$7=登録データ!F403,1,0))</f>
        <v/>
      </c>
      <c r="P403" s="22" t="str">
        <f>IF(学校情報入力!$C$7="","",IF(学校情報入力!$C$7=登録データ!M403,1,0))</f>
        <v/>
      </c>
    </row>
    <row r="404" spans="1:16">
      <c r="A404" s="221">
        <v>1402</v>
      </c>
      <c r="B404" s="221" t="s">
        <v>1323</v>
      </c>
      <c r="C404" s="221" t="s">
        <v>1324</v>
      </c>
      <c r="D404" s="221" t="s">
        <v>3072</v>
      </c>
      <c r="E404" s="221">
        <v>28</v>
      </c>
      <c r="F404" s="221" t="s">
        <v>3108</v>
      </c>
      <c r="G404" s="221">
        <v>3</v>
      </c>
      <c r="H404" s="37"/>
      <c r="I404" s="37"/>
      <c r="J404" s="37"/>
      <c r="K404" s="37"/>
      <c r="L404" s="37"/>
      <c r="M404" s="79"/>
      <c r="N404" s="38"/>
      <c r="O404" s="22" t="str">
        <f>IF(学校情報入力!$C$7="","",IF(学校情報入力!$C$7=登録データ!F404,1,0))</f>
        <v/>
      </c>
      <c r="P404" s="22" t="str">
        <f>IF(学校情報入力!$C$7="","",IF(学校情報入力!$C$7=登録データ!M404,1,0))</f>
        <v/>
      </c>
    </row>
    <row r="405" spans="1:16">
      <c r="A405" s="221">
        <v>1403</v>
      </c>
      <c r="B405" s="221" t="s">
        <v>1325</v>
      </c>
      <c r="C405" s="221" t="s">
        <v>1326</v>
      </c>
      <c r="D405" s="221" t="s">
        <v>3066</v>
      </c>
      <c r="E405" s="221">
        <v>33</v>
      </c>
      <c r="F405" s="221" t="s">
        <v>3108</v>
      </c>
      <c r="G405" s="221">
        <v>3</v>
      </c>
      <c r="H405" s="37"/>
      <c r="I405" s="37"/>
      <c r="J405" s="37"/>
      <c r="K405" s="37"/>
      <c r="L405" s="37"/>
      <c r="M405" s="79"/>
      <c r="N405" s="38"/>
      <c r="O405" s="22" t="str">
        <f>IF(学校情報入力!$C$7="","",IF(学校情報入力!$C$7=登録データ!F405,1,0))</f>
        <v/>
      </c>
      <c r="P405" s="22" t="str">
        <f>IF(学校情報入力!$C$7="","",IF(学校情報入力!$C$7=登録データ!M405,1,0))</f>
        <v/>
      </c>
    </row>
    <row r="406" spans="1:16">
      <c r="A406" s="221">
        <v>1404</v>
      </c>
      <c r="B406" s="221" t="s">
        <v>1327</v>
      </c>
      <c r="C406" s="221" t="s">
        <v>1328</v>
      </c>
      <c r="D406" s="221" t="s">
        <v>3077</v>
      </c>
      <c r="E406" s="221">
        <v>30</v>
      </c>
      <c r="F406" s="221" t="s">
        <v>3108</v>
      </c>
      <c r="G406" s="221">
        <v>3</v>
      </c>
      <c r="H406" s="37"/>
      <c r="I406" s="37"/>
      <c r="J406" s="37"/>
      <c r="K406" s="37"/>
      <c r="L406" s="37"/>
      <c r="M406" s="79"/>
      <c r="N406" s="38"/>
      <c r="O406" s="22" t="str">
        <f>IF(学校情報入力!$C$7="","",IF(学校情報入力!$C$7=登録データ!F406,1,0))</f>
        <v/>
      </c>
      <c r="P406" s="22" t="str">
        <f>IF(学校情報入力!$C$7="","",IF(学校情報入力!$C$7=登録データ!M406,1,0))</f>
        <v/>
      </c>
    </row>
    <row r="407" spans="1:16">
      <c r="A407" s="221">
        <v>1405</v>
      </c>
      <c r="B407" s="221" t="s">
        <v>1329</v>
      </c>
      <c r="C407" s="221" t="s">
        <v>1330</v>
      </c>
      <c r="D407" s="221" t="s">
        <v>3066</v>
      </c>
      <c r="E407" s="221">
        <v>33</v>
      </c>
      <c r="F407" s="221" t="s">
        <v>3108</v>
      </c>
      <c r="G407" s="221">
        <v>3</v>
      </c>
      <c r="H407" s="37"/>
      <c r="I407" s="37"/>
      <c r="J407" s="37"/>
      <c r="K407" s="37"/>
      <c r="L407" s="37"/>
      <c r="M407" s="79"/>
      <c r="N407" s="38"/>
      <c r="O407" s="22" t="str">
        <f>IF(学校情報入力!$C$7="","",IF(学校情報入力!$C$7=登録データ!F407,1,0))</f>
        <v/>
      </c>
      <c r="P407" s="22" t="str">
        <f>IF(学校情報入力!$C$7="","",IF(学校情報入力!$C$7=登録データ!M407,1,0))</f>
        <v/>
      </c>
    </row>
    <row r="408" spans="1:16">
      <c r="A408" s="221">
        <v>1406</v>
      </c>
      <c r="B408" s="221" t="s">
        <v>1331</v>
      </c>
      <c r="C408" s="221" t="s">
        <v>1332</v>
      </c>
      <c r="D408" s="221" t="s">
        <v>3066</v>
      </c>
      <c r="E408" s="221">
        <v>33</v>
      </c>
      <c r="F408" s="221" t="s">
        <v>3108</v>
      </c>
      <c r="G408" s="221">
        <v>3</v>
      </c>
      <c r="H408" s="37"/>
      <c r="I408" s="37"/>
      <c r="J408" s="37"/>
      <c r="K408" s="37"/>
      <c r="L408" s="37"/>
      <c r="M408" s="79"/>
      <c r="N408" s="38"/>
      <c r="O408" s="22" t="str">
        <f>IF(学校情報入力!$C$7="","",IF(学校情報入力!$C$7=登録データ!F408,1,0))</f>
        <v/>
      </c>
      <c r="P408" s="22" t="str">
        <f>IF(学校情報入力!$C$7="","",IF(学校情報入力!$C$7=登録データ!M408,1,0))</f>
        <v/>
      </c>
    </row>
    <row r="409" spans="1:16">
      <c r="A409" s="221">
        <v>1407</v>
      </c>
      <c r="B409" s="221" t="s">
        <v>1333</v>
      </c>
      <c r="C409" s="221" t="s">
        <v>1334</v>
      </c>
      <c r="D409" s="221" t="s">
        <v>3066</v>
      </c>
      <c r="E409" s="221">
        <v>33</v>
      </c>
      <c r="F409" s="221" t="s">
        <v>3108</v>
      </c>
      <c r="G409" s="221">
        <v>3</v>
      </c>
      <c r="H409" s="37"/>
      <c r="I409" s="37"/>
      <c r="J409" s="37"/>
      <c r="K409" s="37"/>
      <c r="L409" s="37"/>
      <c r="M409" s="79"/>
      <c r="N409" s="38"/>
      <c r="O409" s="22" t="str">
        <f>IF(学校情報入力!$C$7="","",IF(学校情報入力!$C$7=登録データ!F409,1,0))</f>
        <v/>
      </c>
      <c r="P409" s="22" t="str">
        <f>IF(学校情報入力!$C$7="","",IF(学校情報入力!$C$7=登録データ!M409,1,0))</f>
        <v/>
      </c>
    </row>
    <row r="410" spans="1:16">
      <c r="A410" s="221">
        <v>1408</v>
      </c>
      <c r="B410" s="221" t="s">
        <v>1335</v>
      </c>
      <c r="C410" s="221" t="s">
        <v>1336</v>
      </c>
      <c r="D410" s="221" t="s">
        <v>3066</v>
      </c>
      <c r="E410" s="221">
        <v>33</v>
      </c>
      <c r="F410" s="221" t="s">
        <v>3108</v>
      </c>
      <c r="G410" s="221">
        <v>3</v>
      </c>
      <c r="H410" s="37"/>
      <c r="I410" s="37"/>
      <c r="J410" s="37"/>
      <c r="K410" s="37"/>
      <c r="L410" s="37"/>
      <c r="M410" s="79"/>
      <c r="N410" s="38"/>
      <c r="O410" s="22" t="str">
        <f>IF(学校情報入力!$C$7="","",IF(学校情報入力!$C$7=登録データ!F410,1,0))</f>
        <v/>
      </c>
      <c r="P410" s="22" t="str">
        <f>IF(学校情報入力!$C$7="","",IF(学校情報入力!$C$7=登録データ!M410,1,0))</f>
        <v/>
      </c>
    </row>
    <row r="411" spans="1:16">
      <c r="A411" s="221">
        <v>1409</v>
      </c>
      <c r="B411" s="221" t="s">
        <v>1337</v>
      </c>
      <c r="C411" s="221" t="s">
        <v>1338</v>
      </c>
      <c r="D411" s="221" t="s">
        <v>3072</v>
      </c>
      <c r="E411" s="221">
        <v>28</v>
      </c>
      <c r="F411" s="221" t="s">
        <v>3108</v>
      </c>
      <c r="G411" s="221">
        <v>3</v>
      </c>
      <c r="H411" s="37"/>
      <c r="I411" s="37"/>
      <c r="J411" s="37"/>
      <c r="K411" s="37"/>
      <c r="L411" s="37"/>
      <c r="M411" s="79"/>
      <c r="N411" s="38"/>
      <c r="O411" s="22" t="str">
        <f>IF(学校情報入力!$C$7="","",IF(学校情報入力!$C$7=登録データ!F411,1,0))</f>
        <v/>
      </c>
      <c r="P411" s="22" t="str">
        <f>IF(学校情報入力!$C$7="","",IF(学校情報入力!$C$7=登録データ!M411,1,0))</f>
        <v/>
      </c>
    </row>
    <row r="412" spans="1:16">
      <c r="A412" s="221">
        <v>1410</v>
      </c>
      <c r="B412" s="221" t="s">
        <v>1339</v>
      </c>
      <c r="C412" s="221" t="s">
        <v>1340</v>
      </c>
      <c r="D412" s="221" t="s">
        <v>3072</v>
      </c>
      <c r="E412" s="221">
        <v>28</v>
      </c>
      <c r="F412" s="221" t="s">
        <v>3108</v>
      </c>
      <c r="G412" s="221">
        <v>2</v>
      </c>
      <c r="H412" s="37"/>
      <c r="I412" s="37"/>
      <c r="J412" s="37"/>
      <c r="K412" s="37"/>
      <c r="L412" s="37"/>
      <c r="M412" s="79"/>
      <c r="N412" s="38"/>
      <c r="O412" s="22" t="str">
        <f>IF(学校情報入力!$C$7="","",IF(学校情報入力!$C$7=登録データ!F412,1,0))</f>
        <v/>
      </c>
      <c r="P412" s="22" t="str">
        <f>IF(学校情報入力!$C$7="","",IF(学校情報入力!$C$7=登録データ!M412,1,0))</f>
        <v/>
      </c>
    </row>
    <row r="413" spans="1:16">
      <c r="A413" s="221">
        <v>1411</v>
      </c>
      <c r="B413" s="221" t="s">
        <v>1341</v>
      </c>
      <c r="C413" s="221" t="s">
        <v>1342</v>
      </c>
      <c r="D413" s="221" t="s">
        <v>3066</v>
      </c>
      <c r="E413" s="221">
        <v>33</v>
      </c>
      <c r="F413" s="221" t="s">
        <v>3108</v>
      </c>
      <c r="G413" s="221">
        <v>2</v>
      </c>
      <c r="H413" s="37"/>
      <c r="I413" s="37"/>
      <c r="J413" s="37"/>
      <c r="K413" s="37"/>
      <c r="L413" s="37"/>
      <c r="M413" s="79"/>
      <c r="N413" s="38"/>
      <c r="O413" s="22" t="str">
        <f>IF(学校情報入力!$C$7="","",IF(学校情報入力!$C$7=登録データ!F413,1,0))</f>
        <v/>
      </c>
      <c r="P413" s="22" t="str">
        <f>IF(学校情報入力!$C$7="","",IF(学校情報入力!$C$7=登録データ!M413,1,0))</f>
        <v/>
      </c>
    </row>
    <row r="414" spans="1:16">
      <c r="A414" s="221">
        <v>1412</v>
      </c>
      <c r="B414" s="221" t="s">
        <v>1343</v>
      </c>
      <c r="C414" s="221" t="s">
        <v>1344</v>
      </c>
      <c r="D414" s="221" t="s">
        <v>3083</v>
      </c>
      <c r="E414" s="221">
        <v>38</v>
      </c>
      <c r="F414" s="221" t="s">
        <v>3108</v>
      </c>
      <c r="G414" s="221">
        <v>2</v>
      </c>
      <c r="H414" s="37"/>
      <c r="I414" s="37"/>
      <c r="J414" s="37"/>
      <c r="K414" s="37"/>
      <c r="L414" s="37"/>
      <c r="M414" s="79"/>
      <c r="N414" s="38"/>
      <c r="O414" s="22" t="str">
        <f>IF(学校情報入力!$C$7="","",IF(学校情報入力!$C$7=登録データ!F414,1,0))</f>
        <v/>
      </c>
      <c r="P414" s="22" t="str">
        <f>IF(学校情報入力!$C$7="","",IF(学校情報入力!$C$7=登録データ!M414,1,0))</f>
        <v/>
      </c>
    </row>
    <row r="415" spans="1:16">
      <c r="A415" s="221">
        <v>1413</v>
      </c>
      <c r="B415" s="221" t="s">
        <v>1345</v>
      </c>
      <c r="C415" s="221" t="s">
        <v>1346</v>
      </c>
      <c r="D415" s="221" t="s">
        <v>3065</v>
      </c>
      <c r="E415" s="221">
        <v>34</v>
      </c>
      <c r="F415" s="221" t="s">
        <v>3108</v>
      </c>
      <c r="G415" s="221">
        <v>2</v>
      </c>
      <c r="H415" s="37"/>
      <c r="I415" s="37"/>
      <c r="J415" s="37"/>
      <c r="K415" s="37"/>
      <c r="L415" s="37"/>
      <c r="M415" s="79"/>
      <c r="N415" s="38"/>
      <c r="O415" s="22" t="str">
        <f>IF(学校情報入力!$C$7="","",IF(学校情報入力!$C$7=登録データ!F415,1,0))</f>
        <v/>
      </c>
      <c r="P415" s="22" t="str">
        <f>IF(学校情報入力!$C$7="","",IF(学校情報入力!$C$7=登録データ!M415,1,0))</f>
        <v/>
      </c>
    </row>
    <row r="416" spans="1:16">
      <c r="A416" s="221">
        <v>1414</v>
      </c>
      <c r="B416" s="221" t="s">
        <v>1347</v>
      </c>
      <c r="C416" s="221" t="s">
        <v>1348</v>
      </c>
      <c r="D416" s="221" t="s">
        <v>3066</v>
      </c>
      <c r="E416" s="221">
        <v>33</v>
      </c>
      <c r="F416" s="221" t="s">
        <v>3108</v>
      </c>
      <c r="G416" s="221">
        <v>2</v>
      </c>
      <c r="H416" s="37"/>
      <c r="I416" s="37"/>
      <c r="J416" s="37"/>
      <c r="K416" s="37"/>
      <c r="L416" s="37"/>
      <c r="M416" s="79"/>
      <c r="N416" s="38"/>
      <c r="O416" s="22" t="str">
        <f>IF(学校情報入力!$C$7="","",IF(学校情報入力!$C$7=登録データ!F416,1,0))</f>
        <v/>
      </c>
      <c r="P416" s="22" t="str">
        <f>IF(学校情報入力!$C$7="","",IF(学校情報入力!$C$7=登録データ!M416,1,0))</f>
        <v/>
      </c>
    </row>
    <row r="417" spans="1:16">
      <c r="A417" s="221">
        <v>1415</v>
      </c>
      <c r="B417" s="221" t="s">
        <v>1349</v>
      </c>
      <c r="C417" s="221" t="s">
        <v>1350</v>
      </c>
      <c r="D417" s="221" t="s">
        <v>3066</v>
      </c>
      <c r="E417" s="221">
        <v>33</v>
      </c>
      <c r="F417" s="221" t="s">
        <v>3108</v>
      </c>
      <c r="G417" s="221">
        <v>2</v>
      </c>
      <c r="H417" s="37"/>
      <c r="I417" s="37"/>
      <c r="J417" s="37"/>
      <c r="K417" s="37"/>
      <c r="L417" s="37"/>
      <c r="M417" s="79"/>
      <c r="N417" s="38"/>
      <c r="O417" s="22" t="str">
        <f>IF(学校情報入力!$C$7="","",IF(学校情報入力!$C$7=登録データ!F417,1,0))</f>
        <v/>
      </c>
      <c r="P417" s="22" t="str">
        <f>IF(学校情報入力!$C$7="","",IF(学校情報入力!$C$7=登録データ!M417,1,0))</f>
        <v/>
      </c>
    </row>
    <row r="418" spans="1:16">
      <c r="A418" s="221">
        <v>1416</v>
      </c>
      <c r="B418" s="221" t="s">
        <v>1351</v>
      </c>
      <c r="C418" s="221" t="s">
        <v>1352</v>
      </c>
      <c r="D418" s="221" t="s">
        <v>3066</v>
      </c>
      <c r="E418" s="221">
        <v>33</v>
      </c>
      <c r="F418" s="221" t="s">
        <v>3108</v>
      </c>
      <c r="G418" s="221">
        <v>2</v>
      </c>
      <c r="H418" s="37"/>
      <c r="I418" s="37"/>
      <c r="J418" s="37"/>
      <c r="K418" s="37"/>
      <c r="L418" s="37"/>
      <c r="M418" s="79"/>
      <c r="N418" s="38"/>
      <c r="O418" s="22" t="str">
        <f>IF(学校情報入力!$C$7="","",IF(学校情報入力!$C$7=登録データ!F418,1,0))</f>
        <v/>
      </c>
      <c r="P418" s="22" t="str">
        <f>IF(学校情報入力!$C$7="","",IF(学校情報入力!$C$7=登録データ!M418,1,0))</f>
        <v/>
      </c>
    </row>
    <row r="419" spans="1:16">
      <c r="A419" s="221">
        <v>1417</v>
      </c>
      <c r="B419" s="221" t="s">
        <v>1353</v>
      </c>
      <c r="C419" s="221" t="s">
        <v>1354</v>
      </c>
      <c r="D419" s="221" t="s">
        <v>3065</v>
      </c>
      <c r="E419" s="221">
        <v>34</v>
      </c>
      <c r="F419" s="221" t="s">
        <v>3108</v>
      </c>
      <c r="G419" s="221">
        <v>2</v>
      </c>
      <c r="H419" s="37"/>
      <c r="I419" s="37"/>
      <c r="J419" s="37"/>
      <c r="K419" s="37"/>
      <c r="L419" s="37"/>
      <c r="M419" s="79"/>
      <c r="N419" s="38"/>
      <c r="O419" s="22" t="str">
        <f>IF(学校情報入力!$C$7="","",IF(学校情報入力!$C$7=登録データ!F419,1,0))</f>
        <v/>
      </c>
      <c r="P419" s="22" t="str">
        <f>IF(学校情報入力!$C$7="","",IF(学校情報入力!$C$7=登録データ!M419,1,0))</f>
        <v/>
      </c>
    </row>
    <row r="420" spans="1:16">
      <c r="A420" s="221">
        <v>1418</v>
      </c>
      <c r="B420" s="221" t="s">
        <v>1355</v>
      </c>
      <c r="C420" s="221" t="s">
        <v>1356</v>
      </c>
      <c r="D420" s="221" t="s">
        <v>3066</v>
      </c>
      <c r="E420" s="221">
        <v>33</v>
      </c>
      <c r="F420" s="221" t="s">
        <v>3108</v>
      </c>
      <c r="G420" s="221">
        <v>2</v>
      </c>
      <c r="H420" s="37"/>
      <c r="I420" s="37"/>
      <c r="J420" s="37"/>
      <c r="K420" s="37"/>
      <c r="L420" s="37"/>
      <c r="M420" s="79"/>
      <c r="N420" s="38"/>
      <c r="O420" s="22" t="str">
        <f>IF(学校情報入力!$C$7="","",IF(学校情報入力!$C$7=登録データ!F420,1,0))</f>
        <v/>
      </c>
      <c r="P420" s="22" t="str">
        <f>IF(学校情報入力!$C$7="","",IF(学校情報入力!$C$7=登録データ!M420,1,0))</f>
        <v/>
      </c>
    </row>
    <row r="421" spans="1:16">
      <c r="A421" s="221">
        <v>1419</v>
      </c>
      <c r="B421" s="221" t="s">
        <v>1357</v>
      </c>
      <c r="C421" s="221" t="s">
        <v>1358</v>
      </c>
      <c r="D421" s="221" t="s">
        <v>3072</v>
      </c>
      <c r="E421" s="221">
        <v>28</v>
      </c>
      <c r="F421" s="221" t="s">
        <v>3108</v>
      </c>
      <c r="G421" s="221">
        <v>2</v>
      </c>
      <c r="H421" s="37"/>
      <c r="I421" s="37"/>
      <c r="J421" s="37"/>
      <c r="K421" s="37"/>
      <c r="L421" s="37"/>
      <c r="M421" s="79"/>
      <c r="N421" s="38"/>
      <c r="O421" s="22" t="str">
        <f>IF(学校情報入力!$C$7="","",IF(学校情報入力!$C$7=登録データ!F421,1,0))</f>
        <v/>
      </c>
      <c r="P421" s="22" t="str">
        <f>IF(学校情報入力!$C$7="","",IF(学校情報入力!$C$7=登録データ!M421,1,0))</f>
        <v/>
      </c>
    </row>
    <row r="422" spans="1:16">
      <c r="A422" s="221">
        <v>1420</v>
      </c>
      <c r="B422" s="221" t="s">
        <v>1359</v>
      </c>
      <c r="C422" s="221" t="s">
        <v>1360</v>
      </c>
      <c r="D422" s="221" t="s">
        <v>3066</v>
      </c>
      <c r="E422" s="221">
        <v>33</v>
      </c>
      <c r="F422" s="221" t="s">
        <v>3108</v>
      </c>
      <c r="G422" s="221">
        <v>2</v>
      </c>
      <c r="H422" s="37"/>
      <c r="I422" s="37"/>
      <c r="J422" s="37"/>
      <c r="K422" s="37"/>
      <c r="L422" s="37"/>
      <c r="M422" s="79"/>
      <c r="N422" s="38"/>
      <c r="O422" s="22" t="str">
        <f>IF(学校情報入力!$C$7="","",IF(学校情報入力!$C$7=登録データ!F422,1,0))</f>
        <v/>
      </c>
      <c r="P422" s="22" t="str">
        <f>IF(学校情報入力!$C$7="","",IF(学校情報入力!$C$7=登録データ!M422,1,0))</f>
        <v/>
      </c>
    </row>
    <row r="423" spans="1:16">
      <c r="A423" s="221">
        <v>1421</v>
      </c>
      <c r="B423" s="221" t="s">
        <v>1361</v>
      </c>
      <c r="C423" s="221" t="s">
        <v>1362</v>
      </c>
      <c r="D423" s="221" t="s">
        <v>3066</v>
      </c>
      <c r="E423" s="221">
        <v>33</v>
      </c>
      <c r="F423" s="221" t="s">
        <v>3108</v>
      </c>
      <c r="G423" s="221">
        <v>2</v>
      </c>
      <c r="H423" s="37"/>
      <c r="I423" s="37"/>
      <c r="J423" s="37"/>
      <c r="K423" s="37"/>
      <c r="L423" s="37"/>
      <c r="M423" s="79"/>
      <c r="N423" s="38"/>
      <c r="O423" s="22" t="str">
        <f>IF(学校情報入力!$C$7="","",IF(学校情報入力!$C$7=登録データ!F423,1,0))</f>
        <v/>
      </c>
      <c r="P423" s="22" t="str">
        <f>IF(学校情報入力!$C$7="","",IF(学校情報入力!$C$7=登録データ!M423,1,0))</f>
        <v/>
      </c>
    </row>
    <row r="424" spans="1:16">
      <c r="A424" s="221">
        <v>1422</v>
      </c>
      <c r="B424" s="221" t="s">
        <v>1363</v>
      </c>
      <c r="C424" s="221" t="s">
        <v>1364</v>
      </c>
      <c r="D424" s="221" t="s">
        <v>3066</v>
      </c>
      <c r="E424" s="221">
        <v>33</v>
      </c>
      <c r="F424" s="221" t="s">
        <v>3108</v>
      </c>
      <c r="G424" s="221">
        <v>2</v>
      </c>
      <c r="H424" s="37"/>
      <c r="I424" s="37"/>
      <c r="J424" s="37"/>
      <c r="K424" s="37"/>
      <c r="L424" s="37"/>
      <c r="M424" s="79"/>
      <c r="N424" s="38"/>
      <c r="O424" s="22" t="str">
        <f>IF(学校情報入力!$C$7="","",IF(学校情報入力!$C$7=登録データ!F424,1,0))</f>
        <v/>
      </c>
      <c r="P424" s="22" t="str">
        <f>IF(学校情報入力!$C$7="","",IF(学校情報入力!$C$7=登録データ!M424,1,0))</f>
        <v/>
      </c>
    </row>
    <row r="425" spans="1:16">
      <c r="A425" s="221">
        <v>1423</v>
      </c>
      <c r="B425" s="221" t="s">
        <v>1365</v>
      </c>
      <c r="C425" s="221" t="s">
        <v>1366</v>
      </c>
      <c r="D425" s="221" t="s">
        <v>3066</v>
      </c>
      <c r="E425" s="221">
        <v>33</v>
      </c>
      <c r="F425" s="221" t="s">
        <v>3108</v>
      </c>
      <c r="G425" s="221">
        <v>2</v>
      </c>
      <c r="H425" s="37"/>
      <c r="I425" s="37"/>
      <c r="J425" s="37"/>
      <c r="K425" s="37"/>
      <c r="L425" s="37"/>
      <c r="M425" s="79"/>
      <c r="N425" s="38"/>
      <c r="O425" s="22" t="str">
        <f>IF(学校情報入力!$C$7="","",IF(学校情報入力!$C$7=登録データ!F425,1,0))</f>
        <v/>
      </c>
      <c r="P425" s="22" t="str">
        <f>IF(学校情報入力!$C$7="","",IF(学校情報入力!$C$7=登録データ!M425,1,0))</f>
        <v/>
      </c>
    </row>
    <row r="426" spans="1:16">
      <c r="A426" s="221">
        <v>1424</v>
      </c>
      <c r="B426" s="221" t="s">
        <v>1367</v>
      </c>
      <c r="C426" s="221" t="s">
        <v>1368</v>
      </c>
      <c r="D426" s="221" t="s">
        <v>3066</v>
      </c>
      <c r="E426" s="221">
        <v>33</v>
      </c>
      <c r="F426" s="221" t="s">
        <v>3108</v>
      </c>
      <c r="G426" s="221">
        <v>2</v>
      </c>
      <c r="H426" s="37"/>
      <c r="I426" s="37"/>
      <c r="J426" s="37"/>
      <c r="K426" s="37"/>
      <c r="L426" s="37"/>
      <c r="M426" s="79"/>
      <c r="N426" s="38"/>
      <c r="O426" s="22" t="str">
        <f>IF(学校情報入力!$C$7="","",IF(学校情報入力!$C$7=登録データ!F426,1,0))</f>
        <v/>
      </c>
      <c r="P426" s="22" t="str">
        <f>IF(学校情報入力!$C$7="","",IF(学校情報入力!$C$7=登録データ!M426,1,0))</f>
        <v/>
      </c>
    </row>
    <row r="427" spans="1:16">
      <c r="A427" s="221">
        <v>1425</v>
      </c>
      <c r="B427" s="221" t="s">
        <v>1369</v>
      </c>
      <c r="C427" s="221" t="s">
        <v>1370</v>
      </c>
      <c r="D427" s="221" t="s">
        <v>3066</v>
      </c>
      <c r="E427" s="221">
        <v>33</v>
      </c>
      <c r="F427" s="221" t="s">
        <v>3108</v>
      </c>
      <c r="G427" s="221">
        <v>2</v>
      </c>
      <c r="H427" s="37"/>
      <c r="I427" s="37"/>
      <c r="J427" s="37"/>
      <c r="K427" s="37"/>
      <c r="L427" s="37"/>
      <c r="M427" s="79"/>
      <c r="N427" s="38"/>
      <c r="O427" s="22" t="str">
        <f>IF(学校情報入力!$C$7="","",IF(学校情報入力!$C$7=登録データ!F427,1,0))</f>
        <v/>
      </c>
      <c r="P427" s="22" t="str">
        <f>IF(学校情報入力!$C$7="","",IF(学校情報入力!$C$7=登録データ!M427,1,0))</f>
        <v/>
      </c>
    </row>
    <row r="428" spans="1:16">
      <c r="A428" s="221">
        <v>1426</v>
      </c>
      <c r="B428" s="221" t="s">
        <v>1371</v>
      </c>
      <c r="C428" s="221" t="s">
        <v>1372</v>
      </c>
      <c r="D428" s="221" t="s">
        <v>3066</v>
      </c>
      <c r="E428" s="221">
        <v>33</v>
      </c>
      <c r="F428" s="221" t="s">
        <v>3108</v>
      </c>
      <c r="G428" s="221">
        <v>2</v>
      </c>
      <c r="H428" s="37"/>
      <c r="I428" s="37"/>
      <c r="J428" s="37"/>
      <c r="K428" s="37"/>
      <c r="L428" s="37"/>
      <c r="M428" s="79"/>
      <c r="N428" s="38"/>
      <c r="O428" s="22" t="str">
        <f>IF(学校情報入力!$C$7="","",IF(学校情報入力!$C$7=登録データ!F428,1,0))</f>
        <v/>
      </c>
      <c r="P428" s="22" t="str">
        <f>IF(学校情報入力!$C$7="","",IF(学校情報入力!$C$7=登録データ!M428,1,0))</f>
        <v/>
      </c>
    </row>
    <row r="429" spans="1:16">
      <c r="A429" s="221">
        <v>1427</v>
      </c>
      <c r="B429" s="221" t="s">
        <v>1373</v>
      </c>
      <c r="C429" s="221" t="s">
        <v>1374</v>
      </c>
      <c r="D429" s="221" t="s">
        <v>3072</v>
      </c>
      <c r="E429" s="221">
        <v>28</v>
      </c>
      <c r="F429" s="221" t="s">
        <v>3108</v>
      </c>
      <c r="G429" s="221">
        <v>2</v>
      </c>
      <c r="H429" s="37"/>
      <c r="I429" s="37"/>
      <c r="J429" s="37"/>
      <c r="K429" s="37"/>
      <c r="L429" s="37"/>
      <c r="M429" s="79"/>
      <c r="N429" s="38"/>
      <c r="O429" s="22" t="str">
        <f>IF(学校情報入力!$C$7="","",IF(学校情報入力!$C$7=登録データ!F429,1,0))</f>
        <v/>
      </c>
      <c r="P429" s="22" t="str">
        <f>IF(学校情報入力!$C$7="","",IF(学校情報入力!$C$7=登録データ!M429,1,0))</f>
        <v/>
      </c>
    </row>
    <row r="430" spans="1:16">
      <c r="A430" s="221">
        <v>1428</v>
      </c>
      <c r="B430" s="221" t="s">
        <v>1375</v>
      </c>
      <c r="C430" s="221" t="s">
        <v>1376</v>
      </c>
      <c r="D430" s="221" t="s">
        <v>3065</v>
      </c>
      <c r="E430" s="221">
        <v>34</v>
      </c>
      <c r="F430" s="221" t="s">
        <v>3109</v>
      </c>
      <c r="G430" s="221">
        <v>2</v>
      </c>
      <c r="H430" s="37"/>
      <c r="I430" s="37"/>
      <c r="J430" s="37"/>
      <c r="K430" s="37"/>
      <c r="L430" s="37"/>
      <c r="M430" s="79"/>
      <c r="N430" s="38"/>
      <c r="O430" s="22" t="str">
        <f>IF(学校情報入力!$C$7="","",IF(学校情報入力!$C$7=登録データ!F430,1,0))</f>
        <v/>
      </c>
      <c r="P430" s="22" t="str">
        <f>IF(学校情報入力!$C$7="","",IF(学校情報入力!$C$7=登録データ!M430,1,0))</f>
        <v/>
      </c>
    </row>
    <row r="431" spans="1:16">
      <c r="A431" s="221">
        <v>1429</v>
      </c>
      <c r="B431" s="221" t="s">
        <v>1377</v>
      </c>
      <c r="C431" s="221" t="s">
        <v>1378</v>
      </c>
      <c r="D431" s="221" t="s">
        <v>3065</v>
      </c>
      <c r="E431" s="221">
        <v>34</v>
      </c>
      <c r="F431" s="221" t="s">
        <v>3109</v>
      </c>
      <c r="G431" s="221">
        <v>3</v>
      </c>
      <c r="H431" s="37"/>
      <c r="I431" s="37"/>
      <c r="J431" s="37"/>
      <c r="K431" s="37"/>
      <c r="L431" s="37"/>
      <c r="M431" s="79"/>
      <c r="N431" s="38"/>
      <c r="O431" s="22" t="str">
        <f>IF(学校情報入力!$C$7="","",IF(学校情報入力!$C$7=登録データ!F431,1,0))</f>
        <v/>
      </c>
      <c r="P431" s="22" t="str">
        <f>IF(学校情報入力!$C$7="","",IF(学校情報入力!$C$7=登録データ!M431,1,0))</f>
        <v/>
      </c>
    </row>
    <row r="432" spans="1:16">
      <c r="A432" s="221">
        <v>1430</v>
      </c>
      <c r="B432" s="221" t="s">
        <v>1379</v>
      </c>
      <c r="C432" s="221" t="s">
        <v>1380</v>
      </c>
      <c r="D432" s="221" t="s">
        <v>3065</v>
      </c>
      <c r="E432" s="221">
        <v>34</v>
      </c>
      <c r="F432" s="221" t="s">
        <v>3109</v>
      </c>
      <c r="G432" s="221">
        <v>2</v>
      </c>
      <c r="H432" s="37"/>
      <c r="I432" s="37"/>
      <c r="J432" s="37"/>
      <c r="K432" s="37"/>
      <c r="L432" s="37"/>
      <c r="M432" s="79"/>
      <c r="N432" s="38"/>
      <c r="O432" s="22" t="str">
        <f>IF(学校情報入力!$C$7="","",IF(学校情報入力!$C$7=登録データ!F432,1,0))</f>
        <v/>
      </c>
      <c r="P432" s="22" t="str">
        <f>IF(学校情報入力!$C$7="","",IF(学校情報入力!$C$7=登録データ!M432,1,0))</f>
        <v/>
      </c>
    </row>
    <row r="433" spans="1:16">
      <c r="A433" s="221">
        <v>1431</v>
      </c>
      <c r="B433" s="221" t="s">
        <v>1381</v>
      </c>
      <c r="C433" s="221" t="s">
        <v>1382</v>
      </c>
      <c r="D433" s="221" t="s">
        <v>3065</v>
      </c>
      <c r="E433" s="221">
        <v>34</v>
      </c>
      <c r="F433" s="221" t="s">
        <v>3109</v>
      </c>
      <c r="G433" s="221">
        <v>2</v>
      </c>
      <c r="H433" s="37"/>
      <c r="I433" s="37"/>
      <c r="J433" s="37"/>
      <c r="K433" s="37"/>
      <c r="L433" s="37"/>
      <c r="M433" s="79"/>
      <c r="N433" s="38"/>
      <c r="O433" s="22" t="str">
        <f>IF(学校情報入力!$C$7="","",IF(学校情報入力!$C$7=登録データ!F433,1,0))</f>
        <v/>
      </c>
      <c r="P433" s="22" t="str">
        <f>IF(学校情報入力!$C$7="","",IF(学校情報入力!$C$7=登録データ!M433,1,0))</f>
        <v/>
      </c>
    </row>
    <row r="434" spans="1:16">
      <c r="A434" s="221">
        <v>1432</v>
      </c>
      <c r="B434" s="221" t="s">
        <v>1383</v>
      </c>
      <c r="C434" s="221" t="s">
        <v>1384</v>
      </c>
      <c r="D434" s="221" t="s">
        <v>3065</v>
      </c>
      <c r="E434" s="221">
        <v>34</v>
      </c>
      <c r="F434" s="221" t="s">
        <v>3109</v>
      </c>
      <c r="G434" s="221">
        <v>3</v>
      </c>
      <c r="H434" s="37"/>
      <c r="I434" s="37"/>
      <c r="J434" s="37"/>
      <c r="K434" s="37"/>
      <c r="L434" s="37"/>
      <c r="M434" s="79"/>
      <c r="N434" s="38"/>
      <c r="O434" s="22" t="str">
        <f>IF(学校情報入力!$C$7="","",IF(学校情報入力!$C$7=登録データ!F434,1,0))</f>
        <v/>
      </c>
      <c r="P434" s="22" t="str">
        <f>IF(学校情報入力!$C$7="","",IF(学校情報入力!$C$7=登録データ!M434,1,0))</f>
        <v/>
      </c>
    </row>
    <row r="435" spans="1:16">
      <c r="A435" s="221">
        <v>1433</v>
      </c>
      <c r="B435" s="221" t="s">
        <v>1385</v>
      </c>
      <c r="C435" s="221" t="s">
        <v>1386</v>
      </c>
      <c r="D435" s="221" t="s">
        <v>3065</v>
      </c>
      <c r="E435" s="221">
        <v>34</v>
      </c>
      <c r="F435" s="221" t="s">
        <v>366</v>
      </c>
      <c r="G435" s="221">
        <v>2</v>
      </c>
      <c r="H435" s="37"/>
      <c r="I435" s="37"/>
      <c r="J435" s="37"/>
      <c r="K435" s="37"/>
      <c r="L435" s="37"/>
      <c r="M435" s="79"/>
      <c r="N435" s="38"/>
      <c r="O435" s="22" t="str">
        <f>IF(学校情報入力!$C$7="","",IF(学校情報入力!$C$7=登録データ!F435,1,0))</f>
        <v/>
      </c>
      <c r="P435" s="22" t="str">
        <f>IF(学校情報入力!$C$7="","",IF(学校情報入力!$C$7=登録データ!M435,1,0))</f>
        <v/>
      </c>
    </row>
    <row r="436" spans="1:16">
      <c r="A436" s="221">
        <v>1434</v>
      </c>
      <c r="B436" s="221" t="s">
        <v>1387</v>
      </c>
      <c r="C436" s="221" t="s">
        <v>1388</v>
      </c>
      <c r="D436" s="221" t="s">
        <v>3065</v>
      </c>
      <c r="E436" s="221">
        <v>34</v>
      </c>
      <c r="F436" s="221" t="s">
        <v>366</v>
      </c>
      <c r="G436" s="221">
        <v>2</v>
      </c>
      <c r="H436" s="37"/>
      <c r="I436" s="37"/>
      <c r="J436" s="37"/>
      <c r="K436" s="37"/>
      <c r="L436" s="37"/>
      <c r="M436" s="79"/>
      <c r="N436" s="38"/>
      <c r="O436" s="22" t="str">
        <f>IF(学校情報入力!$C$7="","",IF(学校情報入力!$C$7=登録データ!F436,1,0))</f>
        <v/>
      </c>
      <c r="P436" s="22" t="str">
        <f>IF(学校情報入力!$C$7="","",IF(学校情報入力!$C$7=登録データ!M436,1,0))</f>
        <v/>
      </c>
    </row>
    <row r="437" spans="1:16">
      <c r="A437" s="221">
        <v>1435</v>
      </c>
      <c r="B437" s="221" t="s">
        <v>1389</v>
      </c>
      <c r="C437" s="221" t="s">
        <v>918</v>
      </c>
      <c r="D437" s="221" t="s">
        <v>3065</v>
      </c>
      <c r="E437" s="221">
        <v>34</v>
      </c>
      <c r="F437" s="221" t="s">
        <v>366</v>
      </c>
      <c r="G437" s="221">
        <v>2</v>
      </c>
      <c r="H437" s="37"/>
      <c r="I437" s="37"/>
      <c r="J437" s="37"/>
      <c r="K437" s="37"/>
      <c r="L437" s="37"/>
      <c r="M437" s="79"/>
      <c r="N437" s="38"/>
      <c r="O437" s="22" t="str">
        <f>IF(学校情報入力!$C$7="","",IF(学校情報入力!$C$7=登録データ!F437,1,0))</f>
        <v/>
      </c>
      <c r="P437" s="22" t="str">
        <f>IF(学校情報入力!$C$7="","",IF(学校情報入力!$C$7=登録データ!M437,1,0))</f>
        <v/>
      </c>
    </row>
    <row r="438" spans="1:16">
      <c r="A438" s="221">
        <v>1436</v>
      </c>
      <c r="B438" s="221" t="s">
        <v>1390</v>
      </c>
      <c r="C438" s="221" t="s">
        <v>1391</v>
      </c>
      <c r="D438" s="221" t="s">
        <v>3065</v>
      </c>
      <c r="E438" s="221">
        <v>34</v>
      </c>
      <c r="F438" s="221" t="s">
        <v>366</v>
      </c>
      <c r="G438" s="221">
        <v>2</v>
      </c>
      <c r="H438" s="37"/>
      <c r="I438" s="37"/>
      <c r="J438" s="37"/>
      <c r="K438" s="37"/>
      <c r="L438" s="37"/>
      <c r="M438" s="79"/>
      <c r="N438" s="38"/>
      <c r="O438" s="22" t="str">
        <f>IF(学校情報入力!$C$7="","",IF(学校情報入力!$C$7=登録データ!F438,1,0))</f>
        <v/>
      </c>
      <c r="P438" s="22" t="str">
        <f>IF(学校情報入力!$C$7="","",IF(学校情報入力!$C$7=登録データ!M438,1,0))</f>
        <v/>
      </c>
    </row>
    <row r="439" spans="1:16">
      <c r="A439" s="221">
        <v>1437</v>
      </c>
      <c r="B439" s="221" t="s">
        <v>1392</v>
      </c>
      <c r="C439" s="221" t="s">
        <v>1393</v>
      </c>
      <c r="D439" s="221" t="s">
        <v>3065</v>
      </c>
      <c r="E439" s="221">
        <v>34</v>
      </c>
      <c r="F439" s="221" t="s">
        <v>366</v>
      </c>
      <c r="G439" s="221">
        <v>1</v>
      </c>
      <c r="H439" s="37"/>
      <c r="I439" s="37"/>
      <c r="J439" s="37"/>
      <c r="K439" s="37"/>
      <c r="L439" s="37"/>
      <c r="M439" s="79"/>
      <c r="N439" s="38"/>
      <c r="O439" s="22" t="str">
        <f>IF(学校情報入力!$C$7="","",IF(学校情報入力!$C$7=登録データ!F439,1,0))</f>
        <v/>
      </c>
      <c r="P439" s="22" t="str">
        <f>IF(学校情報入力!$C$7="","",IF(学校情報入力!$C$7=登録データ!M439,1,0))</f>
        <v/>
      </c>
    </row>
    <row r="440" spans="1:16">
      <c r="A440" s="221">
        <v>1438</v>
      </c>
      <c r="B440" s="221" t="s">
        <v>1394</v>
      </c>
      <c r="C440" s="221" t="s">
        <v>1395</v>
      </c>
      <c r="D440" s="221" t="s">
        <v>3065</v>
      </c>
      <c r="E440" s="221">
        <v>34</v>
      </c>
      <c r="F440" s="221" t="s">
        <v>366</v>
      </c>
      <c r="G440" s="221">
        <v>1</v>
      </c>
      <c r="H440" s="37"/>
      <c r="I440" s="37"/>
      <c r="J440" s="37"/>
      <c r="K440" s="37"/>
      <c r="L440" s="37"/>
      <c r="M440" s="79"/>
      <c r="N440" s="38"/>
      <c r="O440" s="22" t="str">
        <f>IF(学校情報入力!$C$7="","",IF(学校情報入力!$C$7=登録データ!F440,1,0))</f>
        <v/>
      </c>
      <c r="P440" s="22" t="str">
        <f>IF(学校情報入力!$C$7="","",IF(学校情報入力!$C$7=登録データ!M440,1,0))</f>
        <v/>
      </c>
    </row>
    <row r="441" spans="1:16">
      <c r="A441" s="221">
        <v>1439</v>
      </c>
      <c r="B441" s="221" t="s">
        <v>1396</v>
      </c>
      <c r="C441" s="221" t="s">
        <v>1397</v>
      </c>
      <c r="D441" s="221" t="s">
        <v>3065</v>
      </c>
      <c r="E441" s="221">
        <v>34</v>
      </c>
      <c r="F441" s="221" t="s">
        <v>366</v>
      </c>
      <c r="G441" s="221">
        <v>1</v>
      </c>
      <c r="H441" s="37"/>
      <c r="I441" s="37"/>
      <c r="J441" s="37"/>
      <c r="K441" s="37"/>
      <c r="L441" s="37"/>
      <c r="M441" s="79"/>
      <c r="N441" s="38"/>
      <c r="O441" s="22" t="str">
        <f>IF(学校情報入力!$C$7="","",IF(学校情報入力!$C$7=登録データ!F441,1,0))</f>
        <v/>
      </c>
      <c r="P441" s="22" t="str">
        <f>IF(学校情報入力!$C$7="","",IF(学校情報入力!$C$7=登録データ!M441,1,0))</f>
        <v/>
      </c>
    </row>
    <row r="442" spans="1:16">
      <c r="A442" s="221">
        <v>1440</v>
      </c>
      <c r="B442" s="221" t="s">
        <v>1398</v>
      </c>
      <c r="C442" s="221" t="s">
        <v>1399</v>
      </c>
      <c r="D442" s="221" t="s">
        <v>3065</v>
      </c>
      <c r="E442" s="221">
        <v>34</v>
      </c>
      <c r="F442" s="221" t="s">
        <v>366</v>
      </c>
      <c r="G442" s="221">
        <v>1</v>
      </c>
      <c r="H442" s="37"/>
      <c r="I442" s="37"/>
      <c r="J442" s="37"/>
      <c r="K442" s="37"/>
      <c r="L442" s="37"/>
      <c r="M442" s="79"/>
      <c r="N442" s="38"/>
      <c r="O442" s="22" t="str">
        <f>IF(学校情報入力!$C$7="","",IF(学校情報入力!$C$7=登録データ!F442,1,0))</f>
        <v/>
      </c>
      <c r="P442" s="22" t="str">
        <f>IF(学校情報入力!$C$7="","",IF(学校情報入力!$C$7=登録データ!M442,1,0))</f>
        <v/>
      </c>
    </row>
    <row r="443" spans="1:16">
      <c r="A443" s="221">
        <v>1441</v>
      </c>
      <c r="B443" s="221" t="s">
        <v>1400</v>
      </c>
      <c r="C443" s="221" t="s">
        <v>1401</v>
      </c>
      <c r="D443" s="221" t="s">
        <v>3065</v>
      </c>
      <c r="E443" s="221">
        <v>34</v>
      </c>
      <c r="F443" s="221" t="s">
        <v>366</v>
      </c>
      <c r="G443" s="221">
        <v>1</v>
      </c>
      <c r="H443" s="37"/>
      <c r="I443" s="37"/>
      <c r="J443" s="37"/>
      <c r="K443" s="37"/>
      <c r="L443" s="37"/>
      <c r="M443" s="79"/>
      <c r="N443" s="38"/>
      <c r="O443" s="22" t="str">
        <f>IF(学校情報入力!$C$7="","",IF(学校情報入力!$C$7=登録データ!F443,1,0))</f>
        <v/>
      </c>
      <c r="P443" s="22" t="str">
        <f>IF(学校情報入力!$C$7="","",IF(学校情報入力!$C$7=登録データ!M443,1,0))</f>
        <v/>
      </c>
    </row>
    <row r="444" spans="1:16">
      <c r="A444" s="221">
        <v>1442</v>
      </c>
      <c r="B444" s="221" t="s">
        <v>1402</v>
      </c>
      <c r="C444" s="221" t="s">
        <v>1403</v>
      </c>
      <c r="D444" s="221" t="s">
        <v>3065</v>
      </c>
      <c r="E444" s="221">
        <v>34</v>
      </c>
      <c r="F444" s="221" t="s">
        <v>366</v>
      </c>
      <c r="G444" s="221" t="s">
        <v>3137</v>
      </c>
      <c r="H444" s="37"/>
      <c r="I444" s="37"/>
      <c r="J444" s="37"/>
      <c r="K444" s="37"/>
      <c r="L444" s="37"/>
      <c r="M444" s="79"/>
      <c r="N444" s="38"/>
      <c r="O444" s="22" t="str">
        <f>IF(学校情報入力!$C$7="","",IF(学校情報入力!$C$7=登録データ!F444,1,0))</f>
        <v/>
      </c>
      <c r="P444" s="22" t="str">
        <f>IF(学校情報入力!$C$7="","",IF(学校情報入力!$C$7=登録データ!M444,1,0))</f>
        <v/>
      </c>
    </row>
    <row r="445" spans="1:16">
      <c r="A445" s="221">
        <v>1443</v>
      </c>
      <c r="B445" s="221" t="s">
        <v>1404</v>
      </c>
      <c r="C445" s="221" t="s">
        <v>1405</v>
      </c>
      <c r="D445" s="221" t="s">
        <v>3083</v>
      </c>
      <c r="E445" s="221">
        <v>38</v>
      </c>
      <c r="F445" s="221" t="s">
        <v>3110</v>
      </c>
      <c r="G445" s="221" t="s">
        <v>3138</v>
      </c>
      <c r="H445" s="37"/>
      <c r="I445" s="37"/>
      <c r="J445" s="37"/>
      <c r="K445" s="37"/>
      <c r="L445" s="37"/>
      <c r="M445" s="79"/>
      <c r="N445" s="38"/>
      <c r="O445" s="22" t="str">
        <f>IF(学校情報入力!$C$7="","",IF(学校情報入力!$C$7=登録データ!F445,1,0))</f>
        <v/>
      </c>
      <c r="P445" s="22" t="str">
        <f>IF(学校情報入力!$C$7="","",IF(学校情報入力!$C$7=登録データ!M445,1,0))</f>
        <v/>
      </c>
    </row>
    <row r="446" spans="1:16">
      <c r="A446" s="221">
        <v>1444</v>
      </c>
      <c r="B446" s="221" t="s">
        <v>1406</v>
      </c>
      <c r="C446" s="221" t="s">
        <v>1407</v>
      </c>
      <c r="D446" s="221" t="s">
        <v>3083</v>
      </c>
      <c r="E446" s="221">
        <v>38</v>
      </c>
      <c r="F446" s="221" t="s">
        <v>3110</v>
      </c>
      <c r="G446" s="221" t="s">
        <v>3138</v>
      </c>
      <c r="H446" s="37"/>
      <c r="I446" s="37"/>
      <c r="J446" s="37"/>
      <c r="K446" s="37"/>
      <c r="L446" s="37"/>
      <c r="M446" s="79"/>
      <c r="N446" s="38"/>
      <c r="O446" s="22" t="str">
        <f>IF(学校情報入力!$C$7="","",IF(学校情報入力!$C$7=登録データ!F446,1,0))</f>
        <v/>
      </c>
      <c r="P446" s="22" t="str">
        <f>IF(学校情報入力!$C$7="","",IF(学校情報入力!$C$7=登録データ!M446,1,0))</f>
        <v/>
      </c>
    </row>
    <row r="447" spans="1:16">
      <c r="A447" s="221">
        <v>1445</v>
      </c>
      <c r="B447" s="221" t="s">
        <v>1408</v>
      </c>
      <c r="C447" s="221" t="s">
        <v>1409</v>
      </c>
      <c r="D447" s="221" t="s">
        <v>3083</v>
      </c>
      <c r="E447" s="221">
        <v>38</v>
      </c>
      <c r="F447" s="221" t="s">
        <v>3110</v>
      </c>
      <c r="G447" s="221" t="s">
        <v>3138</v>
      </c>
      <c r="H447" s="37"/>
      <c r="I447" s="37"/>
      <c r="J447" s="37"/>
      <c r="K447" s="37"/>
      <c r="L447" s="37"/>
      <c r="M447" s="79"/>
      <c r="N447" s="38"/>
      <c r="O447" s="22" t="str">
        <f>IF(学校情報入力!$C$7="","",IF(学校情報入力!$C$7=登録データ!F447,1,0))</f>
        <v/>
      </c>
      <c r="P447" s="22" t="str">
        <f>IF(学校情報入力!$C$7="","",IF(学校情報入力!$C$7=登録データ!M447,1,0))</f>
        <v/>
      </c>
    </row>
    <row r="448" spans="1:16">
      <c r="A448" s="221">
        <v>1446</v>
      </c>
      <c r="B448" s="221" t="s">
        <v>1410</v>
      </c>
      <c r="C448" s="221" t="s">
        <v>1411</v>
      </c>
      <c r="D448" s="221" t="s">
        <v>3083</v>
      </c>
      <c r="E448" s="221">
        <v>38</v>
      </c>
      <c r="F448" s="221" t="s">
        <v>3110</v>
      </c>
      <c r="G448" s="221" t="s">
        <v>3139</v>
      </c>
      <c r="H448" s="37"/>
      <c r="I448" s="37"/>
      <c r="J448" s="37"/>
      <c r="K448" s="37"/>
      <c r="L448" s="37"/>
      <c r="M448" s="79"/>
      <c r="N448" s="38"/>
      <c r="O448" s="22" t="str">
        <f>IF(学校情報入力!$C$7="","",IF(学校情報入力!$C$7=登録データ!F448,1,0))</f>
        <v/>
      </c>
      <c r="P448" s="22" t="str">
        <f>IF(学校情報入力!$C$7="","",IF(学校情報入力!$C$7=登録データ!M448,1,0))</f>
        <v/>
      </c>
    </row>
    <row r="449" spans="1:16">
      <c r="A449" s="221">
        <v>1447</v>
      </c>
      <c r="B449" s="221" t="s">
        <v>1412</v>
      </c>
      <c r="C449" s="221" t="s">
        <v>1413</v>
      </c>
      <c r="D449" s="221" t="s">
        <v>3083</v>
      </c>
      <c r="E449" s="221">
        <v>38</v>
      </c>
      <c r="F449" s="221" t="s">
        <v>3110</v>
      </c>
      <c r="G449" s="221" t="s">
        <v>3139</v>
      </c>
      <c r="H449" s="37"/>
      <c r="I449" s="37"/>
      <c r="J449" s="37"/>
      <c r="K449" s="37"/>
      <c r="L449" s="37"/>
      <c r="M449" s="79"/>
      <c r="N449" s="38"/>
      <c r="O449" s="22" t="str">
        <f>IF(学校情報入力!$C$7="","",IF(学校情報入力!$C$7=登録データ!F449,1,0))</f>
        <v/>
      </c>
      <c r="P449" s="22" t="str">
        <f>IF(学校情報入力!$C$7="","",IF(学校情報入力!$C$7=登録データ!M449,1,0))</f>
        <v/>
      </c>
    </row>
    <row r="450" spans="1:16">
      <c r="A450" s="221">
        <v>1448</v>
      </c>
      <c r="B450" s="221" t="s">
        <v>1414</v>
      </c>
      <c r="C450" s="221" t="s">
        <v>1415</v>
      </c>
      <c r="D450" s="221" t="s">
        <v>3083</v>
      </c>
      <c r="E450" s="221">
        <v>38</v>
      </c>
      <c r="F450" s="221" t="s">
        <v>3110</v>
      </c>
      <c r="G450" s="221" t="s">
        <v>3134</v>
      </c>
      <c r="H450" s="37"/>
      <c r="I450" s="37"/>
      <c r="J450" s="37"/>
      <c r="K450" s="37"/>
      <c r="L450" s="37"/>
      <c r="M450" s="79"/>
      <c r="N450" s="38"/>
      <c r="O450" s="22" t="str">
        <f>IF(学校情報入力!$C$7="","",IF(学校情報入力!$C$7=登録データ!F450,1,0))</f>
        <v/>
      </c>
      <c r="P450" s="22" t="str">
        <f>IF(学校情報入力!$C$7="","",IF(学校情報入力!$C$7=登録データ!M450,1,0))</f>
        <v/>
      </c>
    </row>
    <row r="451" spans="1:16">
      <c r="A451" s="221">
        <v>1449</v>
      </c>
      <c r="B451" s="221" t="s">
        <v>1416</v>
      </c>
      <c r="C451" s="221" t="s">
        <v>1417</v>
      </c>
      <c r="D451" s="221" t="s">
        <v>3083</v>
      </c>
      <c r="E451" s="221">
        <v>38</v>
      </c>
      <c r="F451" s="221" t="s">
        <v>3110</v>
      </c>
      <c r="G451" s="221" t="s">
        <v>3134</v>
      </c>
      <c r="H451" s="37"/>
      <c r="I451" s="37"/>
      <c r="J451" s="37"/>
      <c r="K451" s="37"/>
      <c r="L451" s="37"/>
      <c r="M451" s="79"/>
      <c r="N451" s="38"/>
      <c r="O451" s="22" t="str">
        <f>IF(学校情報入力!$C$7="","",IF(学校情報入力!$C$7=登録データ!F451,1,0))</f>
        <v/>
      </c>
      <c r="P451" s="22" t="str">
        <f>IF(学校情報入力!$C$7="","",IF(学校情報入力!$C$7=登録データ!M451,1,0))</f>
        <v/>
      </c>
    </row>
    <row r="452" spans="1:16">
      <c r="A452" s="221">
        <v>1450</v>
      </c>
      <c r="B452" s="221" t="s">
        <v>1418</v>
      </c>
      <c r="C452" s="221" t="s">
        <v>1419</v>
      </c>
      <c r="D452" s="221" t="s">
        <v>3083</v>
      </c>
      <c r="E452" s="221">
        <v>38</v>
      </c>
      <c r="F452" s="221" t="s">
        <v>3110</v>
      </c>
      <c r="G452" s="221" t="s">
        <v>3133</v>
      </c>
      <c r="H452" s="37"/>
      <c r="I452" s="37"/>
      <c r="J452" s="37"/>
      <c r="K452" s="37"/>
      <c r="L452" s="37"/>
      <c r="M452" s="79"/>
      <c r="N452" s="38"/>
      <c r="O452" s="22" t="str">
        <f>IF(学校情報入力!$C$7="","",IF(学校情報入力!$C$7=登録データ!F452,1,0))</f>
        <v/>
      </c>
      <c r="P452" s="22" t="str">
        <f>IF(学校情報入力!$C$7="","",IF(学校情報入力!$C$7=登録データ!M452,1,0))</f>
        <v/>
      </c>
    </row>
    <row r="453" spans="1:16">
      <c r="A453" s="221">
        <v>1451</v>
      </c>
      <c r="B453" s="221" t="s">
        <v>1420</v>
      </c>
      <c r="C453" s="221" t="s">
        <v>1421</v>
      </c>
      <c r="D453" s="221" t="s">
        <v>3083</v>
      </c>
      <c r="E453" s="221">
        <v>38</v>
      </c>
      <c r="F453" s="221" t="s">
        <v>3110</v>
      </c>
      <c r="G453" s="221" t="s">
        <v>3146</v>
      </c>
      <c r="H453" s="37"/>
      <c r="I453" s="37"/>
      <c r="J453" s="37"/>
      <c r="K453" s="37"/>
      <c r="L453" s="37"/>
      <c r="M453" s="79"/>
      <c r="N453" s="38"/>
      <c r="O453" s="22" t="str">
        <f>IF(学校情報入力!$C$7="","",IF(学校情報入力!$C$7=登録データ!F453,1,0))</f>
        <v/>
      </c>
      <c r="P453" s="22" t="str">
        <f>IF(学校情報入力!$C$7="","",IF(学校情報入力!$C$7=登録データ!M453,1,0))</f>
        <v/>
      </c>
    </row>
    <row r="454" spans="1:16">
      <c r="A454" s="221">
        <v>1452</v>
      </c>
      <c r="B454" s="221" t="s">
        <v>1422</v>
      </c>
      <c r="C454" s="221" t="s">
        <v>1423</v>
      </c>
      <c r="D454" s="221" t="s">
        <v>3083</v>
      </c>
      <c r="E454" s="221">
        <v>38</v>
      </c>
      <c r="F454" s="221" t="s">
        <v>3110</v>
      </c>
      <c r="G454" s="221" t="s">
        <v>3138</v>
      </c>
      <c r="H454" s="37"/>
      <c r="I454" s="37"/>
      <c r="J454" s="37"/>
      <c r="K454" s="37"/>
      <c r="L454" s="37"/>
      <c r="M454" s="79"/>
      <c r="N454" s="38"/>
      <c r="O454" s="22" t="str">
        <f>IF(学校情報入力!$C$7="","",IF(学校情報入力!$C$7=登録データ!F454,1,0))</f>
        <v/>
      </c>
      <c r="P454" s="22" t="str">
        <f>IF(学校情報入力!$C$7="","",IF(学校情報入力!$C$7=登録データ!M454,1,0))</f>
        <v/>
      </c>
    </row>
    <row r="455" spans="1:16">
      <c r="A455" s="221">
        <v>1453</v>
      </c>
      <c r="B455" s="221" t="s">
        <v>1424</v>
      </c>
      <c r="C455" s="221" t="s">
        <v>1425</v>
      </c>
      <c r="D455" s="221" t="s">
        <v>3083</v>
      </c>
      <c r="E455" s="221">
        <v>38</v>
      </c>
      <c r="F455" s="221" t="s">
        <v>3110</v>
      </c>
      <c r="G455" s="221" t="s">
        <v>3138</v>
      </c>
      <c r="H455" s="37"/>
      <c r="I455" s="37"/>
      <c r="J455" s="37"/>
      <c r="K455" s="37"/>
      <c r="L455" s="37"/>
      <c r="M455" s="79"/>
      <c r="N455" s="38"/>
      <c r="O455" s="22" t="str">
        <f>IF(学校情報入力!$C$7="","",IF(学校情報入力!$C$7=登録データ!F455,1,0))</f>
        <v/>
      </c>
      <c r="P455" s="22" t="str">
        <f>IF(学校情報入力!$C$7="","",IF(学校情報入力!$C$7=登録データ!M455,1,0))</f>
        <v/>
      </c>
    </row>
    <row r="456" spans="1:16">
      <c r="A456" s="221">
        <v>1454</v>
      </c>
      <c r="B456" s="221" t="s">
        <v>1426</v>
      </c>
      <c r="C456" s="221" t="s">
        <v>1427</v>
      </c>
      <c r="D456" s="221" t="s">
        <v>3083</v>
      </c>
      <c r="E456" s="221">
        <v>38</v>
      </c>
      <c r="F456" s="221" t="s">
        <v>3110</v>
      </c>
      <c r="G456" s="221" t="s">
        <v>3138</v>
      </c>
      <c r="H456" s="37"/>
      <c r="I456" s="37"/>
      <c r="J456" s="37"/>
      <c r="K456" s="37"/>
      <c r="L456" s="37"/>
      <c r="M456" s="79"/>
      <c r="N456" s="38"/>
      <c r="O456" s="22" t="str">
        <f>IF(学校情報入力!$C$7="","",IF(学校情報入力!$C$7=登録データ!F456,1,0))</f>
        <v/>
      </c>
      <c r="P456" s="22" t="str">
        <f>IF(学校情報入力!$C$7="","",IF(学校情報入力!$C$7=登録データ!M456,1,0))</f>
        <v/>
      </c>
    </row>
    <row r="457" spans="1:16">
      <c r="A457" s="221">
        <v>1455</v>
      </c>
      <c r="B457" s="221" t="s">
        <v>1428</v>
      </c>
      <c r="C457" s="221" t="s">
        <v>1429</v>
      </c>
      <c r="D457" s="221" t="s">
        <v>3083</v>
      </c>
      <c r="E457" s="221">
        <v>38</v>
      </c>
      <c r="F457" s="221" t="s">
        <v>3110</v>
      </c>
      <c r="G457" s="221" t="s">
        <v>3138</v>
      </c>
      <c r="H457" s="37"/>
      <c r="I457" s="37"/>
      <c r="J457" s="37"/>
      <c r="K457" s="37"/>
      <c r="L457" s="37"/>
      <c r="M457" s="79"/>
      <c r="N457" s="38"/>
      <c r="O457" s="22" t="str">
        <f>IF(学校情報入力!$C$7="","",IF(学校情報入力!$C$7=登録データ!F457,1,0))</f>
        <v/>
      </c>
      <c r="P457" s="22" t="str">
        <f>IF(学校情報入力!$C$7="","",IF(学校情報入力!$C$7=登録データ!M457,1,0))</f>
        <v/>
      </c>
    </row>
    <row r="458" spans="1:16">
      <c r="A458" s="221">
        <v>1456</v>
      </c>
      <c r="B458" s="221" t="s">
        <v>1430</v>
      </c>
      <c r="C458" s="221" t="s">
        <v>1431</v>
      </c>
      <c r="D458" s="221" t="s">
        <v>3083</v>
      </c>
      <c r="E458" s="221">
        <v>38</v>
      </c>
      <c r="F458" s="221" t="s">
        <v>3110</v>
      </c>
      <c r="G458" s="221" t="s">
        <v>3138</v>
      </c>
      <c r="H458" s="37"/>
      <c r="I458" s="37"/>
      <c r="J458" s="37"/>
      <c r="K458" s="37"/>
      <c r="L458" s="37"/>
      <c r="M458" s="79"/>
      <c r="N458" s="38"/>
      <c r="O458" s="22" t="str">
        <f>IF(学校情報入力!$C$7="","",IF(学校情報入力!$C$7=登録データ!F458,1,0))</f>
        <v/>
      </c>
      <c r="P458" s="22" t="str">
        <f>IF(学校情報入力!$C$7="","",IF(学校情報入力!$C$7=登録データ!M458,1,0))</f>
        <v/>
      </c>
    </row>
    <row r="459" spans="1:16">
      <c r="A459" s="221">
        <v>1457</v>
      </c>
      <c r="B459" s="221" t="s">
        <v>1432</v>
      </c>
      <c r="C459" s="221" t="s">
        <v>1433</v>
      </c>
      <c r="D459" s="221" t="s">
        <v>3083</v>
      </c>
      <c r="E459" s="221">
        <v>38</v>
      </c>
      <c r="F459" s="221" t="s">
        <v>3110</v>
      </c>
      <c r="G459" s="221" t="s">
        <v>3138</v>
      </c>
      <c r="H459" s="37"/>
      <c r="I459" s="37"/>
      <c r="J459" s="37"/>
      <c r="K459" s="37"/>
      <c r="L459" s="37"/>
      <c r="M459" s="79"/>
      <c r="N459" s="38"/>
      <c r="O459" s="22" t="str">
        <f>IF(学校情報入力!$C$7="","",IF(学校情報入力!$C$7=登録データ!F459,1,0))</f>
        <v/>
      </c>
      <c r="P459" s="22" t="str">
        <f>IF(学校情報入力!$C$7="","",IF(学校情報入力!$C$7=登録データ!M459,1,0))</f>
        <v/>
      </c>
    </row>
    <row r="460" spans="1:16">
      <c r="A460" s="221">
        <v>1458</v>
      </c>
      <c r="B460" s="221" t="s">
        <v>1434</v>
      </c>
      <c r="C460" s="221" t="s">
        <v>1435</v>
      </c>
      <c r="D460" s="221" t="s">
        <v>3083</v>
      </c>
      <c r="E460" s="221">
        <v>38</v>
      </c>
      <c r="F460" s="221" t="s">
        <v>3110</v>
      </c>
      <c r="G460" s="221" t="s">
        <v>3138</v>
      </c>
      <c r="H460" s="37"/>
      <c r="I460" s="37"/>
      <c r="J460" s="37"/>
      <c r="K460" s="37"/>
      <c r="L460" s="37"/>
      <c r="M460" s="79"/>
      <c r="N460" s="38"/>
      <c r="O460" s="22" t="str">
        <f>IF(学校情報入力!$C$7="","",IF(学校情報入力!$C$7=登録データ!F460,1,0))</f>
        <v/>
      </c>
      <c r="P460" s="22" t="str">
        <f>IF(学校情報入力!$C$7="","",IF(学校情報入力!$C$7=登録データ!M460,1,0))</f>
        <v/>
      </c>
    </row>
    <row r="461" spans="1:16">
      <c r="A461" s="221">
        <v>1459</v>
      </c>
      <c r="B461" s="221" t="s">
        <v>1436</v>
      </c>
      <c r="C461" s="221" t="s">
        <v>1437</v>
      </c>
      <c r="D461" s="221" t="s">
        <v>3083</v>
      </c>
      <c r="E461" s="221">
        <v>38</v>
      </c>
      <c r="F461" s="221" t="s">
        <v>3110</v>
      </c>
      <c r="G461" s="221" t="s">
        <v>3138</v>
      </c>
      <c r="H461" s="37"/>
      <c r="I461" s="37"/>
      <c r="J461" s="37"/>
      <c r="K461" s="37"/>
      <c r="L461" s="37"/>
      <c r="M461" s="79"/>
      <c r="N461" s="38"/>
      <c r="O461" s="22" t="str">
        <f>IF(学校情報入力!$C$7="","",IF(学校情報入力!$C$7=登録データ!F461,1,0))</f>
        <v/>
      </c>
      <c r="P461" s="22" t="str">
        <f>IF(学校情報入力!$C$7="","",IF(学校情報入力!$C$7=登録データ!M461,1,0))</f>
        <v/>
      </c>
    </row>
    <row r="462" spans="1:16">
      <c r="A462" s="221">
        <v>1460</v>
      </c>
      <c r="B462" s="221" t="s">
        <v>1205</v>
      </c>
      <c r="C462" s="221" t="s">
        <v>1206</v>
      </c>
      <c r="D462" s="221" t="s">
        <v>3074</v>
      </c>
      <c r="E462" s="221">
        <v>36</v>
      </c>
      <c r="F462" s="221" t="s">
        <v>3110</v>
      </c>
      <c r="G462" s="221" t="s">
        <v>3138</v>
      </c>
      <c r="H462" s="37"/>
      <c r="I462" s="37"/>
      <c r="J462" s="37"/>
      <c r="K462" s="37"/>
      <c r="L462" s="37"/>
      <c r="M462" s="79"/>
      <c r="N462" s="38"/>
      <c r="O462" s="22" t="str">
        <f>IF(学校情報入力!$C$7="","",IF(学校情報入力!$C$7=登録データ!F462,1,0))</f>
        <v/>
      </c>
      <c r="P462" s="22" t="str">
        <f>IF(学校情報入力!$C$7="","",IF(学校情報入力!$C$7=登録データ!M462,1,0))</f>
        <v/>
      </c>
    </row>
    <row r="463" spans="1:16">
      <c r="A463" s="221">
        <v>1461</v>
      </c>
      <c r="B463" s="221" t="s">
        <v>1438</v>
      </c>
      <c r="C463" s="221" t="s">
        <v>1439</v>
      </c>
      <c r="D463" s="221" t="s">
        <v>3083</v>
      </c>
      <c r="E463" s="221">
        <v>38</v>
      </c>
      <c r="F463" s="221" t="s">
        <v>3110</v>
      </c>
      <c r="G463" s="221" t="s">
        <v>3138</v>
      </c>
      <c r="H463" s="37"/>
      <c r="I463" s="37"/>
      <c r="J463" s="37"/>
      <c r="K463" s="37"/>
      <c r="L463" s="37"/>
      <c r="M463" s="79"/>
      <c r="N463" s="38"/>
      <c r="O463" s="22" t="str">
        <f>IF(学校情報入力!$C$7="","",IF(学校情報入力!$C$7=登録データ!F463,1,0))</f>
        <v/>
      </c>
      <c r="P463" s="22" t="str">
        <f>IF(学校情報入力!$C$7="","",IF(学校情報入力!$C$7=登録データ!M463,1,0))</f>
        <v/>
      </c>
    </row>
    <row r="464" spans="1:16">
      <c r="A464" s="221">
        <v>1462</v>
      </c>
      <c r="B464" s="221" t="s">
        <v>1440</v>
      </c>
      <c r="C464" s="221" t="s">
        <v>1441</v>
      </c>
      <c r="D464" s="221" t="s">
        <v>3083</v>
      </c>
      <c r="E464" s="221">
        <v>38</v>
      </c>
      <c r="F464" s="221" t="s">
        <v>3110</v>
      </c>
      <c r="G464" s="221" t="s">
        <v>3138</v>
      </c>
      <c r="H464" s="37"/>
      <c r="I464" s="37"/>
      <c r="J464" s="37"/>
      <c r="K464" s="37"/>
      <c r="L464" s="37"/>
      <c r="M464" s="79"/>
      <c r="N464" s="38"/>
      <c r="O464" s="22" t="str">
        <f>IF(学校情報入力!$C$7="","",IF(学校情報入力!$C$7=登録データ!F464,1,0))</f>
        <v/>
      </c>
      <c r="P464" s="22" t="str">
        <f>IF(学校情報入力!$C$7="","",IF(学校情報入力!$C$7=登録データ!M464,1,0))</f>
        <v/>
      </c>
    </row>
    <row r="465" spans="1:16">
      <c r="A465" s="221">
        <v>1463</v>
      </c>
      <c r="B465" s="221" t="s">
        <v>1442</v>
      </c>
      <c r="C465" s="221" t="s">
        <v>1443</v>
      </c>
      <c r="D465" s="221" t="s">
        <v>3083</v>
      </c>
      <c r="E465" s="221">
        <v>38</v>
      </c>
      <c r="F465" s="221" t="s">
        <v>3110</v>
      </c>
      <c r="G465" s="221" t="s">
        <v>3138</v>
      </c>
      <c r="H465" s="37"/>
      <c r="I465" s="37"/>
      <c r="J465" s="37"/>
      <c r="K465" s="37"/>
      <c r="L465" s="37"/>
      <c r="M465" s="79"/>
      <c r="N465" s="38"/>
      <c r="O465" s="22" t="str">
        <f>IF(学校情報入力!$C$7="","",IF(学校情報入力!$C$7=登録データ!F465,1,0))</f>
        <v/>
      </c>
      <c r="P465" s="22" t="str">
        <f>IF(学校情報入力!$C$7="","",IF(学校情報入力!$C$7=登録データ!M465,1,0))</f>
        <v/>
      </c>
    </row>
    <row r="466" spans="1:16">
      <c r="A466" s="221">
        <v>1464</v>
      </c>
      <c r="B466" s="221" t="s">
        <v>1444</v>
      </c>
      <c r="C466" s="221" t="s">
        <v>1445</v>
      </c>
      <c r="D466" s="221" t="s">
        <v>3083</v>
      </c>
      <c r="E466" s="221">
        <v>38</v>
      </c>
      <c r="F466" s="221" t="s">
        <v>3110</v>
      </c>
      <c r="G466" s="221" t="s">
        <v>3138</v>
      </c>
      <c r="H466" s="37"/>
      <c r="I466" s="37"/>
      <c r="J466" s="37"/>
      <c r="K466" s="37"/>
      <c r="L466" s="37"/>
      <c r="M466" s="79"/>
      <c r="N466" s="38"/>
      <c r="O466" s="22" t="str">
        <f>IF(学校情報入力!$C$7="","",IF(学校情報入力!$C$7=登録データ!F466,1,0))</f>
        <v/>
      </c>
      <c r="P466" s="22" t="str">
        <f>IF(学校情報入力!$C$7="","",IF(学校情報入力!$C$7=登録データ!M466,1,0))</f>
        <v/>
      </c>
    </row>
    <row r="467" spans="1:16">
      <c r="A467" s="221">
        <v>1465</v>
      </c>
      <c r="B467" s="221" t="s">
        <v>1446</v>
      </c>
      <c r="C467" s="221" t="s">
        <v>1447</v>
      </c>
      <c r="D467" s="221" t="s">
        <v>3083</v>
      </c>
      <c r="E467" s="221">
        <v>38</v>
      </c>
      <c r="F467" s="221" t="s">
        <v>3110</v>
      </c>
      <c r="G467" s="221" t="s">
        <v>3138</v>
      </c>
      <c r="H467" s="37"/>
      <c r="I467" s="37"/>
      <c r="J467" s="37"/>
      <c r="K467" s="37"/>
      <c r="L467" s="37"/>
      <c r="M467" s="79"/>
      <c r="N467" s="38"/>
      <c r="O467" s="22" t="str">
        <f>IF(学校情報入力!$C$7="","",IF(学校情報入力!$C$7=登録データ!F467,1,0))</f>
        <v/>
      </c>
      <c r="P467" s="22" t="str">
        <f>IF(学校情報入力!$C$7="","",IF(学校情報入力!$C$7=登録データ!M467,1,0))</f>
        <v/>
      </c>
    </row>
    <row r="468" spans="1:16">
      <c r="A468" s="221">
        <v>1466</v>
      </c>
      <c r="B468" s="221" t="s">
        <v>1448</v>
      </c>
      <c r="C468" s="221" t="s">
        <v>1449</v>
      </c>
      <c r="D468" s="221" t="s">
        <v>3083</v>
      </c>
      <c r="E468" s="221">
        <v>38</v>
      </c>
      <c r="F468" s="221" t="s">
        <v>3110</v>
      </c>
      <c r="G468" s="221" t="s">
        <v>3139</v>
      </c>
      <c r="H468" s="37"/>
      <c r="I468" s="37"/>
      <c r="J468" s="37"/>
      <c r="K468" s="37"/>
      <c r="L468" s="37"/>
      <c r="M468" s="79"/>
      <c r="N468" s="38"/>
      <c r="O468" s="22" t="str">
        <f>IF(学校情報入力!$C$7="","",IF(学校情報入力!$C$7=登録データ!F468,1,0))</f>
        <v/>
      </c>
      <c r="P468" s="22" t="str">
        <f>IF(学校情報入力!$C$7="","",IF(学校情報入力!$C$7=登録データ!M468,1,0))</f>
        <v/>
      </c>
    </row>
    <row r="469" spans="1:16">
      <c r="A469" s="221">
        <v>1467</v>
      </c>
      <c r="B469" s="221" t="s">
        <v>1450</v>
      </c>
      <c r="C469" s="221" t="s">
        <v>1451</v>
      </c>
      <c r="D469" s="221" t="s">
        <v>3068</v>
      </c>
      <c r="E469" s="221">
        <v>37</v>
      </c>
      <c r="F469" s="221" t="s">
        <v>3110</v>
      </c>
      <c r="G469" s="221" t="s">
        <v>3139</v>
      </c>
      <c r="H469" s="37"/>
      <c r="I469" s="37"/>
      <c r="J469" s="37"/>
      <c r="K469" s="37"/>
      <c r="L469" s="37"/>
      <c r="M469" s="79"/>
      <c r="N469" s="38"/>
      <c r="O469" s="22" t="str">
        <f>IF(学校情報入力!$C$7="","",IF(学校情報入力!$C$7=登録データ!F469,1,0))</f>
        <v/>
      </c>
      <c r="P469" s="22" t="str">
        <f>IF(学校情報入力!$C$7="","",IF(学校情報入力!$C$7=登録データ!M469,1,0))</f>
        <v/>
      </c>
    </row>
    <row r="470" spans="1:16">
      <c r="A470" s="221">
        <v>1468</v>
      </c>
      <c r="B470" s="221" t="s">
        <v>1452</v>
      </c>
      <c r="C470" s="221" t="s">
        <v>1453</v>
      </c>
      <c r="D470" s="221" t="s">
        <v>3083</v>
      </c>
      <c r="E470" s="221">
        <v>38</v>
      </c>
      <c r="F470" s="221" t="s">
        <v>3110</v>
      </c>
      <c r="G470" s="221" t="s">
        <v>3139</v>
      </c>
      <c r="H470" s="37"/>
      <c r="I470" s="37"/>
      <c r="J470" s="37"/>
      <c r="K470" s="37"/>
      <c r="L470" s="37"/>
      <c r="M470" s="79"/>
      <c r="N470" s="38"/>
      <c r="O470" s="22" t="str">
        <f>IF(学校情報入力!$C$7="","",IF(学校情報入力!$C$7=登録データ!F470,1,0))</f>
        <v/>
      </c>
      <c r="P470" s="22" t="str">
        <f>IF(学校情報入力!$C$7="","",IF(学校情報入力!$C$7=登録データ!M470,1,0))</f>
        <v/>
      </c>
    </row>
    <row r="471" spans="1:16">
      <c r="A471" s="221">
        <v>1469</v>
      </c>
      <c r="B471" s="221" t="s">
        <v>1454</v>
      </c>
      <c r="C471" s="221" t="s">
        <v>1455</v>
      </c>
      <c r="D471" s="221" t="s">
        <v>3065</v>
      </c>
      <c r="E471" s="221">
        <v>34</v>
      </c>
      <c r="F471" s="221" t="s">
        <v>3110</v>
      </c>
      <c r="G471" s="221" t="s">
        <v>3139</v>
      </c>
      <c r="H471" s="37"/>
      <c r="I471" s="37"/>
      <c r="J471" s="37"/>
      <c r="K471" s="37"/>
      <c r="L471" s="37"/>
      <c r="M471" s="79"/>
      <c r="N471" s="38"/>
      <c r="O471" s="22" t="str">
        <f>IF(学校情報入力!$C$7="","",IF(学校情報入力!$C$7=登録データ!F471,1,0))</f>
        <v/>
      </c>
      <c r="P471" s="22" t="str">
        <f>IF(学校情報入力!$C$7="","",IF(学校情報入力!$C$7=登録データ!M471,1,0))</f>
        <v/>
      </c>
    </row>
    <row r="472" spans="1:16">
      <c r="A472" s="221">
        <v>1470</v>
      </c>
      <c r="B472" s="221" t="s">
        <v>1456</v>
      </c>
      <c r="C472" s="221" t="s">
        <v>1457</v>
      </c>
      <c r="D472" s="221" t="s">
        <v>3083</v>
      </c>
      <c r="E472" s="221">
        <v>38</v>
      </c>
      <c r="F472" s="221" t="s">
        <v>3110</v>
      </c>
      <c r="G472" s="221" t="s">
        <v>3139</v>
      </c>
      <c r="H472" s="37"/>
      <c r="I472" s="37"/>
      <c r="J472" s="37"/>
      <c r="K472" s="37"/>
      <c r="L472" s="37"/>
      <c r="M472" s="79"/>
      <c r="N472" s="38"/>
      <c r="O472" s="22" t="str">
        <f>IF(学校情報入力!$C$7="","",IF(学校情報入力!$C$7=登録データ!F472,1,0))</f>
        <v/>
      </c>
      <c r="P472" s="22" t="str">
        <f>IF(学校情報入力!$C$7="","",IF(学校情報入力!$C$7=登録データ!M472,1,0))</f>
        <v/>
      </c>
    </row>
    <row r="473" spans="1:16">
      <c r="A473" s="221">
        <v>1471</v>
      </c>
      <c r="B473" s="221" t="s">
        <v>1458</v>
      </c>
      <c r="C473" s="221" t="s">
        <v>1459</v>
      </c>
      <c r="D473" s="221" t="s">
        <v>3083</v>
      </c>
      <c r="E473" s="221">
        <v>38</v>
      </c>
      <c r="F473" s="221" t="s">
        <v>3110</v>
      </c>
      <c r="G473" s="221" t="s">
        <v>3139</v>
      </c>
      <c r="H473" s="37"/>
      <c r="I473" s="37"/>
      <c r="J473" s="37"/>
      <c r="K473" s="37"/>
      <c r="L473" s="37"/>
      <c r="M473" s="79"/>
      <c r="N473" s="38"/>
      <c r="O473" s="22" t="str">
        <f>IF(学校情報入力!$C$7="","",IF(学校情報入力!$C$7=登録データ!F473,1,0))</f>
        <v/>
      </c>
      <c r="P473" s="22" t="str">
        <f>IF(学校情報入力!$C$7="","",IF(学校情報入力!$C$7=登録データ!M473,1,0))</f>
        <v/>
      </c>
    </row>
    <row r="474" spans="1:16">
      <c r="A474" s="221">
        <v>1472</v>
      </c>
      <c r="B474" s="221" t="s">
        <v>1460</v>
      </c>
      <c r="C474" s="221" t="s">
        <v>1461</v>
      </c>
      <c r="D474" s="221" t="s">
        <v>3075</v>
      </c>
      <c r="E474" s="221">
        <v>39</v>
      </c>
      <c r="F474" s="221" t="s">
        <v>3110</v>
      </c>
      <c r="G474" s="221" t="s">
        <v>3139</v>
      </c>
      <c r="H474" s="37"/>
      <c r="I474" s="37"/>
      <c r="J474" s="37"/>
      <c r="K474" s="37"/>
      <c r="L474" s="37"/>
      <c r="M474" s="79"/>
      <c r="N474" s="38"/>
      <c r="O474" s="22" t="str">
        <f>IF(学校情報入力!$C$7="","",IF(学校情報入力!$C$7=登録データ!F474,1,0))</f>
        <v/>
      </c>
      <c r="P474" s="22" t="str">
        <f>IF(学校情報入力!$C$7="","",IF(学校情報入力!$C$7=登録データ!M474,1,0))</f>
        <v/>
      </c>
    </row>
    <row r="475" spans="1:16">
      <c r="A475" s="221">
        <v>1473</v>
      </c>
      <c r="B475" s="221" t="s">
        <v>1462</v>
      </c>
      <c r="C475" s="221" t="s">
        <v>1463</v>
      </c>
      <c r="D475" s="221" t="s">
        <v>3083</v>
      </c>
      <c r="E475" s="221">
        <v>38</v>
      </c>
      <c r="F475" s="221" t="s">
        <v>3110</v>
      </c>
      <c r="G475" s="221" t="s">
        <v>3139</v>
      </c>
      <c r="H475" s="37"/>
      <c r="I475" s="37"/>
      <c r="J475" s="37"/>
      <c r="K475" s="37"/>
      <c r="L475" s="37"/>
      <c r="M475" s="79"/>
      <c r="N475" s="38"/>
      <c r="O475" s="22" t="str">
        <f>IF(学校情報入力!$C$7="","",IF(学校情報入力!$C$7=登録データ!F475,1,0))</f>
        <v/>
      </c>
      <c r="P475" s="22" t="str">
        <f>IF(学校情報入力!$C$7="","",IF(学校情報入力!$C$7=登録データ!M475,1,0))</f>
        <v/>
      </c>
    </row>
    <row r="476" spans="1:16">
      <c r="A476" s="221">
        <v>1474</v>
      </c>
      <c r="B476" s="221" t="s">
        <v>1464</v>
      </c>
      <c r="C476" s="221" t="s">
        <v>1465</v>
      </c>
      <c r="D476" s="221" t="s">
        <v>3083</v>
      </c>
      <c r="E476" s="221">
        <v>38</v>
      </c>
      <c r="F476" s="221" t="s">
        <v>3110</v>
      </c>
      <c r="G476" s="221" t="s">
        <v>3139</v>
      </c>
      <c r="H476" s="37"/>
      <c r="I476" s="37"/>
      <c r="J476" s="37"/>
      <c r="K476" s="37"/>
      <c r="L476" s="37"/>
      <c r="M476" s="79"/>
      <c r="N476" s="38"/>
      <c r="O476" s="22" t="str">
        <f>IF(学校情報入力!$C$7="","",IF(学校情報入力!$C$7=登録データ!F476,1,0))</f>
        <v/>
      </c>
      <c r="P476" s="22" t="str">
        <f>IF(学校情報入力!$C$7="","",IF(学校情報入力!$C$7=登録データ!M476,1,0))</f>
        <v/>
      </c>
    </row>
    <row r="477" spans="1:16">
      <c r="A477" s="221">
        <v>1475</v>
      </c>
      <c r="B477" s="221" t="s">
        <v>1466</v>
      </c>
      <c r="C477" s="221" t="s">
        <v>1467</v>
      </c>
      <c r="D477" s="221" t="s">
        <v>3083</v>
      </c>
      <c r="E477" s="221">
        <v>38</v>
      </c>
      <c r="F477" s="221" t="s">
        <v>3110</v>
      </c>
      <c r="G477" s="221" t="s">
        <v>3139</v>
      </c>
      <c r="H477" s="37"/>
      <c r="I477" s="37"/>
      <c r="J477" s="37"/>
      <c r="K477" s="37"/>
      <c r="L477" s="37"/>
      <c r="M477" s="79"/>
      <c r="N477" s="38"/>
      <c r="O477" s="22" t="str">
        <f>IF(学校情報入力!$C$7="","",IF(学校情報入力!$C$7=登録データ!F477,1,0))</f>
        <v/>
      </c>
      <c r="P477" s="22" t="str">
        <f>IF(学校情報入力!$C$7="","",IF(学校情報入力!$C$7=登録データ!M477,1,0))</f>
        <v/>
      </c>
    </row>
    <row r="478" spans="1:16">
      <c r="A478" s="221">
        <v>1476</v>
      </c>
      <c r="B478" s="221" t="s">
        <v>1468</v>
      </c>
      <c r="C478" s="221" t="s">
        <v>1469</v>
      </c>
      <c r="D478" s="221" t="s">
        <v>3083</v>
      </c>
      <c r="E478" s="221">
        <v>38</v>
      </c>
      <c r="F478" s="221" t="s">
        <v>3110</v>
      </c>
      <c r="G478" s="221" t="s">
        <v>3139</v>
      </c>
      <c r="H478" s="37"/>
      <c r="I478" s="37"/>
      <c r="J478" s="37"/>
      <c r="K478" s="37"/>
      <c r="L478" s="37"/>
      <c r="M478" s="79"/>
      <c r="N478" s="38"/>
      <c r="O478" s="22" t="str">
        <f>IF(学校情報入力!$C$7="","",IF(学校情報入力!$C$7=登録データ!F478,1,0))</f>
        <v/>
      </c>
      <c r="P478" s="22" t="str">
        <f>IF(学校情報入力!$C$7="","",IF(学校情報入力!$C$7=登録データ!M478,1,0))</f>
        <v/>
      </c>
    </row>
    <row r="479" spans="1:16">
      <c r="A479" s="221">
        <v>1477</v>
      </c>
      <c r="B479" s="221" t="s">
        <v>1470</v>
      </c>
      <c r="C479" s="221" t="s">
        <v>1471</v>
      </c>
      <c r="D479" s="221" t="s">
        <v>3083</v>
      </c>
      <c r="E479" s="221">
        <v>38</v>
      </c>
      <c r="F479" s="221" t="s">
        <v>3110</v>
      </c>
      <c r="G479" s="221" t="s">
        <v>3139</v>
      </c>
      <c r="H479" s="37"/>
      <c r="I479" s="37"/>
      <c r="J479" s="37"/>
      <c r="K479" s="37"/>
      <c r="L479" s="37"/>
      <c r="M479" s="79"/>
      <c r="N479" s="38"/>
      <c r="O479" s="22" t="str">
        <f>IF(学校情報入力!$C$7="","",IF(学校情報入力!$C$7=登録データ!F479,1,0))</f>
        <v/>
      </c>
      <c r="P479" s="22" t="str">
        <f>IF(学校情報入力!$C$7="","",IF(学校情報入力!$C$7=登録データ!M479,1,0))</f>
        <v/>
      </c>
    </row>
    <row r="480" spans="1:16">
      <c r="A480" s="221">
        <v>1478</v>
      </c>
      <c r="B480" s="221" t="s">
        <v>1472</v>
      </c>
      <c r="C480" s="221" t="s">
        <v>1473</v>
      </c>
      <c r="D480" s="221" t="s">
        <v>3083</v>
      </c>
      <c r="E480" s="221">
        <v>38</v>
      </c>
      <c r="F480" s="221" t="s">
        <v>3110</v>
      </c>
      <c r="G480" s="221" t="s">
        <v>3134</v>
      </c>
      <c r="H480" s="37"/>
      <c r="I480" s="37"/>
      <c r="J480" s="37"/>
      <c r="K480" s="37"/>
      <c r="L480" s="37"/>
      <c r="M480" s="79"/>
      <c r="N480" s="38"/>
      <c r="O480" s="22" t="str">
        <f>IF(学校情報入力!$C$7="","",IF(学校情報入力!$C$7=登録データ!F480,1,0))</f>
        <v/>
      </c>
      <c r="P480" s="22" t="str">
        <f>IF(学校情報入力!$C$7="","",IF(学校情報入力!$C$7=登録データ!M480,1,0))</f>
        <v/>
      </c>
    </row>
    <row r="481" spans="1:16">
      <c r="A481" s="221">
        <v>1479</v>
      </c>
      <c r="B481" s="221" t="s">
        <v>1474</v>
      </c>
      <c r="C481" s="221" t="s">
        <v>1475</v>
      </c>
      <c r="D481" s="221" t="s">
        <v>3083</v>
      </c>
      <c r="E481" s="221">
        <v>38</v>
      </c>
      <c r="F481" s="221" t="s">
        <v>3110</v>
      </c>
      <c r="G481" s="221" t="s">
        <v>3134</v>
      </c>
      <c r="H481" s="37"/>
      <c r="I481" s="37"/>
      <c r="J481" s="37"/>
      <c r="K481" s="37"/>
      <c r="L481" s="37"/>
      <c r="M481" s="79"/>
      <c r="N481" s="38"/>
      <c r="O481" s="22" t="str">
        <f>IF(学校情報入力!$C$7="","",IF(学校情報入力!$C$7=登録データ!F481,1,0))</f>
        <v/>
      </c>
      <c r="P481" s="22" t="str">
        <f>IF(学校情報入力!$C$7="","",IF(学校情報入力!$C$7=登録データ!M481,1,0))</f>
        <v/>
      </c>
    </row>
    <row r="482" spans="1:16">
      <c r="A482" s="221">
        <v>1480</v>
      </c>
      <c r="B482" s="221" t="s">
        <v>1476</v>
      </c>
      <c r="C482" s="221" t="s">
        <v>1477</v>
      </c>
      <c r="D482" s="221" t="s">
        <v>3083</v>
      </c>
      <c r="E482" s="221">
        <v>38</v>
      </c>
      <c r="F482" s="221" t="s">
        <v>3110</v>
      </c>
      <c r="G482" s="221" t="s">
        <v>3134</v>
      </c>
      <c r="H482" s="37"/>
      <c r="I482" s="37"/>
      <c r="J482" s="37"/>
      <c r="K482" s="37"/>
      <c r="L482" s="37"/>
      <c r="M482" s="79"/>
      <c r="N482" s="38"/>
      <c r="O482" s="22" t="str">
        <f>IF(学校情報入力!$C$7="","",IF(学校情報入力!$C$7=登録データ!F482,1,0))</f>
        <v/>
      </c>
      <c r="P482" s="22" t="str">
        <f>IF(学校情報入力!$C$7="","",IF(学校情報入力!$C$7=登録データ!M482,1,0))</f>
        <v/>
      </c>
    </row>
    <row r="483" spans="1:16">
      <c r="A483" s="221">
        <v>1481</v>
      </c>
      <c r="B483" s="221" t="s">
        <v>1478</v>
      </c>
      <c r="C483" s="221" t="s">
        <v>1479</v>
      </c>
      <c r="D483" s="221" t="s">
        <v>3083</v>
      </c>
      <c r="E483" s="221">
        <v>38</v>
      </c>
      <c r="F483" s="221" t="s">
        <v>3110</v>
      </c>
      <c r="G483" s="221" t="s">
        <v>3134</v>
      </c>
      <c r="H483" s="37"/>
      <c r="I483" s="37"/>
      <c r="J483" s="37"/>
      <c r="K483" s="37"/>
      <c r="L483" s="37"/>
      <c r="M483" s="79"/>
      <c r="N483" s="38"/>
      <c r="O483" s="22" t="str">
        <f>IF(学校情報入力!$C$7="","",IF(学校情報入力!$C$7=登録データ!F483,1,0))</f>
        <v/>
      </c>
      <c r="P483" s="22" t="str">
        <f>IF(学校情報入力!$C$7="","",IF(学校情報入力!$C$7=登録データ!M483,1,0))</f>
        <v/>
      </c>
    </row>
    <row r="484" spans="1:16">
      <c r="A484" s="221">
        <v>1482</v>
      </c>
      <c r="B484" s="221" t="s">
        <v>1480</v>
      </c>
      <c r="C484" s="221" t="s">
        <v>1481</v>
      </c>
      <c r="D484" s="221" t="s">
        <v>3083</v>
      </c>
      <c r="E484" s="221">
        <v>38</v>
      </c>
      <c r="F484" s="221" t="s">
        <v>3110</v>
      </c>
      <c r="G484" s="221" t="s">
        <v>3134</v>
      </c>
      <c r="H484" s="37"/>
      <c r="I484" s="37"/>
      <c r="J484" s="37"/>
      <c r="K484" s="37"/>
      <c r="L484" s="37"/>
      <c r="M484" s="79"/>
      <c r="N484" s="38"/>
      <c r="O484" s="22" t="str">
        <f>IF(学校情報入力!$C$7="","",IF(学校情報入力!$C$7=登録データ!F484,1,0))</f>
        <v/>
      </c>
      <c r="P484" s="22" t="str">
        <f>IF(学校情報入力!$C$7="","",IF(学校情報入力!$C$7=登録データ!M484,1,0))</f>
        <v/>
      </c>
    </row>
    <row r="485" spans="1:16">
      <c r="A485" s="221">
        <v>1483</v>
      </c>
      <c r="B485" s="221" t="s">
        <v>1482</v>
      </c>
      <c r="C485" s="221" t="s">
        <v>1483</v>
      </c>
      <c r="D485" s="221" t="s">
        <v>3083</v>
      </c>
      <c r="E485" s="221">
        <v>38</v>
      </c>
      <c r="F485" s="221" t="s">
        <v>3110</v>
      </c>
      <c r="G485" s="221" t="s">
        <v>3134</v>
      </c>
      <c r="H485" s="37"/>
      <c r="I485" s="37"/>
      <c r="J485" s="37"/>
      <c r="K485" s="37"/>
      <c r="L485" s="37"/>
      <c r="M485" s="79"/>
      <c r="N485" s="38"/>
      <c r="O485" s="22" t="str">
        <f>IF(学校情報入力!$C$7="","",IF(学校情報入力!$C$7=登録データ!F485,1,0))</f>
        <v/>
      </c>
      <c r="P485" s="22" t="str">
        <f>IF(学校情報入力!$C$7="","",IF(学校情報入力!$C$7=登録データ!M485,1,0))</f>
        <v/>
      </c>
    </row>
    <row r="486" spans="1:16">
      <c r="A486" s="221">
        <v>1484</v>
      </c>
      <c r="B486" s="221" t="s">
        <v>1484</v>
      </c>
      <c r="C486" s="221" t="s">
        <v>1485</v>
      </c>
      <c r="D486" s="221" t="s">
        <v>3083</v>
      </c>
      <c r="E486" s="221">
        <v>38</v>
      </c>
      <c r="F486" s="221" t="s">
        <v>3110</v>
      </c>
      <c r="G486" s="221" t="s">
        <v>3134</v>
      </c>
      <c r="H486" s="37"/>
      <c r="I486" s="37"/>
      <c r="J486" s="37"/>
      <c r="K486" s="37"/>
      <c r="L486" s="37"/>
      <c r="M486" s="79"/>
      <c r="N486" s="38"/>
      <c r="O486" s="22" t="str">
        <f>IF(学校情報入力!$C$7="","",IF(学校情報入力!$C$7=登録データ!F486,1,0))</f>
        <v/>
      </c>
      <c r="P486" s="22" t="str">
        <f>IF(学校情報入力!$C$7="","",IF(学校情報入力!$C$7=登録データ!M486,1,0))</f>
        <v/>
      </c>
    </row>
    <row r="487" spans="1:16">
      <c r="A487" s="221">
        <v>1485</v>
      </c>
      <c r="B487" s="221" t="s">
        <v>1486</v>
      </c>
      <c r="C487" s="221" t="s">
        <v>1487</v>
      </c>
      <c r="D487" s="221" t="s">
        <v>3083</v>
      </c>
      <c r="E487" s="221">
        <v>38</v>
      </c>
      <c r="F487" s="221" t="s">
        <v>3110</v>
      </c>
      <c r="G487" s="221" t="s">
        <v>3134</v>
      </c>
      <c r="H487" s="37"/>
      <c r="I487" s="37"/>
      <c r="J487" s="37"/>
      <c r="K487" s="37"/>
      <c r="L487" s="37"/>
      <c r="M487" s="79"/>
      <c r="N487" s="38"/>
      <c r="O487" s="22" t="str">
        <f>IF(学校情報入力!$C$7="","",IF(学校情報入力!$C$7=登録データ!F487,1,0))</f>
        <v/>
      </c>
      <c r="P487" s="22" t="str">
        <f>IF(学校情報入力!$C$7="","",IF(学校情報入力!$C$7=登録データ!M487,1,0))</f>
        <v/>
      </c>
    </row>
    <row r="488" spans="1:16">
      <c r="A488" s="221">
        <v>1486</v>
      </c>
      <c r="B488" s="221" t="s">
        <v>1488</v>
      </c>
      <c r="C488" s="221" t="s">
        <v>1489</v>
      </c>
      <c r="D488" s="221" t="s">
        <v>3068</v>
      </c>
      <c r="E488" s="221">
        <v>37</v>
      </c>
      <c r="F488" s="221" t="s">
        <v>3110</v>
      </c>
      <c r="G488" s="221" t="s">
        <v>3134</v>
      </c>
      <c r="H488" s="37"/>
      <c r="I488" s="37"/>
      <c r="J488" s="37"/>
      <c r="K488" s="37"/>
      <c r="L488" s="37"/>
      <c r="M488" s="79"/>
      <c r="N488" s="38"/>
      <c r="O488" s="22" t="str">
        <f>IF(学校情報入力!$C$7="","",IF(学校情報入力!$C$7=登録データ!F488,1,0))</f>
        <v/>
      </c>
      <c r="P488" s="22" t="str">
        <f>IF(学校情報入力!$C$7="","",IF(学校情報入力!$C$7=登録データ!M488,1,0))</f>
        <v/>
      </c>
    </row>
    <row r="489" spans="1:16">
      <c r="A489" s="221">
        <v>1487</v>
      </c>
      <c r="B489" s="221" t="s">
        <v>1490</v>
      </c>
      <c r="C489" s="221" t="s">
        <v>1491</v>
      </c>
      <c r="D489" s="221" t="s">
        <v>3065</v>
      </c>
      <c r="E489" s="221">
        <v>34</v>
      </c>
      <c r="F489" s="221" t="s">
        <v>3110</v>
      </c>
      <c r="G489" s="221" t="s">
        <v>3134</v>
      </c>
      <c r="H489" s="37"/>
      <c r="I489" s="37"/>
      <c r="J489" s="37"/>
      <c r="K489" s="37"/>
      <c r="L489" s="37"/>
      <c r="M489" s="79"/>
      <c r="N489" s="38"/>
      <c r="O489" s="22" t="str">
        <f>IF(学校情報入力!$C$7="","",IF(学校情報入力!$C$7=登録データ!F489,1,0))</f>
        <v/>
      </c>
      <c r="P489" s="22" t="str">
        <f>IF(学校情報入力!$C$7="","",IF(学校情報入力!$C$7=登録データ!M489,1,0))</f>
        <v/>
      </c>
    </row>
    <row r="490" spans="1:16">
      <c r="A490" s="221">
        <v>1488</v>
      </c>
      <c r="B490" s="221" t="s">
        <v>1492</v>
      </c>
      <c r="C490" s="221" t="s">
        <v>1493</v>
      </c>
      <c r="D490" s="221" t="s">
        <v>3083</v>
      </c>
      <c r="E490" s="221">
        <v>38</v>
      </c>
      <c r="F490" s="221" t="s">
        <v>3110</v>
      </c>
      <c r="G490" s="221" t="s">
        <v>3132</v>
      </c>
      <c r="H490" s="37"/>
      <c r="I490" s="37"/>
      <c r="J490" s="37"/>
      <c r="K490" s="37"/>
      <c r="L490" s="37"/>
      <c r="M490" s="79"/>
      <c r="N490" s="38"/>
      <c r="O490" s="22" t="str">
        <f>IF(学校情報入力!$C$7="","",IF(学校情報入力!$C$7=登録データ!F490,1,0))</f>
        <v/>
      </c>
      <c r="P490" s="22" t="str">
        <f>IF(学校情報入力!$C$7="","",IF(学校情報入力!$C$7=登録データ!M490,1,0))</f>
        <v/>
      </c>
    </row>
    <row r="491" spans="1:16">
      <c r="A491" s="221">
        <v>1489</v>
      </c>
      <c r="B491" s="221" t="s">
        <v>1494</v>
      </c>
      <c r="C491" s="221" t="s">
        <v>1495</v>
      </c>
      <c r="D491" s="221" t="s">
        <v>3065</v>
      </c>
      <c r="E491" s="221">
        <v>34</v>
      </c>
      <c r="F491" s="221" t="s">
        <v>3110</v>
      </c>
      <c r="G491" s="221" t="s">
        <v>3132</v>
      </c>
      <c r="H491" s="37"/>
      <c r="I491" s="37"/>
      <c r="J491" s="37"/>
      <c r="K491" s="37"/>
      <c r="L491" s="37"/>
      <c r="M491" s="79"/>
      <c r="N491" s="38"/>
      <c r="O491" s="22" t="str">
        <f>IF(学校情報入力!$C$7="","",IF(学校情報入力!$C$7=登録データ!F491,1,0))</f>
        <v/>
      </c>
      <c r="P491" s="22" t="str">
        <f>IF(学校情報入力!$C$7="","",IF(学校情報入力!$C$7=登録データ!M491,1,0))</f>
        <v/>
      </c>
    </row>
    <row r="492" spans="1:16">
      <c r="A492" s="221">
        <v>1490</v>
      </c>
      <c r="B492" s="221" t="s">
        <v>1496</v>
      </c>
      <c r="C492" s="221" t="s">
        <v>1497</v>
      </c>
      <c r="D492" s="221" t="s">
        <v>3065</v>
      </c>
      <c r="E492" s="221">
        <v>34</v>
      </c>
      <c r="F492" s="221" t="s">
        <v>3110</v>
      </c>
      <c r="G492" s="221" t="s">
        <v>3132</v>
      </c>
      <c r="H492" s="37"/>
      <c r="I492" s="37"/>
      <c r="J492" s="37"/>
      <c r="K492" s="37"/>
      <c r="L492" s="37"/>
      <c r="M492" s="79"/>
      <c r="N492" s="38"/>
      <c r="O492" s="22" t="str">
        <f>IF(学校情報入力!$C$7="","",IF(学校情報入力!$C$7=登録データ!F492,1,0))</f>
        <v/>
      </c>
      <c r="P492" s="22" t="str">
        <f>IF(学校情報入力!$C$7="","",IF(学校情報入力!$C$7=登録データ!M492,1,0))</f>
        <v/>
      </c>
    </row>
    <row r="493" spans="1:16">
      <c r="A493" s="221">
        <v>1491</v>
      </c>
      <c r="B493" s="221" t="s">
        <v>1498</v>
      </c>
      <c r="C493" s="221" t="s">
        <v>1499</v>
      </c>
      <c r="D493" s="221" t="s">
        <v>3083</v>
      </c>
      <c r="E493" s="221">
        <v>38</v>
      </c>
      <c r="F493" s="221" t="s">
        <v>3110</v>
      </c>
      <c r="G493" s="221" t="s">
        <v>3135</v>
      </c>
      <c r="H493" s="37"/>
      <c r="I493" s="37"/>
      <c r="J493" s="37"/>
      <c r="K493" s="37"/>
      <c r="L493" s="37"/>
      <c r="M493" s="79"/>
      <c r="N493" s="38"/>
      <c r="O493" s="22" t="str">
        <f>IF(学校情報入力!$C$7="","",IF(学校情報入力!$C$7=登録データ!F493,1,0))</f>
        <v/>
      </c>
      <c r="P493" s="22" t="str">
        <f>IF(学校情報入力!$C$7="","",IF(学校情報入力!$C$7=登録データ!M493,1,0))</f>
        <v/>
      </c>
    </row>
    <row r="494" spans="1:16">
      <c r="A494" s="221">
        <v>1492</v>
      </c>
      <c r="B494" s="221" t="s">
        <v>1500</v>
      </c>
      <c r="C494" s="221" t="s">
        <v>1501</v>
      </c>
      <c r="D494" s="221" t="s">
        <v>3075</v>
      </c>
      <c r="E494" s="221">
        <v>39</v>
      </c>
      <c r="F494" s="221" t="s">
        <v>3098</v>
      </c>
      <c r="G494" s="221" t="s">
        <v>3139</v>
      </c>
      <c r="H494" s="37"/>
      <c r="I494" s="37"/>
      <c r="J494" s="37"/>
      <c r="K494" s="37"/>
      <c r="L494" s="37"/>
      <c r="M494" s="79"/>
      <c r="N494" s="38"/>
      <c r="O494" s="22" t="str">
        <f>IF(学校情報入力!$C$7="","",IF(学校情報入力!$C$7=登録データ!F494,1,0))</f>
        <v/>
      </c>
      <c r="P494" s="22" t="str">
        <f>IF(学校情報入力!$C$7="","",IF(学校情報入力!$C$7=登録データ!M494,1,0))</f>
        <v/>
      </c>
    </row>
    <row r="495" spans="1:16">
      <c r="A495" s="221">
        <v>1493</v>
      </c>
      <c r="B495" s="221" t="s">
        <v>1502</v>
      </c>
      <c r="C495" s="221" t="s">
        <v>1503</v>
      </c>
      <c r="D495" s="221" t="s">
        <v>3066</v>
      </c>
      <c r="E495" s="221">
        <v>33</v>
      </c>
      <c r="F495" s="221" t="s">
        <v>3098</v>
      </c>
      <c r="G495" s="221" t="s">
        <v>3132</v>
      </c>
      <c r="H495" s="37"/>
      <c r="I495" s="37"/>
      <c r="J495" s="37"/>
      <c r="K495" s="37"/>
      <c r="L495" s="37"/>
      <c r="M495" s="79"/>
      <c r="N495" s="38"/>
      <c r="O495" s="22" t="str">
        <f>IF(学校情報入力!$C$7="","",IF(学校情報入力!$C$7=登録データ!F495,1,0))</f>
        <v/>
      </c>
      <c r="P495" s="22" t="str">
        <f>IF(学校情報入力!$C$7="","",IF(学校情報入力!$C$7=登録データ!M495,1,0))</f>
        <v/>
      </c>
    </row>
    <row r="496" spans="1:16">
      <c r="A496" s="221">
        <v>1494</v>
      </c>
      <c r="B496" s="221" t="s">
        <v>1504</v>
      </c>
      <c r="C496" s="221" t="s">
        <v>1505</v>
      </c>
      <c r="D496" s="221" t="s">
        <v>3066</v>
      </c>
      <c r="E496" s="221">
        <v>33</v>
      </c>
      <c r="F496" s="221" t="s">
        <v>3098</v>
      </c>
      <c r="G496" s="221" t="s">
        <v>3132</v>
      </c>
      <c r="H496" s="37"/>
      <c r="I496" s="37"/>
      <c r="J496" s="37"/>
      <c r="K496" s="37"/>
      <c r="L496" s="37"/>
      <c r="M496" s="79"/>
      <c r="N496" s="38"/>
      <c r="O496" s="22" t="str">
        <f>IF(学校情報入力!$C$7="","",IF(学校情報入力!$C$7=登録データ!F496,1,0))</f>
        <v/>
      </c>
      <c r="P496" s="22" t="str">
        <f>IF(学校情報入力!$C$7="","",IF(学校情報入力!$C$7=登録データ!M496,1,0))</f>
        <v/>
      </c>
    </row>
    <row r="497" spans="1:16">
      <c r="A497" s="221">
        <v>1495</v>
      </c>
      <c r="B497" s="221" t="s">
        <v>1506</v>
      </c>
      <c r="C497" s="221" t="s">
        <v>1507</v>
      </c>
      <c r="D497" s="221" t="s">
        <v>3066</v>
      </c>
      <c r="E497" s="221">
        <v>33</v>
      </c>
      <c r="F497" s="221" t="s">
        <v>3111</v>
      </c>
      <c r="G497" s="221">
        <v>4</v>
      </c>
      <c r="H497" s="37"/>
      <c r="I497" s="37"/>
      <c r="J497" s="37"/>
      <c r="K497" s="37"/>
      <c r="L497" s="37"/>
      <c r="M497" s="79"/>
      <c r="N497" s="38"/>
      <c r="O497" s="22" t="str">
        <f>IF(学校情報入力!$C$7="","",IF(学校情報入力!$C$7=登録データ!F497,1,0))</f>
        <v/>
      </c>
      <c r="P497" s="22" t="str">
        <f>IF(学校情報入力!$C$7="","",IF(学校情報入力!$C$7=登録データ!M497,1,0))</f>
        <v/>
      </c>
    </row>
    <row r="498" spans="1:16">
      <c r="A498" s="221">
        <v>1496</v>
      </c>
      <c r="B498" s="221" t="s">
        <v>1508</v>
      </c>
      <c r="C498" s="221" t="s">
        <v>1509</v>
      </c>
      <c r="D498" s="221" t="s">
        <v>3066</v>
      </c>
      <c r="E498" s="221">
        <v>33</v>
      </c>
      <c r="F498" s="221" t="s">
        <v>3111</v>
      </c>
      <c r="G498" s="221">
        <v>4</v>
      </c>
      <c r="H498" s="37"/>
      <c r="I498" s="37"/>
      <c r="J498" s="37"/>
      <c r="K498" s="37"/>
      <c r="L498" s="37"/>
      <c r="M498" s="79"/>
      <c r="N498" s="38"/>
      <c r="O498" s="22" t="str">
        <f>IF(学校情報入力!$C$7="","",IF(学校情報入力!$C$7=登録データ!F498,1,0))</f>
        <v/>
      </c>
      <c r="P498" s="22" t="str">
        <f>IF(学校情報入力!$C$7="","",IF(学校情報入力!$C$7=登録データ!M498,1,0))</f>
        <v/>
      </c>
    </row>
    <row r="499" spans="1:16">
      <c r="A499" s="221">
        <v>1497</v>
      </c>
      <c r="B499" s="221" t="s">
        <v>1510</v>
      </c>
      <c r="C499" s="221" t="s">
        <v>1511</v>
      </c>
      <c r="D499" s="221" t="s">
        <v>3066</v>
      </c>
      <c r="E499" s="221">
        <v>33</v>
      </c>
      <c r="F499" s="221" t="s">
        <v>3111</v>
      </c>
      <c r="G499" s="221">
        <v>4</v>
      </c>
      <c r="H499" s="37"/>
      <c r="I499" s="37"/>
      <c r="J499" s="37"/>
      <c r="K499" s="37"/>
      <c r="L499" s="37"/>
      <c r="M499" s="79"/>
      <c r="N499" s="38"/>
      <c r="O499" s="22" t="str">
        <f>IF(学校情報入力!$C$7="","",IF(学校情報入力!$C$7=登録データ!F499,1,0))</f>
        <v/>
      </c>
      <c r="P499" s="22" t="str">
        <f>IF(学校情報入力!$C$7="","",IF(学校情報入力!$C$7=登録データ!M499,1,0))</f>
        <v/>
      </c>
    </row>
    <row r="500" spans="1:16">
      <c r="A500" s="221">
        <v>1498</v>
      </c>
      <c r="B500" s="221" t="s">
        <v>1512</v>
      </c>
      <c r="C500" s="221" t="s">
        <v>1513</v>
      </c>
      <c r="D500" s="221" t="s">
        <v>3066</v>
      </c>
      <c r="E500" s="221">
        <v>33</v>
      </c>
      <c r="F500" s="221" t="s">
        <v>3111</v>
      </c>
      <c r="G500" s="221">
        <v>3</v>
      </c>
      <c r="H500" s="37"/>
      <c r="I500" s="37"/>
      <c r="J500" s="37"/>
      <c r="K500" s="37"/>
      <c r="L500" s="37"/>
      <c r="M500" s="79"/>
      <c r="N500" s="38"/>
      <c r="O500" s="22" t="str">
        <f>IF(学校情報入力!$C$7="","",IF(学校情報入力!$C$7=登録データ!F500,1,0))</f>
        <v/>
      </c>
      <c r="P500" s="22" t="str">
        <f>IF(学校情報入力!$C$7="","",IF(学校情報入力!$C$7=登録データ!M500,1,0))</f>
        <v/>
      </c>
    </row>
    <row r="501" spans="1:16">
      <c r="A501" s="221">
        <v>1499</v>
      </c>
      <c r="B501" s="221" t="s">
        <v>1514</v>
      </c>
      <c r="C501" s="221" t="s">
        <v>1515</v>
      </c>
      <c r="D501" s="221" t="s">
        <v>3066</v>
      </c>
      <c r="E501" s="221">
        <v>33</v>
      </c>
      <c r="F501" s="221" t="s">
        <v>3111</v>
      </c>
      <c r="G501" s="221">
        <v>3</v>
      </c>
      <c r="H501" s="37"/>
      <c r="I501" s="37"/>
      <c r="J501" s="37"/>
      <c r="K501" s="37"/>
      <c r="L501" s="37"/>
      <c r="M501" s="79"/>
      <c r="N501" s="38"/>
      <c r="O501" s="22" t="str">
        <f>IF(学校情報入力!$C$7="","",IF(学校情報入力!$C$7=登録データ!F501,1,0))</f>
        <v/>
      </c>
      <c r="P501" s="22" t="str">
        <f>IF(学校情報入力!$C$7="","",IF(学校情報入力!$C$7=登録データ!M501,1,0))</f>
        <v/>
      </c>
    </row>
    <row r="502" spans="1:16">
      <c r="A502" s="221">
        <v>1500</v>
      </c>
      <c r="B502" s="221" t="s">
        <v>1516</v>
      </c>
      <c r="C502" s="221" t="s">
        <v>1517</v>
      </c>
      <c r="D502" s="221" t="s">
        <v>3066</v>
      </c>
      <c r="E502" s="221">
        <v>33</v>
      </c>
      <c r="F502" s="221" t="s">
        <v>3111</v>
      </c>
      <c r="G502" s="221">
        <v>3</v>
      </c>
      <c r="H502" s="37"/>
      <c r="I502" s="37"/>
      <c r="J502" s="37"/>
      <c r="K502" s="37"/>
      <c r="L502" s="37"/>
      <c r="M502" s="79"/>
      <c r="N502" s="38"/>
      <c r="O502" s="22" t="str">
        <f>IF(学校情報入力!$C$7="","",IF(学校情報入力!$C$7=登録データ!F502,1,0))</f>
        <v/>
      </c>
      <c r="P502" s="22" t="str">
        <f>IF(学校情報入力!$C$7="","",IF(学校情報入力!$C$7=登録データ!M502,1,0))</f>
        <v/>
      </c>
    </row>
    <row r="503" spans="1:16">
      <c r="A503" s="221">
        <v>1501</v>
      </c>
      <c r="B503" s="221" t="s">
        <v>1518</v>
      </c>
      <c r="C503" s="221" t="s">
        <v>1519</v>
      </c>
      <c r="D503" s="221" t="s">
        <v>3066</v>
      </c>
      <c r="E503" s="221">
        <v>33</v>
      </c>
      <c r="F503" s="221" t="s">
        <v>3111</v>
      </c>
      <c r="G503" s="221">
        <v>3</v>
      </c>
      <c r="H503" s="37"/>
      <c r="I503" s="37"/>
      <c r="J503" s="37"/>
      <c r="K503" s="37"/>
      <c r="L503" s="37"/>
      <c r="M503" s="79"/>
      <c r="N503" s="38"/>
      <c r="O503" s="22" t="str">
        <f>IF(学校情報入力!$C$7="","",IF(学校情報入力!$C$7=登録データ!F503,1,0))</f>
        <v/>
      </c>
      <c r="P503" s="22" t="str">
        <f>IF(学校情報入力!$C$7="","",IF(学校情報入力!$C$7=登録データ!M503,1,0))</f>
        <v/>
      </c>
    </row>
    <row r="504" spans="1:16">
      <c r="A504" s="221">
        <v>1502</v>
      </c>
      <c r="B504" s="221" t="s">
        <v>1520</v>
      </c>
      <c r="C504" s="221" t="s">
        <v>1521</v>
      </c>
      <c r="D504" s="221" t="s">
        <v>3066</v>
      </c>
      <c r="E504" s="221">
        <v>33</v>
      </c>
      <c r="F504" s="221" t="s">
        <v>3111</v>
      </c>
      <c r="G504" s="221">
        <v>3</v>
      </c>
      <c r="H504" s="37"/>
      <c r="I504" s="37"/>
      <c r="J504" s="37"/>
      <c r="K504" s="37"/>
      <c r="L504" s="37"/>
      <c r="M504" s="79"/>
      <c r="N504" s="38"/>
      <c r="O504" s="22" t="str">
        <f>IF(学校情報入力!$C$7="","",IF(学校情報入力!$C$7=登録データ!F504,1,0))</f>
        <v/>
      </c>
      <c r="P504" s="22" t="str">
        <f>IF(学校情報入力!$C$7="","",IF(学校情報入力!$C$7=登録データ!M504,1,0))</f>
        <v/>
      </c>
    </row>
    <row r="505" spans="1:16">
      <c r="A505" s="221">
        <v>1503</v>
      </c>
      <c r="B505" s="221" t="s">
        <v>1522</v>
      </c>
      <c r="C505" s="221" t="s">
        <v>1523</v>
      </c>
      <c r="D505" s="221" t="s">
        <v>3066</v>
      </c>
      <c r="E505" s="221">
        <v>33</v>
      </c>
      <c r="F505" s="221" t="s">
        <v>3111</v>
      </c>
      <c r="G505" s="221">
        <v>3</v>
      </c>
      <c r="H505" s="37"/>
      <c r="I505" s="37"/>
      <c r="J505" s="37"/>
      <c r="K505" s="37"/>
      <c r="L505" s="37"/>
      <c r="M505" s="79"/>
      <c r="N505" s="38"/>
      <c r="O505" s="22" t="str">
        <f>IF(学校情報入力!$C$7="","",IF(学校情報入力!$C$7=登録データ!F505,1,0))</f>
        <v/>
      </c>
      <c r="P505" s="22" t="str">
        <f>IF(学校情報入力!$C$7="","",IF(学校情報入力!$C$7=登録データ!M505,1,0))</f>
        <v/>
      </c>
    </row>
    <row r="506" spans="1:16">
      <c r="A506" s="221">
        <v>1504</v>
      </c>
      <c r="B506" s="221" t="s">
        <v>1524</v>
      </c>
      <c r="C506" s="221" t="s">
        <v>1525</v>
      </c>
      <c r="D506" s="221" t="s">
        <v>3066</v>
      </c>
      <c r="E506" s="221">
        <v>33</v>
      </c>
      <c r="F506" s="221" t="s">
        <v>3111</v>
      </c>
      <c r="G506" s="221">
        <v>2</v>
      </c>
      <c r="H506" s="37"/>
      <c r="I506" s="37"/>
      <c r="J506" s="37"/>
      <c r="K506" s="37"/>
      <c r="L506" s="37"/>
      <c r="M506" s="79"/>
      <c r="N506" s="38"/>
      <c r="O506" s="22" t="str">
        <f>IF(学校情報入力!$C$7="","",IF(学校情報入力!$C$7=登録データ!F506,1,0))</f>
        <v/>
      </c>
      <c r="P506" s="22" t="str">
        <f>IF(学校情報入力!$C$7="","",IF(学校情報入力!$C$7=登録データ!M506,1,0))</f>
        <v/>
      </c>
    </row>
    <row r="507" spans="1:16">
      <c r="A507" s="221">
        <v>1505</v>
      </c>
      <c r="B507" s="221" t="s">
        <v>1526</v>
      </c>
      <c r="C507" s="221" t="s">
        <v>1527</v>
      </c>
      <c r="D507" s="221" t="s">
        <v>3066</v>
      </c>
      <c r="E507" s="221">
        <v>33</v>
      </c>
      <c r="F507" s="221" t="s">
        <v>3111</v>
      </c>
      <c r="G507" s="221">
        <v>2</v>
      </c>
      <c r="H507" s="37"/>
      <c r="I507" s="37"/>
      <c r="J507" s="37"/>
      <c r="K507" s="37"/>
      <c r="L507" s="37"/>
      <c r="M507" s="79"/>
      <c r="N507" s="38"/>
      <c r="O507" s="22" t="str">
        <f>IF(学校情報入力!$C$7="","",IF(学校情報入力!$C$7=登録データ!F507,1,0))</f>
        <v/>
      </c>
      <c r="P507" s="22" t="str">
        <f>IF(学校情報入力!$C$7="","",IF(学校情報入力!$C$7=登録データ!M507,1,0))</f>
        <v/>
      </c>
    </row>
    <row r="508" spans="1:16">
      <c r="A508" s="221">
        <v>1506</v>
      </c>
      <c r="B508" s="221" t="s">
        <v>1528</v>
      </c>
      <c r="C508" s="221" t="s">
        <v>1529</v>
      </c>
      <c r="D508" s="221" t="s">
        <v>3066</v>
      </c>
      <c r="E508" s="221">
        <v>33</v>
      </c>
      <c r="F508" s="221" t="s">
        <v>3111</v>
      </c>
      <c r="G508" s="221">
        <v>2</v>
      </c>
      <c r="H508" s="37"/>
      <c r="I508" s="37"/>
      <c r="J508" s="37"/>
      <c r="K508" s="37"/>
      <c r="L508" s="37"/>
      <c r="M508" s="79"/>
      <c r="N508" s="38"/>
      <c r="O508" s="22" t="str">
        <f>IF(学校情報入力!$C$7="","",IF(学校情報入力!$C$7=登録データ!F508,1,0))</f>
        <v/>
      </c>
      <c r="P508" s="22" t="str">
        <f>IF(学校情報入力!$C$7="","",IF(学校情報入力!$C$7=登録データ!M508,1,0))</f>
        <v/>
      </c>
    </row>
    <row r="509" spans="1:16">
      <c r="A509" s="221">
        <v>1507</v>
      </c>
      <c r="B509" s="221" t="s">
        <v>1530</v>
      </c>
      <c r="C509" s="221" t="s">
        <v>1531</v>
      </c>
      <c r="D509" s="221" t="s">
        <v>3066</v>
      </c>
      <c r="E509" s="221">
        <v>33</v>
      </c>
      <c r="F509" s="221" t="s">
        <v>3111</v>
      </c>
      <c r="G509" s="221">
        <v>2</v>
      </c>
      <c r="H509" s="37"/>
      <c r="I509" s="37"/>
      <c r="J509" s="37"/>
      <c r="K509" s="37"/>
      <c r="L509" s="37"/>
      <c r="M509" s="79"/>
      <c r="N509" s="38"/>
      <c r="O509" s="22" t="str">
        <f>IF(学校情報入力!$C$7="","",IF(学校情報入力!$C$7=登録データ!F509,1,0))</f>
        <v/>
      </c>
      <c r="P509" s="22" t="str">
        <f>IF(学校情報入力!$C$7="","",IF(学校情報入力!$C$7=登録データ!M509,1,0))</f>
        <v/>
      </c>
    </row>
    <row r="510" spans="1:16">
      <c r="A510" s="221">
        <v>1508</v>
      </c>
      <c r="B510" s="221" t="s">
        <v>1532</v>
      </c>
      <c r="C510" s="221" t="s">
        <v>1533</v>
      </c>
      <c r="D510" s="221" t="s">
        <v>3066</v>
      </c>
      <c r="E510" s="221">
        <v>33</v>
      </c>
      <c r="F510" s="221" t="s">
        <v>3111</v>
      </c>
      <c r="G510" s="221">
        <v>2</v>
      </c>
      <c r="H510" s="37"/>
      <c r="I510" s="37"/>
      <c r="J510" s="37"/>
      <c r="K510" s="37"/>
      <c r="L510" s="37"/>
      <c r="M510" s="79"/>
      <c r="N510" s="38"/>
      <c r="O510" s="22" t="str">
        <f>IF(学校情報入力!$C$7="","",IF(学校情報入力!$C$7=登録データ!F510,1,0))</f>
        <v/>
      </c>
      <c r="P510" s="22" t="str">
        <f>IF(学校情報入力!$C$7="","",IF(学校情報入力!$C$7=登録データ!M510,1,0))</f>
        <v/>
      </c>
    </row>
    <row r="511" spans="1:16">
      <c r="A511" s="221">
        <v>1509</v>
      </c>
      <c r="B511" s="221" t="s">
        <v>1534</v>
      </c>
      <c r="C511" s="221" t="s">
        <v>1535</v>
      </c>
      <c r="D511" s="221" t="s">
        <v>3066</v>
      </c>
      <c r="E511" s="221">
        <v>33</v>
      </c>
      <c r="F511" s="221" t="s">
        <v>3111</v>
      </c>
      <c r="G511" s="221">
        <v>2</v>
      </c>
      <c r="H511" s="37"/>
      <c r="I511" s="37"/>
      <c r="J511" s="37"/>
      <c r="K511" s="37"/>
      <c r="L511" s="37"/>
      <c r="M511" s="79"/>
      <c r="N511" s="38"/>
      <c r="O511" s="22" t="str">
        <f>IF(学校情報入力!$C$7="","",IF(学校情報入力!$C$7=登録データ!F511,1,0))</f>
        <v/>
      </c>
      <c r="P511" s="22" t="str">
        <f>IF(学校情報入力!$C$7="","",IF(学校情報入力!$C$7=登録データ!M511,1,0))</f>
        <v/>
      </c>
    </row>
    <row r="512" spans="1:16">
      <c r="A512" s="221">
        <v>1510</v>
      </c>
      <c r="B512" s="221" t="s">
        <v>1536</v>
      </c>
      <c r="C512" s="221" t="s">
        <v>1537</v>
      </c>
      <c r="D512" s="221" t="s">
        <v>3066</v>
      </c>
      <c r="E512" s="221">
        <v>33</v>
      </c>
      <c r="F512" s="221" t="s">
        <v>3111</v>
      </c>
      <c r="G512" s="221">
        <v>2</v>
      </c>
      <c r="H512" s="37"/>
      <c r="I512" s="37"/>
      <c r="J512" s="37"/>
      <c r="K512" s="37"/>
      <c r="L512" s="37"/>
      <c r="M512" s="79"/>
      <c r="N512" s="38"/>
      <c r="O512" s="22" t="str">
        <f>IF(学校情報入力!$C$7="","",IF(学校情報入力!$C$7=登録データ!F512,1,0))</f>
        <v/>
      </c>
      <c r="P512" s="22" t="str">
        <f>IF(学校情報入力!$C$7="","",IF(学校情報入力!$C$7=登録データ!M512,1,0))</f>
        <v/>
      </c>
    </row>
    <row r="513" spans="1:16">
      <c r="A513" s="221">
        <v>1511</v>
      </c>
      <c r="B513" s="221" t="s">
        <v>1538</v>
      </c>
      <c r="C513" s="221" t="s">
        <v>1539</v>
      </c>
      <c r="D513" s="221" t="s">
        <v>3066</v>
      </c>
      <c r="E513" s="221">
        <v>33</v>
      </c>
      <c r="F513" s="221" t="s">
        <v>3111</v>
      </c>
      <c r="G513" s="221">
        <v>3</v>
      </c>
      <c r="H513" s="37"/>
      <c r="I513" s="37"/>
      <c r="J513" s="37"/>
      <c r="K513" s="37"/>
      <c r="L513" s="37"/>
      <c r="M513" s="79"/>
      <c r="N513" s="38"/>
      <c r="O513" s="22" t="str">
        <f>IF(学校情報入力!$C$7="","",IF(学校情報入力!$C$7=登録データ!F513,1,0))</f>
        <v/>
      </c>
      <c r="P513" s="22" t="str">
        <f>IF(学校情報入力!$C$7="","",IF(学校情報入力!$C$7=登録データ!M513,1,0))</f>
        <v/>
      </c>
    </row>
    <row r="514" spans="1:16">
      <c r="A514" s="221">
        <v>1512</v>
      </c>
      <c r="B514" s="221" t="s">
        <v>1540</v>
      </c>
      <c r="C514" s="221" t="s">
        <v>1541</v>
      </c>
      <c r="D514" s="221" t="s">
        <v>3072</v>
      </c>
      <c r="E514" s="221">
        <v>28</v>
      </c>
      <c r="F514" s="221" t="s">
        <v>3112</v>
      </c>
      <c r="G514" s="221" t="s">
        <v>3134</v>
      </c>
      <c r="H514" s="37"/>
      <c r="I514" s="37"/>
      <c r="J514" s="37"/>
      <c r="K514" s="37"/>
      <c r="L514" s="37"/>
      <c r="M514" s="79"/>
      <c r="N514" s="38"/>
      <c r="O514" s="22" t="str">
        <f>IF(学校情報入力!$C$7="","",IF(学校情報入力!$C$7=登録データ!F514,1,0))</f>
        <v/>
      </c>
      <c r="P514" s="22" t="str">
        <f>IF(学校情報入力!$C$7="","",IF(学校情報入力!$C$7=登録データ!M514,1,0))</f>
        <v/>
      </c>
    </row>
    <row r="515" spans="1:16">
      <c r="A515" s="221">
        <v>1513</v>
      </c>
      <c r="B515" s="221" t="s">
        <v>1542</v>
      </c>
      <c r="C515" s="221" t="s">
        <v>1543</v>
      </c>
      <c r="D515" s="221" t="s">
        <v>3071</v>
      </c>
      <c r="E515" s="221">
        <v>35</v>
      </c>
      <c r="F515" s="221" t="s">
        <v>3112</v>
      </c>
      <c r="G515" s="221" t="s">
        <v>3134</v>
      </c>
      <c r="H515" s="37"/>
      <c r="I515" s="37"/>
      <c r="J515" s="37"/>
      <c r="K515" s="37"/>
      <c r="L515" s="37"/>
      <c r="M515" s="79"/>
      <c r="N515" s="38"/>
      <c r="O515" s="22" t="str">
        <f>IF(学校情報入力!$C$7="","",IF(学校情報入力!$C$7=登録データ!F515,1,0))</f>
        <v/>
      </c>
      <c r="P515" s="22" t="str">
        <f>IF(学校情報入力!$C$7="","",IF(学校情報入力!$C$7=登録データ!M515,1,0))</f>
        <v/>
      </c>
    </row>
    <row r="516" spans="1:16">
      <c r="A516" s="221">
        <v>1514</v>
      </c>
      <c r="B516" s="221" t="s">
        <v>1544</v>
      </c>
      <c r="C516" s="221" t="s">
        <v>1545</v>
      </c>
      <c r="D516" s="221" t="s">
        <v>3072</v>
      </c>
      <c r="E516" s="221">
        <v>28</v>
      </c>
      <c r="F516" s="221" t="s">
        <v>3112</v>
      </c>
      <c r="G516" s="221" t="s">
        <v>3134</v>
      </c>
      <c r="H516" s="37"/>
      <c r="I516" s="37"/>
      <c r="J516" s="37"/>
      <c r="K516" s="37"/>
      <c r="L516" s="37"/>
      <c r="M516" s="79"/>
      <c r="N516" s="38"/>
      <c r="O516" s="22" t="str">
        <f>IF(学校情報入力!$C$7="","",IF(学校情報入力!$C$7=登録データ!F516,1,0))</f>
        <v/>
      </c>
      <c r="P516" s="22" t="str">
        <f>IF(学校情報入力!$C$7="","",IF(学校情報入力!$C$7=登録データ!M516,1,0))</f>
        <v/>
      </c>
    </row>
    <row r="517" spans="1:16">
      <c r="A517" s="221">
        <v>1515</v>
      </c>
      <c r="B517" s="221" t="s">
        <v>1546</v>
      </c>
      <c r="C517" s="221" t="s">
        <v>1547</v>
      </c>
      <c r="D517" s="221" t="s">
        <v>3066</v>
      </c>
      <c r="E517" s="221">
        <v>33</v>
      </c>
      <c r="F517" s="221" t="s">
        <v>3112</v>
      </c>
      <c r="G517" s="221" t="s">
        <v>3134</v>
      </c>
      <c r="H517" s="37"/>
      <c r="I517" s="37"/>
      <c r="J517" s="37"/>
      <c r="K517" s="37"/>
      <c r="L517" s="37"/>
      <c r="M517" s="79"/>
      <c r="N517" s="38"/>
      <c r="O517" s="22" t="str">
        <f>IF(学校情報入力!$C$7="","",IF(学校情報入力!$C$7=登録データ!F517,1,0))</f>
        <v/>
      </c>
      <c r="P517" s="22" t="str">
        <f>IF(学校情報入力!$C$7="","",IF(学校情報入力!$C$7=登録データ!M517,1,0))</f>
        <v/>
      </c>
    </row>
    <row r="518" spans="1:16">
      <c r="A518" s="221">
        <v>1516</v>
      </c>
      <c r="B518" s="221" t="s">
        <v>1548</v>
      </c>
      <c r="C518" s="221" t="s">
        <v>1549</v>
      </c>
      <c r="D518" s="221" t="s">
        <v>3089</v>
      </c>
      <c r="E518" s="221">
        <v>45</v>
      </c>
      <c r="F518" s="221" t="s">
        <v>3112</v>
      </c>
      <c r="G518" s="221" t="s">
        <v>3134</v>
      </c>
      <c r="H518" s="37"/>
      <c r="I518" s="37"/>
      <c r="J518" s="37"/>
      <c r="K518" s="37"/>
      <c r="L518" s="37"/>
      <c r="M518" s="79"/>
      <c r="N518" s="38"/>
      <c r="O518" s="22" t="str">
        <f>IF(学校情報入力!$C$7="","",IF(学校情報入力!$C$7=登録データ!F518,1,0))</f>
        <v/>
      </c>
      <c r="P518" s="22" t="str">
        <f>IF(学校情報入力!$C$7="","",IF(学校情報入力!$C$7=登録データ!M518,1,0))</f>
        <v/>
      </c>
    </row>
    <row r="519" spans="1:16">
      <c r="A519" s="221">
        <v>1517</v>
      </c>
      <c r="B519" s="221" t="s">
        <v>1550</v>
      </c>
      <c r="C519" s="221" t="s">
        <v>1551</v>
      </c>
      <c r="D519" s="221" t="s">
        <v>3089</v>
      </c>
      <c r="E519" s="221">
        <v>45</v>
      </c>
      <c r="F519" s="221" t="s">
        <v>3112</v>
      </c>
      <c r="G519" s="221" t="s">
        <v>3134</v>
      </c>
      <c r="H519" s="37"/>
      <c r="I519" s="37"/>
      <c r="J519" s="37"/>
      <c r="K519" s="37"/>
      <c r="L519" s="37"/>
      <c r="M519" s="79"/>
      <c r="N519" s="38"/>
      <c r="O519" s="22" t="str">
        <f>IF(学校情報入力!$C$7="","",IF(学校情報入力!$C$7=登録データ!F519,1,0))</f>
        <v/>
      </c>
      <c r="P519" s="22" t="str">
        <f>IF(学校情報入力!$C$7="","",IF(学校情報入力!$C$7=登録データ!M519,1,0))</f>
        <v/>
      </c>
    </row>
    <row r="520" spans="1:16">
      <c r="A520" s="221">
        <v>1518</v>
      </c>
      <c r="B520" s="221" t="s">
        <v>1552</v>
      </c>
      <c r="C520" s="221" t="s">
        <v>1553</v>
      </c>
      <c r="D520" s="221" t="s">
        <v>3066</v>
      </c>
      <c r="E520" s="221">
        <v>33</v>
      </c>
      <c r="F520" s="221" t="s">
        <v>3112</v>
      </c>
      <c r="G520" s="221" t="s">
        <v>3139</v>
      </c>
      <c r="H520" s="37"/>
      <c r="I520" s="37"/>
      <c r="J520" s="37"/>
      <c r="K520" s="37"/>
      <c r="L520" s="37"/>
      <c r="M520" s="79"/>
      <c r="N520" s="38"/>
      <c r="O520" s="22" t="str">
        <f>IF(学校情報入力!$C$7="","",IF(学校情報入力!$C$7=登録データ!F520,1,0))</f>
        <v/>
      </c>
      <c r="P520" s="22" t="str">
        <f>IF(学校情報入力!$C$7="","",IF(学校情報入力!$C$7=登録データ!M520,1,0))</f>
        <v/>
      </c>
    </row>
    <row r="521" spans="1:16">
      <c r="A521" s="221">
        <v>1519</v>
      </c>
      <c r="B521" s="221" t="s">
        <v>1554</v>
      </c>
      <c r="C521" s="221" t="s">
        <v>1555</v>
      </c>
      <c r="D521" s="221" t="s">
        <v>3069</v>
      </c>
      <c r="E521" s="221">
        <v>27</v>
      </c>
      <c r="F521" s="221" t="s">
        <v>3112</v>
      </c>
      <c r="G521" s="221" t="s">
        <v>3139</v>
      </c>
      <c r="H521" s="37"/>
      <c r="I521" s="37"/>
      <c r="J521" s="37"/>
      <c r="K521" s="37"/>
      <c r="L521" s="37"/>
      <c r="M521" s="79"/>
      <c r="N521" s="38"/>
      <c r="O521" s="22" t="str">
        <f>IF(学校情報入力!$C$7="","",IF(学校情報入力!$C$7=登録データ!F521,1,0))</f>
        <v/>
      </c>
      <c r="P521" s="22" t="str">
        <f>IF(学校情報入力!$C$7="","",IF(学校情報入力!$C$7=登録データ!M521,1,0))</f>
        <v/>
      </c>
    </row>
    <row r="522" spans="1:16">
      <c r="A522" s="221">
        <v>1520</v>
      </c>
      <c r="B522" s="221" t="s">
        <v>1556</v>
      </c>
      <c r="C522" s="221" t="s">
        <v>1557</v>
      </c>
      <c r="D522" s="221" t="s">
        <v>3072</v>
      </c>
      <c r="E522" s="221">
        <v>28</v>
      </c>
      <c r="F522" s="221" t="s">
        <v>3112</v>
      </c>
      <c r="G522" s="221" t="s">
        <v>3139</v>
      </c>
      <c r="H522" s="37"/>
      <c r="I522" s="37"/>
      <c r="J522" s="37"/>
      <c r="K522" s="37"/>
      <c r="L522" s="37"/>
      <c r="M522" s="79"/>
      <c r="N522" s="38"/>
      <c r="O522" s="22" t="str">
        <f>IF(学校情報入力!$C$7="","",IF(学校情報入力!$C$7=登録データ!F522,1,0))</f>
        <v/>
      </c>
      <c r="P522" s="22" t="str">
        <f>IF(学校情報入力!$C$7="","",IF(学校情報入力!$C$7=登録データ!M522,1,0))</f>
        <v/>
      </c>
    </row>
    <row r="523" spans="1:16">
      <c r="A523" s="221">
        <v>1521</v>
      </c>
      <c r="B523" s="221" t="s">
        <v>1558</v>
      </c>
      <c r="C523" s="221" t="s">
        <v>1559</v>
      </c>
      <c r="D523" s="221" t="s">
        <v>3066</v>
      </c>
      <c r="E523" s="221">
        <v>33</v>
      </c>
      <c r="F523" s="221" t="s">
        <v>3112</v>
      </c>
      <c r="G523" s="221" t="s">
        <v>3139</v>
      </c>
      <c r="H523" s="37"/>
      <c r="I523" s="37"/>
      <c r="J523" s="37"/>
      <c r="K523" s="37"/>
      <c r="L523" s="37"/>
      <c r="M523" s="79"/>
      <c r="N523" s="38"/>
      <c r="O523" s="22" t="str">
        <f>IF(学校情報入力!$C$7="","",IF(学校情報入力!$C$7=登録データ!F523,1,0))</f>
        <v/>
      </c>
      <c r="P523" s="22" t="str">
        <f>IF(学校情報入力!$C$7="","",IF(学校情報入力!$C$7=登録データ!M523,1,0))</f>
        <v/>
      </c>
    </row>
    <row r="524" spans="1:16">
      <c r="A524" s="221">
        <v>1522</v>
      </c>
      <c r="B524" s="221" t="s">
        <v>1560</v>
      </c>
      <c r="C524" s="221" t="s">
        <v>1561</v>
      </c>
      <c r="D524" s="221" t="s">
        <v>3066</v>
      </c>
      <c r="E524" s="221">
        <v>33</v>
      </c>
      <c r="F524" s="221" t="s">
        <v>3112</v>
      </c>
      <c r="G524" s="221" t="s">
        <v>3139</v>
      </c>
      <c r="H524" s="37"/>
      <c r="I524" s="37"/>
      <c r="J524" s="37"/>
      <c r="K524" s="37"/>
      <c r="L524" s="37"/>
      <c r="M524" s="79"/>
      <c r="N524" s="38"/>
      <c r="O524" s="22" t="str">
        <f>IF(学校情報入力!$C$7="","",IF(学校情報入力!$C$7=登録データ!F524,1,0))</f>
        <v/>
      </c>
      <c r="P524" s="22" t="str">
        <f>IF(学校情報入力!$C$7="","",IF(学校情報入力!$C$7=登録データ!M524,1,0))</f>
        <v/>
      </c>
    </row>
    <row r="525" spans="1:16">
      <c r="A525" s="221">
        <v>1523</v>
      </c>
      <c r="B525" s="221" t="s">
        <v>1562</v>
      </c>
      <c r="C525" s="221" t="s">
        <v>1563</v>
      </c>
      <c r="D525" s="221" t="s">
        <v>3072</v>
      </c>
      <c r="E525" s="221">
        <v>28</v>
      </c>
      <c r="F525" s="221" t="s">
        <v>3112</v>
      </c>
      <c r="G525" s="221" t="s">
        <v>3139</v>
      </c>
      <c r="H525" s="37"/>
      <c r="I525" s="37"/>
      <c r="J525" s="37"/>
      <c r="K525" s="37"/>
      <c r="L525" s="37"/>
      <c r="M525" s="79"/>
      <c r="N525" s="38"/>
      <c r="O525" s="22" t="str">
        <f>IF(学校情報入力!$C$7="","",IF(学校情報入力!$C$7=登録データ!F525,1,0))</f>
        <v/>
      </c>
      <c r="P525" s="22" t="str">
        <f>IF(学校情報入力!$C$7="","",IF(学校情報入力!$C$7=登録データ!M525,1,0))</f>
        <v/>
      </c>
    </row>
    <row r="526" spans="1:16">
      <c r="A526" s="221">
        <v>1524</v>
      </c>
      <c r="B526" s="221" t="s">
        <v>1564</v>
      </c>
      <c r="C526" s="221" t="s">
        <v>1565</v>
      </c>
      <c r="D526" s="221" t="s">
        <v>3066</v>
      </c>
      <c r="E526" s="221">
        <v>33</v>
      </c>
      <c r="F526" s="221" t="s">
        <v>3112</v>
      </c>
      <c r="G526" s="221" t="s">
        <v>3139</v>
      </c>
      <c r="H526" s="37"/>
      <c r="I526" s="37"/>
      <c r="J526" s="37"/>
      <c r="K526" s="37"/>
      <c r="L526" s="37"/>
      <c r="M526" s="79"/>
      <c r="N526" s="38"/>
      <c r="O526" s="22" t="str">
        <f>IF(学校情報入力!$C$7="","",IF(学校情報入力!$C$7=登録データ!F526,1,0))</f>
        <v/>
      </c>
      <c r="P526" s="22" t="str">
        <f>IF(学校情報入力!$C$7="","",IF(学校情報入力!$C$7=登録データ!M526,1,0))</f>
        <v/>
      </c>
    </row>
    <row r="527" spans="1:16">
      <c r="A527" s="221">
        <v>1525</v>
      </c>
      <c r="B527" s="221" t="s">
        <v>1566</v>
      </c>
      <c r="C527" s="221" t="s">
        <v>1567</v>
      </c>
      <c r="D527" s="221" t="s">
        <v>3068</v>
      </c>
      <c r="E527" s="221">
        <v>37</v>
      </c>
      <c r="F527" s="221" t="s">
        <v>3112</v>
      </c>
      <c r="G527" s="221" t="s">
        <v>3139</v>
      </c>
      <c r="H527" s="37"/>
      <c r="I527" s="37"/>
      <c r="J527" s="37"/>
      <c r="K527" s="37"/>
      <c r="L527" s="37"/>
      <c r="M527" s="79"/>
      <c r="N527" s="38"/>
      <c r="O527" s="22" t="str">
        <f>IF(学校情報入力!$C$7="","",IF(学校情報入力!$C$7=登録データ!F527,1,0))</f>
        <v/>
      </c>
      <c r="P527" s="22" t="str">
        <f>IF(学校情報入力!$C$7="","",IF(学校情報入力!$C$7=登録データ!M527,1,0))</f>
        <v/>
      </c>
    </row>
    <row r="528" spans="1:16">
      <c r="A528" s="221">
        <v>1526</v>
      </c>
      <c r="B528" s="221" t="s">
        <v>1568</v>
      </c>
      <c r="C528" s="221" t="s">
        <v>1569</v>
      </c>
      <c r="D528" s="221" t="s">
        <v>3072</v>
      </c>
      <c r="E528" s="221">
        <v>28</v>
      </c>
      <c r="F528" s="221" t="s">
        <v>3112</v>
      </c>
      <c r="G528" s="221" t="s">
        <v>3138</v>
      </c>
      <c r="H528" s="37"/>
      <c r="I528" s="37"/>
      <c r="J528" s="37"/>
      <c r="K528" s="37"/>
      <c r="L528" s="37"/>
      <c r="M528" s="79"/>
      <c r="N528" s="38"/>
      <c r="O528" s="22" t="str">
        <f>IF(学校情報入力!$C$7="","",IF(学校情報入力!$C$7=登録データ!F528,1,0))</f>
        <v/>
      </c>
      <c r="P528" s="22" t="str">
        <f>IF(学校情報入力!$C$7="","",IF(学校情報入力!$C$7=登録データ!M528,1,0))</f>
        <v/>
      </c>
    </row>
    <row r="529" spans="1:16">
      <c r="A529" s="221">
        <v>1527</v>
      </c>
      <c r="B529" s="221" t="s">
        <v>1570</v>
      </c>
      <c r="C529" s="221" t="s">
        <v>1571</v>
      </c>
      <c r="D529" s="221" t="s">
        <v>3083</v>
      </c>
      <c r="E529" s="221">
        <v>38</v>
      </c>
      <c r="F529" s="221" t="s">
        <v>3112</v>
      </c>
      <c r="G529" s="221" t="s">
        <v>3138</v>
      </c>
      <c r="H529" s="37"/>
      <c r="I529" s="37"/>
      <c r="J529" s="37"/>
      <c r="K529" s="37"/>
      <c r="L529" s="37"/>
      <c r="M529" s="79"/>
      <c r="N529" s="38"/>
      <c r="O529" s="22" t="str">
        <f>IF(学校情報入力!$C$7="","",IF(学校情報入力!$C$7=登録データ!F529,1,0))</f>
        <v/>
      </c>
      <c r="P529" s="22" t="str">
        <f>IF(学校情報入力!$C$7="","",IF(学校情報入力!$C$7=登録データ!M529,1,0))</f>
        <v/>
      </c>
    </row>
    <row r="530" spans="1:16">
      <c r="A530" s="221">
        <v>1528</v>
      </c>
      <c r="B530" s="221" t="s">
        <v>1572</v>
      </c>
      <c r="C530" s="221" t="s">
        <v>1573</v>
      </c>
      <c r="D530" s="221" t="s">
        <v>3072</v>
      </c>
      <c r="E530" s="221">
        <v>28</v>
      </c>
      <c r="F530" s="221" t="s">
        <v>3112</v>
      </c>
      <c r="G530" s="221" t="s">
        <v>3138</v>
      </c>
      <c r="H530" s="37"/>
      <c r="I530" s="37"/>
      <c r="J530" s="37"/>
      <c r="K530" s="37"/>
      <c r="L530" s="37"/>
      <c r="M530" s="79"/>
      <c r="N530" s="38"/>
      <c r="O530" s="22" t="str">
        <f>IF(学校情報入力!$C$7="","",IF(学校情報入力!$C$7=登録データ!F530,1,0))</f>
        <v/>
      </c>
      <c r="P530" s="22" t="str">
        <f>IF(学校情報入力!$C$7="","",IF(学校情報入力!$C$7=登録データ!M530,1,0))</f>
        <v/>
      </c>
    </row>
    <row r="531" spans="1:16">
      <c r="A531" s="221">
        <v>1529</v>
      </c>
      <c r="B531" s="221" t="s">
        <v>1574</v>
      </c>
      <c r="C531" s="221" t="s">
        <v>1575</v>
      </c>
      <c r="D531" s="221" t="s">
        <v>3072</v>
      </c>
      <c r="E531" s="221">
        <v>28</v>
      </c>
      <c r="F531" s="221" t="s">
        <v>3112</v>
      </c>
      <c r="G531" s="221" t="s">
        <v>3138</v>
      </c>
      <c r="H531" s="37"/>
      <c r="I531" s="37"/>
      <c r="J531" s="37"/>
      <c r="K531" s="37"/>
      <c r="L531" s="37"/>
      <c r="M531" s="79"/>
      <c r="N531" s="38"/>
      <c r="O531" s="22" t="str">
        <f>IF(学校情報入力!$C$7="","",IF(学校情報入力!$C$7=登録データ!F531,1,0))</f>
        <v/>
      </c>
      <c r="P531" s="22" t="str">
        <f>IF(学校情報入力!$C$7="","",IF(学校情報入力!$C$7=登録データ!M531,1,0))</f>
        <v/>
      </c>
    </row>
    <row r="532" spans="1:16">
      <c r="A532" s="221">
        <v>1530</v>
      </c>
      <c r="B532" s="221" t="s">
        <v>1576</v>
      </c>
      <c r="C532" s="221" t="s">
        <v>1577</v>
      </c>
      <c r="D532" s="221" t="s">
        <v>3066</v>
      </c>
      <c r="E532" s="221">
        <v>33</v>
      </c>
      <c r="F532" s="221" t="s">
        <v>3112</v>
      </c>
      <c r="G532" s="221" t="s">
        <v>3138</v>
      </c>
      <c r="H532" s="37"/>
      <c r="I532" s="37"/>
      <c r="J532" s="37"/>
      <c r="K532" s="37"/>
      <c r="L532" s="37"/>
      <c r="M532" s="79"/>
      <c r="N532" s="38"/>
      <c r="O532" s="22" t="str">
        <f>IF(学校情報入力!$C$7="","",IF(学校情報入力!$C$7=登録データ!F532,1,0))</f>
        <v/>
      </c>
      <c r="P532" s="22" t="str">
        <f>IF(学校情報入力!$C$7="","",IF(学校情報入力!$C$7=登録データ!M532,1,0))</f>
        <v/>
      </c>
    </row>
    <row r="533" spans="1:16">
      <c r="A533" s="221">
        <v>1531</v>
      </c>
      <c r="B533" s="221" t="s">
        <v>1578</v>
      </c>
      <c r="C533" s="221" t="s">
        <v>1579</v>
      </c>
      <c r="D533" s="221" t="s">
        <v>3072</v>
      </c>
      <c r="E533" s="221">
        <v>28</v>
      </c>
      <c r="F533" s="221" t="s">
        <v>3112</v>
      </c>
      <c r="G533" s="221" t="s">
        <v>3138</v>
      </c>
      <c r="H533" s="37"/>
      <c r="I533" s="37"/>
      <c r="J533" s="37"/>
      <c r="K533" s="37"/>
      <c r="L533" s="37"/>
      <c r="M533" s="79"/>
      <c r="N533" s="38"/>
      <c r="O533" s="22" t="str">
        <f>IF(学校情報入力!$C$7="","",IF(学校情報入力!$C$7=登録データ!F533,1,0))</f>
        <v/>
      </c>
      <c r="P533" s="22" t="str">
        <f>IF(学校情報入力!$C$7="","",IF(学校情報入力!$C$7=登録データ!M533,1,0))</f>
        <v/>
      </c>
    </row>
    <row r="534" spans="1:16">
      <c r="A534" s="221">
        <v>1532</v>
      </c>
      <c r="B534" s="221" t="s">
        <v>1580</v>
      </c>
      <c r="C534" s="221" t="s">
        <v>1581</v>
      </c>
      <c r="D534" s="221" t="s">
        <v>3072</v>
      </c>
      <c r="E534" s="221">
        <v>28</v>
      </c>
      <c r="F534" s="221" t="s">
        <v>3112</v>
      </c>
      <c r="G534" s="221" t="s">
        <v>3138</v>
      </c>
      <c r="H534" s="37"/>
      <c r="I534" s="37"/>
      <c r="J534" s="37"/>
      <c r="K534" s="37"/>
      <c r="L534" s="37"/>
      <c r="M534" s="79"/>
      <c r="N534" s="38"/>
      <c r="O534" s="22" t="str">
        <f>IF(学校情報入力!$C$7="","",IF(学校情報入力!$C$7=登録データ!F534,1,0))</f>
        <v/>
      </c>
      <c r="P534" s="22" t="str">
        <f>IF(学校情報入力!$C$7="","",IF(学校情報入力!$C$7=登録データ!M534,1,0))</f>
        <v/>
      </c>
    </row>
    <row r="535" spans="1:16">
      <c r="A535" s="221">
        <v>1533</v>
      </c>
      <c r="B535" s="221" t="s">
        <v>1582</v>
      </c>
      <c r="C535" s="221" t="s">
        <v>1583</v>
      </c>
      <c r="D535" s="221" t="s">
        <v>3072</v>
      </c>
      <c r="E535" s="221">
        <v>28</v>
      </c>
      <c r="F535" s="221" t="s">
        <v>3112</v>
      </c>
      <c r="G535" s="221" t="s">
        <v>3138</v>
      </c>
      <c r="H535" s="37"/>
      <c r="I535" s="37"/>
      <c r="J535" s="37"/>
      <c r="K535" s="37"/>
      <c r="L535" s="37"/>
      <c r="M535" s="79"/>
      <c r="N535" s="38"/>
      <c r="O535" s="22" t="str">
        <f>IF(学校情報入力!$C$7="","",IF(学校情報入力!$C$7=登録データ!F535,1,0))</f>
        <v/>
      </c>
      <c r="P535" s="22" t="str">
        <f>IF(学校情報入力!$C$7="","",IF(学校情報入力!$C$7=登録データ!M535,1,0))</f>
        <v/>
      </c>
    </row>
    <row r="536" spans="1:16">
      <c r="A536" s="221">
        <v>1534</v>
      </c>
      <c r="B536" s="221" t="s">
        <v>1584</v>
      </c>
      <c r="C536" s="221" t="s">
        <v>1585</v>
      </c>
      <c r="D536" s="221" t="s">
        <v>3072</v>
      </c>
      <c r="E536" s="221">
        <v>28</v>
      </c>
      <c r="F536" s="221" t="s">
        <v>3112</v>
      </c>
      <c r="G536" s="221" t="s">
        <v>3138</v>
      </c>
      <c r="H536" s="37"/>
      <c r="I536" s="37"/>
      <c r="J536" s="37"/>
      <c r="K536" s="37"/>
      <c r="L536" s="37"/>
      <c r="M536" s="79"/>
      <c r="N536" s="38"/>
      <c r="O536" s="22" t="str">
        <f>IF(学校情報入力!$C$7="","",IF(学校情報入力!$C$7=登録データ!F536,1,0))</f>
        <v/>
      </c>
      <c r="P536" s="22" t="str">
        <f>IF(学校情報入力!$C$7="","",IF(学校情報入力!$C$7=登録データ!M536,1,0))</f>
        <v/>
      </c>
    </row>
    <row r="537" spans="1:16">
      <c r="A537" s="221">
        <v>1535</v>
      </c>
      <c r="B537" s="221" t="s">
        <v>1586</v>
      </c>
      <c r="C537" s="221" t="s">
        <v>1587</v>
      </c>
      <c r="D537" s="221" t="s">
        <v>3065</v>
      </c>
      <c r="E537" s="221">
        <v>34</v>
      </c>
      <c r="F537" s="221" t="s">
        <v>3112</v>
      </c>
      <c r="G537" s="221" t="s">
        <v>3134</v>
      </c>
      <c r="H537" s="37"/>
      <c r="I537" s="37"/>
      <c r="J537" s="37"/>
      <c r="K537" s="37"/>
      <c r="L537" s="37"/>
      <c r="M537" s="79"/>
      <c r="N537" s="38"/>
      <c r="O537" s="22" t="str">
        <f>IF(学校情報入力!$C$7="","",IF(学校情報入力!$C$7=登録データ!F537,1,0))</f>
        <v/>
      </c>
      <c r="P537" s="22" t="str">
        <f>IF(学校情報入力!$C$7="","",IF(学校情報入力!$C$7=登録データ!M537,1,0))</f>
        <v/>
      </c>
    </row>
    <row r="538" spans="1:16">
      <c r="A538" s="221">
        <v>1536</v>
      </c>
      <c r="B538" s="221" t="s">
        <v>1588</v>
      </c>
      <c r="C538" s="221" t="s">
        <v>1589</v>
      </c>
      <c r="D538" s="221" t="s">
        <v>3066</v>
      </c>
      <c r="E538" s="221">
        <v>33</v>
      </c>
      <c r="F538" s="221" t="s">
        <v>3112</v>
      </c>
      <c r="G538" s="221" t="s">
        <v>3134</v>
      </c>
      <c r="H538" s="37"/>
      <c r="I538" s="37"/>
      <c r="J538" s="37"/>
      <c r="K538" s="37"/>
      <c r="L538" s="37"/>
      <c r="M538" s="79"/>
      <c r="N538" s="38"/>
      <c r="O538" s="22" t="str">
        <f>IF(学校情報入力!$C$7="","",IF(学校情報入力!$C$7=登録データ!F538,1,0))</f>
        <v/>
      </c>
      <c r="P538" s="22" t="str">
        <f>IF(学校情報入力!$C$7="","",IF(学校情報入力!$C$7=登録データ!M538,1,0))</f>
        <v/>
      </c>
    </row>
    <row r="539" spans="1:16">
      <c r="A539" s="221">
        <v>1537</v>
      </c>
      <c r="B539" s="221" t="s">
        <v>1590</v>
      </c>
      <c r="C539" s="221" t="s">
        <v>1591</v>
      </c>
      <c r="D539" s="221" t="s">
        <v>3090</v>
      </c>
      <c r="E539" s="221">
        <v>46</v>
      </c>
      <c r="F539" s="221" t="s">
        <v>3112</v>
      </c>
      <c r="G539" s="221" t="s">
        <v>3134</v>
      </c>
      <c r="H539" s="37"/>
      <c r="I539" s="37"/>
      <c r="J539" s="37"/>
      <c r="K539" s="37"/>
      <c r="L539" s="37"/>
      <c r="M539" s="79"/>
      <c r="N539" s="38"/>
      <c r="O539" s="22" t="str">
        <f>IF(学校情報入力!$C$7="","",IF(学校情報入力!$C$7=登録データ!F539,1,0))</f>
        <v/>
      </c>
      <c r="P539" s="22" t="str">
        <f>IF(学校情報入力!$C$7="","",IF(学校情報入力!$C$7=登録データ!M539,1,0))</f>
        <v/>
      </c>
    </row>
    <row r="540" spans="1:16">
      <c r="A540" s="221">
        <v>1538</v>
      </c>
      <c r="B540" s="221" t="s">
        <v>1592</v>
      </c>
      <c r="C540" s="221" t="s">
        <v>1593</v>
      </c>
      <c r="D540" s="221" t="s">
        <v>3065</v>
      </c>
      <c r="E540" s="221">
        <v>34</v>
      </c>
      <c r="F540" s="221" t="s">
        <v>3112</v>
      </c>
      <c r="G540" s="221" t="s">
        <v>3134</v>
      </c>
      <c r="H540" s="37"/>
      <c r="I540" s="37"/>
      <c r="J540" s="37"/>
      <c r="K540" s="37"/>
      <c r="L540" s="37"/>
      <c r="M540" s="79"/>
      <c r="N540" s="38"/>
      <c r="O540" s="22" t="str">
        <f>IF(学校情報入力!$C$7="","",IF(学校情報入力!$C$7=登録データ!F540,1,0))</f>
        <v/>
      </c>
      <c r="P540" s="22" t="str">
        <f>IF(学校情報入力!$C$7="","",IF(学校情報入力!$C$7=登録データ!M540,1,0))</f>
        <v/>
      </c>
    </row>
    <row r="541" spans="1:16">
      <c r="A541" s="221">
        <v>1539</v>
      </c>
      <c r="B541" s="221" t="s">
        <v>1594</v>
      </c>
      <c r="C541" s="221" t="s">
        <v>1595</v>
      </c>
      <c r="D541" s="221" t="s">
        <v>3083</v>
      </c>
      <c r="E541" s="221">
        <v>38</v>
      </c>
      <c r="F541" s="221" t="s">
        <v>3112</v>
      </c>
      <c r="G541" s="221" t="s">
        <v>3134</v>
      </c>
      <c r="H541" s="37"/>
      <c r="I541" s="37"/>
      <c r="J541" s="37"/>
      <c r="K541" s="37"/>
      <c r="L541" s="37"/>
      <c r="M541" s="79"/>
      <c r="N541" s="38"/>
      <c r="O541" s="22" t="str">
        <f>IF(学校情報入力!$C$7="","",IF(学校情報入力!$C$7=登録データ!F541,1,0))</f>
        <v/>
      </c>
      <c r="P541" s="22" t="str">
        <f>IF(学校情報入力!$C$7="","",IF(学校情報入力!$C$7=登録データ!M541,1,0))</f>
        <v/>
      </c>
    </row>
    <row r="542" spans="1:16">
      <c r="A542" s="221">
        <v>1540</v>
      </c>
      <c r="B542" s="221" t="s">
        <v>1596</v>
      </c>
      <c r="C542" s="221" t="s">
        <v>1597</v>
      </c>
      <c r="D542" s="221" t="s">
        <v>3082</v>
      </c>
      <c r="E542" s="221">
        <v>26</v>
      </c>
      <c r="F542" s="221" t="s">
        <v>3112</v>
      </c>
      <c r="G542" s="221" t="s">
        <v>3134</v>
      </c>
      <c r="H542" s="37"/>
      <c r="I542" s="37"/>
      <c r="J542" s="37"/>
      <c r="K542" s="37"/>
      <c r="L542" s="37"/>
      <c r="M542" s="79"/>
      <c r="N542" s="38"/>
      <c r="O542" s="22" t="str">
        <f>IF(学校情報入力!$C$7="","",IF(学校情報入力!$C$7=登録データ!F542,1,0))</f>
        <v/>
      </c>
      <c r="P542" s="22" t="str">
        <f>IF(学校情報入力!$C$7="","",IF(学校情報入力!$C$7=登録データ!M542,1,0))</f>
        <v/>
      </c>
    </row>
    <row r="543" spans="1:16">
      <c r="A543" s="221">
        <v>1541</v>
      </c>
      <c r="B543" s="221" t="s">
        <v>1598</v>
      </c>
      <c r="C543" s="221" t="s">
        <v>1599</v>
      </c>
      <c r="D543" s="221" t="s">
        <v>3066</v>
      </c>
      <c r="E543" s="221">
        <v>33</v>
      </c>
      <c r="F543" s="221" t="s">
        <v>3112</v>
      </c>
      <c r="G543" s="221" t="s">
        <v>3134</v>
      </c>
      <c r="H543" s="37"/>
      <c r="I543" s="37"/>
      <c r="J543" s="37"/>
      <c r="K543" s="37"/>
      <c r="L543" s="37"/>
      <c r="M543" s="79"/>
      <c r="N543" s="38"/>
      <c r="O543" s="22" t="str">
        <f>IF(学校情報入力!$C$7="","",IF(学校情報入力!$C$7=登録データ!F543,1,0))</f>
        <v/>
      </c>
      <c r="P543" s="22" t="str">
        <f>IF(学校情報入力!$C$7="","",IF(学校情報入力!$C$7=登録データ!M543,1,0))</f>
        <v/>
      </c>
    </row>
    <row r="544" spans="1:16">
      <c r="A544" s="221">
        <v>1542</v>
      </c>
      <c r="B544" s="221" t="s">
        <v>1600</v>
      </c>
      <c r="C544" s="221" t="s">
        <v>1601</v>
      </c>
      <c r="D544" s="221" t="s">
        <v>3065</v>
      </c>
      <c r="E544" s="221">
        <v>34</v>
      </c>
      <c r="F544" s="221" t="s">
        <v>3112</v>
      </c>
      <c r="G544" s="221" t="s">
        <v>3134</v>
      </c>
      <c r="H544" s="37"/>
      <c r="I544" s="37"/>
      <c r="J544" s="37"/>
      <c r="K544" s="37"/>
      <c r="L544" s="37"/>
      <c r="M544" s="79"/>
      <c r="N544" s="38"/>
      <c r="O544" s="22" t="str">
        <f>IF(学校情報入力!$C$7="","",IF(学校情報入力!$C$7=登録データ!F544,1,0))</f>
        <v/>
      </c>
      <c r="P544" s="22" t="str">
        <f>IF(学校情報入力!$C$7="","",IF(学校情報入力!$C$7=登録データ!M544,1,0))</f>
        <v/>
      </c>
    </row>
    <row r="545" spans="1:16">
      <c r="A545" s="221">
        <v>1543</v>
      </c>
      <c r="B545" s="221" t="s">
        <v>1602</v>
      </c>
      <c r="C545" s="221" t="s">
        <v>1603</v>
      </c>
      <c r="D545" s="221" t="s">
        <v>3068</v>
      </c>
      <c r="E545" s="221">
        <v>37</v>
      </c>
      <c r="F545" s="221" t="s">
        <v>3112</v>
      </c>
      <c r="G545" s="221" t="s">
        <v>3134</v>
      </c>
      <c r="H545" s="37"/>
      <c r="I545" s="37"/>
      <c r="J545" s="37"/>
      <c r="K545" s="37"/>
      <c r="L545" s="37"/>
      <c r="M545" s="79"/>
      <c r="N545" s="38"/>
      <c r="O545" s="22" t="str">
        <f>IF(学校情報入力!$C$7="","",IF(学校情報入力!$C$7=登録データ!F545,1,0))</f>
        <v/>
      </c>
      <c r="P545" s="22" t="str">
        <f>IF(学校情報入力!$C$7="","",IF(学校情報入力!$C$7=登録データ!M545,1,0))</f>
        <v/>
      </c>
    </row>
    <row r="546" spans="1:16">
      <c r="A546" s="221">
        <v>1544</v>
      </c>
      <c r="B546" s="221" t="s">
        <v>1604</v>
      </c>
      <c r="C546" s="221" t="s">
        <v>1605</v>
      </c>
      <c r="D546" s="221" t="s">
        <v>3066</v>
      </c>
      <c r="E546" s="221">
        <v>33</v>
      </c>
      <c r="F546" s="221" t="s">
        <v>3112</v>
      </c>
      <c r="G546" s="221" t="s">
        <v>3134</v>
      </c>
      <c r="H546" s="37"/>
      <c r="I546" s="37"/>
      <c r="J546" s="37"/>
      <c r="K546" s="37"/>
      <c r="L546" s="37"/>
      <c r="M546" s="79"/>
      <c r="N546" s="38"/>
      <c r="O546" s="22" t="str">
        <f>IF(学校情報入力!$C$7="","",IF(学校情報入力!$C$7=登録データ!F546,1,0))</f>
        <v/>
      </c>
      <c r="P546" s="22" t="str">
        <f>IF(学校情報入力!$C$7="","",IF(学校情報入力!$C$7=登録データ!M546,1,0))</f>
        <v/>
      </c>
    </row>
    <row r="547" spans="1:16">
      <c r="A547" s="221">
        <v>1545</v>
      </c>
      <c r="B547" s="221" t="s">
        <v>1606</v>
      </c>
      <c r="C547" s="221" t="s">
        <v>1607</v>
      </c>
      <c r="D547" s="221" t="s">
        <v>3084</v>
      </c>
      <c r="E547" s="221">
        <v>42</v>
      </c>
      <c r="F547" s="221" t="s">
        <v>3112</v>
      </c>
      <c r="G547" s="221" t="s">
        <v>3134</v>
      </c>
      <c r="H547" s="37"/>
      <c r="I547" s="37"/>
      <c r="J547" s="37"/>
      <c r="K547" s="37"/>
      <c r="L547" s="37"/>
      <c r="M547" s="79"/>
      <c r="N547" s="38"/>
      <c r="O547" s="22" t="str">
        <f>IF(学校情報入力!$C$7="","",IF(学校情報入力!$C$7=登録データ!F547,1,0))</f>
        <v/>
      </c>
      <c r="P547" s="22" t="str">
        <f>IF(学校情報入力!$C$7="","",IF(学校情報入力!$C$7=登録データ!M547,1,0))</f>
        <v/>
      </c>
    </row>
    <row r="548" spans="1:16">
      <c r="A548" s="221">
        <v>1546</v>
      </c>
      <c r="B548" s="221" t="s">
        <v>1608</v>
      </c>
      <c r="C548" s="221" t="s">
        <v>1609</v>
      </c>
      <c r="D548" s="221" t="s">
        <v>3071</v>
      </c>
      <c r="E548" s="221">
        <v>35</v>
      </c>
      <c r="F548" s="221" t="s">
        <v>3112</v>
      </c>
      <c r="G548" s="221" t="s">
        <v>3134</v>
      </c>
      <c r="H548" s="37"/>
      <c r="I548" s="37"/>
      <c r="J548" s="37"/>
      <c r="K548" s="37"/>
      <c r="L548" s="37"/>
      <c r="M548" s="79"/>
      <c r="N548" s="38"/>
      <c r="O548" s="22" t="str">
        <f>IF(学校情報入力!$C$7="","",IF(学校情報入力!$C$7=登録データ!F548,1,0))</f>
        <v/>
      </c>
      <c r="P548" s="22" t="str">
        <f>IF(学校情報入力!$C$7="","",IF(学校情報入力!$C$7=登録データ!M548,1,0))</f>
        <v/>
      </c>
    </row>
    <row r="549" spans="1:16">
      <c r="A549" s="221">
        <v>1547</v>
      </c>
      <c r="B549" s="221" t="s">
        <v>1610</v>
      </c>
      <c r="C549" s="221" t="s">
        <v>1611</v>
      </c>
      <c r="D549" s="221" t="s">
        <v>3089</v>
      </c>
      <c r="E549" s="221">
        <v>45</v>
      </c>
      <c r="F549" s="221" t="s">
        <v>3112</v>
      </c>
      <c r="G549" s="221" t="s">
        <v>3134</v>
      </c>
      <c r="H549" s="37"/>
      <c r="I549" s="37"/>
      <c r="J549" s="37"/>
      <c r="K549" s="37"/>
      <c r="L549" s="37"/>
      <c r="M549" s="79"/>
      <c r="N549" s="38"/>
      <c r="O549" s="22" t="str">
        <f>IF(学校情報入力!$C$7="","",IF(学校情報入力!$C$7=登録データ!F549,1,0))</f>
        <v/>
      </c>
      <c r="P549" s="22" t="str">
        <f>IF(学校情報入力!$C$7="","",IF(学校情報入力!$C$7=登録データ!M549,1,0))</f>
        <v/>
      </c>
    </row>
    <row r="550" spans="1:16">
      <c r="A550" s="221">
        <v>1548</v>
      </c>
      <c r="B550" s="221" t="s">
        <v>1612</v>
      </c>
      <c r="C550" s="221" t="s">
        <v>1613</v>
      </c>
      <c r="D550" s="221" t="s">
        <v>3072</v>
      </c>
      <c r="E550" s="221">
        <v>28</v>
      </c>
      <c r="F550" s="221" t="s">
        <v>3112</v>
      </c>
      <c r="G550" s="221" t="s">
        <v>3134</v>
      </c>
      <c r="H550" s="37"/>
      <c r="I550" s="37"/>
      <c r="J550" s="37"/>
      <c r="K550" s="37"/>
      <c r="L550" s="37"/>
      <c r="M550" s="79"/>
      <c r="N550" s="38"/>
      <c r="O550" s="22" t="str">
        <f>IF(学校情報入力!$C$7="","",IF(学校情報入力!$C$7=登録データ!F550,1,0))</f>
        <v/>
      </c>
      <c r="P550" s="22" t="str">
        <f>IF(学校情報入力!$C$7="","",IF(学校情報入力!$C$7=登録データ!M550,1,0))</f>
        <v/>
      </c>
    </row>
    <row r="551" spans="1:16">
      <c r="A551" s="221">
        <v>1549</v>
      </c>
      <c r="B551" s="221" t="s">
        <v>1614</v>
      </c>
      <c r="C551" s="221" t="s">
        <v>1615</v>
      </c>
      <c r="D551" s="221" t="s">
        <v>3067</v>
      </c>
      <c r="E551" s="221">
        <v>32</v>
      </c>
      <c r="F551" s="221" t="s">
        <v>3112</v>
      </c>
      <c r="G551" s="221" t="s">
        <v>3134</v>
      </c>
      <c r="H551" s="37"/>
      <c r="I551" s="37"/>
      <c r="J551" s="37"/>
      <c r="K551" s="37"/>
      <c r="L551" s="37"/>
      <c r="M551" s="79"/>
      <c r="N551" s="38"/>
      <c r="O551" s="22" t="str">
        <f>IF(学校情報入力!$C$7="","",IF(学校情報入力!$C$7=登録データ!F551,1,0))</f>
        <v/>
      </c>
      <c r="P551" s="22" t="str">
        <f>IF(学校情報入力!$C$7="","",IF(学校情報入力!$C$7=登録データ!M551,1,0))</f>
        <v/>
      </c>
    </row>
    <row r="552" spans="1:16">
      <c r="A552" s="221">
        <v>1550</v>
      </c>
      <c r="B552" s="221" t="s">
        <v>1616</v>
      </c>
      <c r="C552" s="221" t="s">
        <v>1617</v>
      </c>
      <c r="D552" s="221" t="s">
        <v>3072</v>
      </c>
      <c r="E552" s="221">
        <v>28</v>
      </c>
      <c r="F552" s="221" t="s">
        <v>3112</v>
      </c>
      <c r="G552" s="221" t="s">
        <v>3134</v>
      </c>
      <c r="H552" s="37"/>
      <c r="I552" s="37"/>
      <c r="J552" s="37"/>
      <c r="K552" s="37"/>
      <c r="L552" s="37"/>
      <c r="M552" s="79"/>
      <c r="N552" s="38"/>
      <c r="O552" s="22" t="str">
        <f>IF(学校情報入力!$C$7="","",IF(学校情報入力!$C$7=登録データ!F552,1,0))</f>
        <v/>
      </c>
      <c r="P552" s="22" t="str">
        <f>IF(学校情報入力!$C$7="","",IF(学校情報入力!$C$7=登録データ!M552,1,0))</f>
        <v/>
      </c>
    </row>
    <row r="553" spans="1:16">
      <c r="A553" s="221">
        <v>1551</v>
      </c>
      <c r="B553" s="221" t="s">
        <v>1618</v>
      </c>
      <c r="C553" s="221" t="s">
        <v>1619</v>
      </c>
      <c r="D553" s="221" t="s">
        <v>3072</v>
      </c>
      <c r="E553" s="221">
        <v>28</v>
      </c>
      <c r="F553" s="221" t="s">
        <v>3112</v>
      </c>
      <c r="G553" s="221" t="s">
        <v>3134</v>
      </c>
      <c r="H553" s="37"/>
      <c r="I553" s="37"/>
      <c r="J553" s="37"/>
      <c r="K553" s="37"/>
      <c r="L553" s="37"/>
      <c r="M553" s="79"/>
      <c r="N553" s="38"/>
      <c r="O553" s="22" t="str">
        <f>IF(学校情報入力!$C$7="","",IF(学校情報入力!$C$7=登録データ!F553,1,0))</f>
        <v/>
      </c>
      <c r="P553" s="22" t="str">
        <f>IF(学校情報入力!$C$7="","",IF(学校情報入力!$C$7=登録データ!M553,1,0))</f>
        <v/>
      </c>
    </row>
    <row r="554" spans="1:16">
      <c r="A554" s="221">
        <v>1552</v>
      </c>
      <c r="B554" s="221" t="s">
        <v>1620</v>
      </c>
      <c r="C554" s="221" t="s">
        <v>1621</v>
      </c>
      <c r="D554" s="221" t="s">
        <v>3073</v>
      </c>
      <c r="E554" s="221">
        <v>31</v>
      </c>
      <c r="F554" s="221" t="s">
        <v>3112</v>
      </c>
      <c r="G554" s="221" t="s">
        <v>3139</v>
      </c>
      <c r="H554" s="37"/>
      <c r="I554" s="37"/>
      <c r="J554" s="37"/>
      <c r="K554" s="37"/>
      <c r="L554" s="37"/>
      <c r="M554" s="79"/>
      <c r="N554" s="38"/>
      <c r="O554" s="22" t="str">
        <f>IF(学校情報入力!$C$7="","",IF(学校情報入力!$C$7=登録データ!F554,1,0))</f>
        <v/>
      </c>
      <c r="P554" s="22" t="str">
        <f>IF(学校情報入力!$C$7="","",IF(学校情報入力!$C$7=登録データ!M554,1,0))</f>
        <v/>
      </c>
    </row>
    <row r="555" spans="1:16">
      <c r="A555" s="221">
        <v>1553</v>
      </c>
      <c r="B555" s="221" t="s">
        <v>1622</v>
      </c>
      <c r="C555" s="221" t="s">
        <v>1623</v>
      </c>
      <c r="D555" s="221" t="s">
        <v>3075</v>
      </c>
      <c r="E555" s="221">
        <v>39</v>
      </c>
      <c r="F555" s="221" t="s">
        <v>3112</v>
      </c>
      <c r="G555" s="221" t="s">
        <v>3139</v>
      </c>
      <c r="H555" s="37"/>
      <c r="I555" s="37"/>
      <c r="J555" s="37"/>
      <c r="K555" s="37"/>
      <c r="L555" s="37"/>
      <c r="M555" s="79"/>
      <c r="N555" s="38"/>
      <c r="O555" s="22" t="str">
        <f>IF(学校情報入力!$C$7="","",IF(学校情報入力!$C$7=登録データ!F555,1,0))</f>
        <v/>
      </c>
      <c r="P555" s="22" t="str">
        <f>IF(学校情報入力!$C$7="","",IF(学校情報入力!$C$7=登録データ!M555,1,0))</f>
        <v/>
      </c>
    </row>
    <row r="556" spans="1:16">
      <c r="A556" s="221">
        <v>1554</v>
      </c>
      <c r="B556" s="221" t="s">
        <v>1624</v>
      </c>
      <c r="C556" s="221" t="s">
        <v>1625</v>
      </c>
      <c r="D556" s="221" t="s">
        <v>3068</v>
      </c>
      <c r="E556" s="221">
        <v>37</v>
      </c>
      <c r="F556" s="221" t="s">
        <v>3112</v>
      </c>
      <c r="G556" s="221" t="s">
        <v>3139</v>
      </c>
      <c r="H556" s="37"/>
      <c r="I556" s="37"/>
      <c r="J556" s="37"/>
      <c r="K556" s="37"/>
      <c r="L556" s="37"/>
      <c r="M556" s="79"/>
      <c r="N556" s="38"/>
      <c r="O556" s="22" t="str">
        <f>IF(学校情報入力!$C$7="","",IF(学校情報入力!$C$7=登録データ!F556,1,0))</f>
        <v/>
      </c>
      <c r="P556" s="22" t="str">
        <f>IF(学校情報入力!$C$7="","",IF(学校情報入力!$C$7=登録データ!M556,1,0))</f>
        <v/>
      </c>
    </row>
    <row r="557" spans="1:16">
      <c r="A557" s="221">
        <v>1555</v>
      </c>
      <c r="B557" s="221" t="s">
        <v>1626</v>
      </c>
      <c r="C557" s="221" t="s">
        <v>1627</v>
      </c>
      <c r="D557" s="221" t="s">
        <v>3068</v>
      </c>
      <c r="E557" s="221">
        <v>37</v>
      </c>
      <c r="F557" s="221" t="s">
        <v>3112</v>
      </c>
      <c r="G557" s="221" t="s">
        <v>3139</v>
      </c>
      <c r="H557" s="37"/>
      <c r="I557" s="37"/>
      <c r="J557" s="37"/>
      <c r="K557" s="37"/>
      <c r="L557" s="37"/>
      <c r="M557" s="79"/>
      <c r="N557" s="38"/>
      <c r="O557" s="22" t="str">
        <f>IF(学校情報入力!$C$7="","",IF(学校情報入力!$C$7=登録データ!F557,1,0))</f>
        <v/>
      </c>
      <c r="P557" s="22" t="str">
        <f>IF(学校情報入力!$C$7="","",IF(学校情報入力!$C$7=登録データ!M557,1,0))</f>
        <v/>
      </c>
    </row>
    <row r="558" spans="1:16">
      <c r="A558" s="221">
        <v>1556</v>
      </c>
      <c r="B558" s="221" t="s">
        <v>1628</v>
      </c>
      <c r="C558" s="221" t="s">
        <v>1629</v>
      </c>
      <c r="D558" s="221" t="s">
        <v>3068</v>
      </c>
      <c r="E558" s="221">
        <v>37</v>
      </c>
      <c r="F558" s="221" t="s">
        <v>3112</v>
      </c>
      <c r="G558" s="221" t="s">
        <v>3139</v>
      </c>
      <c r="H558" s="37"/>
      <c r="I558" s="37"/>
      <c r="J558" s="37"/>
      <c r="K558" s="37"/>
      <c r="L558" s="37"/>
      <c r="M558" s="79"/>
      <c r="N558" s="38"/>
      <c r="O558" s="22" t="str">
        <f>IF(学校情報入力!$C$7="","",IF(学校情報入力!$C$7=登録データ!F558,1,0))</f>
        <v/>
      </c>
      <c r="P558" s="22" t="str">
        <f>IF(学校情報入力!$C$7="","",IF(学校情報入力!$C$7=登録データ!M558,1,0))</f>
        <v/>
      </c>
    </row>
    <row r="559" spans="1:16">
      <c r="A559" s="221">
        <v>1557</v>
      </c>
      <c r="B559" s="221" t="s">
        <v>1630</v>
      </c>
      <c r="C559" s="221" t="s">
        <v>1631</v>
      </c>
      <c r="D559" s="221" t="s">
        <v>3078</v>
      </c>
      <c r="E559" s="221">
        <v>43</v>
      </c>
      <c r="F559" s="221" t="s">
        <v>3112</v>
      </c>
      <c r="G559" s="221" t="s">
        <v>3139</v>
      </c>
      <c r="H559" s="37"/>
      <c r="I559" s="37"/>
      <c r="J559" s="37"/>
      <c r="K559" s="37"/>
      <c r="L559" s="37"/>
      <c r="M559" s="79"/>
      <c r="N559" s="38"/>
      <c r="O559" s="22" t="str">
        <f>IF(学校情報入力!$C$7="","",IF(学校情報入力!$C$7=登録データ!F559,1,0))</f>
        <v/>
      </c>
      <c r="P559" s="22" t="str">
        <f>IF(学校情報入力!$C$7="","",IF(学校情報入力!$C$7=登録データ!M559,1,0))</f>
        <v/>
      </c>
    </row>
    <row r="560" spans="1:16">
      <c r="A560" s="221">
        <v>1558</v>
      </c>
      <c r="B560" s="221" t="s">
        <v>1632</v>
      </c>
      <c r="C560" s="221" t="s">
        <v>1633</v>
      </c>
      <c r="D560" s="221" t="s">
        <v>3083</v>
      </c>
      <c r="E560" s="221">
        <v>38</v>
      </c>
      <c r="F560" s="221" t="s">
        <v>3112</v>
      </c>
      <c r="G560" s="221" t="s">
        <v>3139</v>
      </c>
      <c r="H560" s="37"/>
      <c r="I560" s="37"/>
      <c r="J560" s="37"/>
      <c r="K560" s="37"/>
      <c r="L560" s="37"/>
      <c r="M560" s="79"/>
      <c r="N560" s="38"/>
      <c r="O560" s="22" t="str">
        <f>IF(学校情報入力!$C$7="","",IF(学校情報入力!$C$7=登録データ!F560,1,0))</f>
        <v/>
      </c>
      <c r="P560" s="22" t="str">
        <f>IF(学校情報入力!$C$7="","",IF(学校情報入力!$C$7=登録データ!M560,1,0))</f>
        <v/>
      </c>
    </row>
    <row r="561" spans="1:16">
      <c r="A561" s="221">
        <v>1559</v>
      </c>
      <c r="B561" s="221" t="s">
        <v>1634</v>
      </c>
      <c r="C561" s="221" t="s">
        <v>1635</v>
      </c>
      <c r="D561" s="221" t="s">
        <v>3067</v>
      </c>
      <c r="E561" s="221">
        <v>32</v>
      </c>
      <c r="F561" s="221" t="s">
        <v>3112</v>
      </c>
      <c r="G561" s="221" t="s">
        <v>3139</v>
      </c>
      <c r="H561" s="37"/>
      <c r="I561" s="37"/>
      <c r="J561" s="37"/>
      <c r="K561" s="37"/>
      <c r="L561" s="37"/>
      <c r="M561" s="79"/>
      <c r="N561" s="38"/>
      <c r="O561" s="22" t="str">
        <f>IF(学校情報入力!$C$7="","",IF(学校情報入力!$C$7=登録データ!F561,1,0))</f>
        <v/>
      </c>
      <c r="P561" s="22" t="str">
        <f>IF(学校情報入力!$C$7="","",IF(学校情報入力!$C$7=登録データ!M561,1,0))</f>
        <v/>
      </c>
    </row>
    <row r="562" spans="1:16">
      <c r="A562" s="221">
        <v>1560</v>
      </c>
      <c r="B562" s="221" t="s">
        <v>1636</v>
      </c>
      <c r="C562" s="221" t="s">
        <v>1637</v>
      </c>
      <c r="D562" s="221" t="s">
        <v>3066</v>
      </c>
      <c r="E562" s="221">
        <v>33</v>
      </c>
      <c r="F562" s="221" t="s">
        <v>3112</v>
      </c>
      <c r="G562" s="221" t="s">
        <v>3139</v>
      </c>
      <c r="H562" s="37"/>
      <c r="I562" s="37"/>
      <c r="J562" s="37"/>
      <c r="K562" s="37"/>
      <c r="L562" s="37"/>
      <c r="M562" s="79"/>
      <c r="N562" s="38"/>
      <c r="O562" s="22" t="str">
        <f>IF(学校情報入力!$C$7="","",IF(学校情報入力!$C$7=登録データ!F562,1,0))</f>
        <v/>
      </c>
      <c r="P562" s="22" t="str">
        <f>IF(学校情報入力!$C$7="","",IF(学校情報入力!$C$7=登録データ!M562,1,0))</f>
        <v/>
      </c>
    </row>
    <row r="563" spans="1:16">
      <c r="A563" s="221">
        <v>1561</v>
      </c>
      <c r="B563" s="221" t="s">
        <v>1638</v>
      </c>
      <c r="C563" s="221" t="s">
        <v>1639</v>
      </c>
      <c r="D563" s="221" t="s">
        <v>3090</v>
      </c>
      <c r="E563" s="221">
        <v>46</v>
      </c>
      <c r="F563" s="221" t="s">
        <v>3112</v>
      </c>
      <c r="G563" s="221" t="s">
        <v>3139</v>
      </c>
      <c r="H563" s="37"/>
      <c r="I563" s="37"/>
      <c r="J563" s="37"/>
      <c r="K563" s="37"/>
      <c r="L563" s="37"/>
      <c r="M563" s="79"/>
      <c r="N563" s="38"/>
      <c r="O563" s="22" t="str">
        <f>IF(学校情報入力!$C$7="","",IF(学校情報入力!$C$7=登録データ!F563,1,0))</f>
        <v/>
      </c>
      <c r="P563" s="22" t="str">
        <f>IF(学校情報入力!$C$7="","",IF(学校情報入力!$C$7=登録データ!M563,1,0))</f>
        <v/>
      </c>
    </row>
    <row r="564" spans="1:16">
      <c r="A564" s="221">
        <v>1562</v>
      </c>
      <c r="B564" s="221" t="s">
        <v>1640</v>
      </c>
      <c r="C564" s="221" t="s">
        <v>1641</v>
      </c>
      <c r="D564" s="221" t="s">
        <v>3090</v>
      </c>
      <c r="E564" s="221">
        <v>46</v>
      </c>
      <c r="F564" s="221" t="s">
        <v>3112</v>
      </c>
      <c r="G564" s="221" t="s">
        <v>3139</v>
      </c>
      <c r="H564" s="37"/>
      <c r="I564" s="37"/>
      <c r="J564" s="37"/>
      <c r="K564" s="37"/>
      <c r="L564" s="37"/>
      <c r="M564" s="79"/>
      <c r="N564" s="38"/>
      <c r="O564" s="22" t="str">
        <f>IF(学校情報入力!$C$7="","",IF(学校情報入力!$C$7=登録データ!F564,1,0))</f>
        <v/>
      </c>
      <c r="P564" s="22" t="str">
        <f>IF(学校情報入力!$C$7="","",IF(学校情報入力!$C$7=登録データ!M564,1,0))</f>
        <v/>
      </c>
    </row>
    <row r="565" spans="1:16">
      <c r="A565" s="221">
        <v>1563</v>
      </c>
      <c r="B565" s="221" t="s">
        <v>1642</v>
      </c>
      <c r="C565" s="221" t="s">
        <v>1643</v>
      </c>
      <c r="D565" s="221" t="s">
        <v>3066</v>
      </c>
      <c r="E565" s="221">
        <v>33</v>
      </c>
      <c r="F565" s="221" t="s">
        <v>3112</v>
      </c>
      <c r="G565" s="221" t="s">
        <v>3139</v>
      </c>
      <c r="H565" s="37"/>
      <c r="I565" s="37"/>
      <c r="J565" s="37"/>
      <c r="K565" s="37"/>
      <c r="L565" s="37"/>
      <c r="M565" s="79"/>
      <c r="N565" s="38"/>
      <c r="O565" s="22" t="str">
        <f>IF(学校情報入力!$C$7="","",IF(学校情報入力!$C$7=登録データ!F565,1,0))</f>
        <v/>
      </c>
      <c r="P565" s="22" t="str">
        <f>IF(学校情報入力!$C$7="","",IF(学校情報入力!$C$7=登録データ!M565,1,0))</f>
        <v/>
      </c>
    </row>
    <row r="566" spans="1:16">
      <c r="A566" s="221">
        <v>1564</v>
      </c>
      <c r="B566" s="221" t="s">
        <v>1644</v>
      </c>
      <c r="C566" s="221" t="s">
        <v>1645</v>
      </c>
      <c r="D566" s="221" t="s">
        <v>3078</v>
      </c>
      <c r="E566" s="221">
        <v>43</v>
      </c>
      <c r="F566" s="221" t="s">
        <v>3112</v>
      </c>
      <c r="G566" s="221" t="s">
        <v>3139</v>
      </c>
      <c r="H566" s="37"/>
      <c r="I566" s="37"/>
      <c r="J566" s="37"/>
      <c r="K566" s="37"/>
      <c r="L566" s="37"/>
      <c r="M566" s="79"/>
      <c r="N566" s="38"/>
      <c r="O566" s="22" t="str">
        <f>IF(学校情報入力!$C$7="","",IF(学校情報入力!$C$7=登録データ!F566,1,0))</f>
        <v/>
      </c>
      <c r="P566" s="22" t="str">
        <f>IF(学校情報入力!$C$7="","",IF(学校情報入力!$C$7=登録データ!M566,1,0))</f>
        <v/>
      </c>
    </row>
    <row r="567" spans="1:16">
      <c r="A567" s="221">
        <v>1565</v>
      </c>
      <c r="B567" s="221" t="s">
        <v>1646</v>
      </c>
      <c r="C567" s="221" t="s">
        <v>1647</v>
      </c>
      <c r="D567" s="221" t="s">
        <v>3074</v>
      </c>
      <c r="E567" s="221">
        <v>36</v>
      </c>
      <c r="F567" s="221" t="s">
        <v>3112</v>
      </c>
      <c r="G567" s="221" t="s">
        <v>3139</v>
      </c>
      <c r="H567" s="37"/>
      <c r="I567" s="37"/>
      <c r="J567" s="37"/>
      <c r="K567" s="37"/>
      <c r="L567" s="37"/>
      <c r="M567" s="79"/>
      <c r="N567" s="38"/>
      <c r="O567" s="22" t="str">
        <f>IF(学校情報入力!$C$7="","",IF(学校情報入力!$C$7=登録データ!F567,1,0))</f>
        <v/>
      </c>
      <c r="P567" s="22" t="str">
        <f>IF(学校情報入力!$C$7="","",IF(学校情報入力!$C$7=登録データ!M567,1,0))</f>
        <v/>
      </c>
    </row>
    <row r="568" spans="1:16">
      <c r="A568" s="221">
        <v>1566</v>
      </c>
      <c r="B568" s="221" t="s">
        <v>1648</v>
      </c>
      <c r="C568" s="221" t="s">
        <v>1649</v>
      </c>
      <c r="D568" s="221" t="s">
        <v>3078</v>
      </c>
      <c r="E568" s="221">
        <v>43</v>
      </c>
      <c r="F568" s="221" t="s">
        <v>3112</v>
      </c>
      <c r="G568" s="221" t="s">
        <v>3139</v>
      </c>
      <c r="H568" s="37"/>
      <c r="I568" s="37"/>
      <c r="J568" s="37"/>
      <c r="K568" s="37"/>
      <c r="L568" s="37"/>
      <c r="M568" s="79"/>
      <c r="N568" s="38"/>
      <c r="O568" s="22" t="str">
        <f>IF(学校情報入力!$C$7="","",IF(学校情報入力!$C$7=登録データ!F568,1,0))</f>
        <v/>
      </c>
      <c r="P568" s="22" t="str">
        <f>IF(学校情報入力!$C$7="","",IF(学校情報入力!$C$7=登録データ!M568,1,0))</f>
        <v/>
      </c>
    </row>
    <row r="569" spans="1:16">
      <c r="A569" s="221">
        <v>1567</v>
      </c>
      <c r="B569" s="221" t="s">
        <v>1650</v>
      </c>
      <c r="C569" s="221" t="s">
        <v>1651</v>
      </c>
      <c r="D569" s="221" t="s">
        <v>3072</v>
      </c>
      <c r="E569" s="221">
        <v>28</v>
      </c>
      <c r="F569" s="221" t="s">
        <v>3112</v>
      </c>
      <c r="G569" s="221" t="s">
        <v>3139</v>
      </c>
      <c r="H569" s="37"/>
      <c r="I569" s="37"/>
      <c r="J569" s="37"/>
      <c r="K569" s="37"/>
      <c r="L569" s="37"/>
      <c r="M569" s="79"/>
      <c r="N569" s="38"/>
      <c r="O569" s="22" t="str">
        <f>IF(学校情報入力!$C$7="","",IF(学校情報入力!$C$7=登録データ!F569,1,0))</f>
        <v/>
      </c>
      <c r="P569" s="22" t="str">
        <f>IF(学校情報入力!$C$7="","",IF(学校情報入力!$C$7=登録データ!M569,1,0))</f>
        <v/>
      </c>
    </row>
    <row r="570" spans="1:16">
      <c r="A570" s="221">
        <v>1568</v>
      </c>
      <c r="B570" s="221" t="s">
        <v>1652</v>
      </c>
      <c r="C570" s="221" t="s">
        <v>1653</v>
      </c>
      <c r="D570" s="221" t="s">
        <v>3072</v>
      </c>
      <c r="E570" s="221">
        <v>28</v>
      </c>
      <c r="F570" s="221" t="s">
        <v>3112</v>
      </c>
      <c r="G570" s="221" t="s">
        <v>3139</v>
      </c>
      <c r="H570" s="37"/>
      <c r="I570" s="37"/>
      <c r="J570" s="37"/>
      <c r="K570" s="37"/>
      <c r="L570" s="37"/>
      <c r="M570" s="79"/>
      <c r="N570" s="38"/>
      <c r="O570" s="22" t="str">
        <f>IF(学校情報入力!$C$7="","",IF(学校情報入力!$C$7=登録データ!F570,1,0))</f>
        <v/>
      </c>
      <c r="P570" s="22" t="str">
        <f>IF(学校情報入力!$C$7="","",IF(学校情報入力!$C$7=登録データ!M570,1,0))</f>
        <v/>
      </c>
    </row>
    <row r="571" spans="1:16">
      <c r="A571" s="221">
        <v>1569</v>
      </c>
      <c r="B571" s="221" t="s">
        <v>1654</v>
      </c>
      <c r="C571" s="221" t="s">
        <v>1655</v>
      </c>
      <c r="D571" s="221" t="s">
        <v>3081</v>
      </c>
      <c r="E571" s="221">
        <v>23</v>
      </c>
      <c r="F571" s="221" t="s">
        <v>3112</v>
      </c>
      <c r="G571" s="221" t="s">
        <v>3138</v>
      </c>
      <c r="H571" s="37"/>
      <c r="I571" s="37"/>
      <c r="J571" s="37"/>
      <c r="K571" s="37"/>
      <c r="L571" s="37"/>
      <c r="M571" s="79"/>
      <c r="N571" s="38"/>
      <c r="O571" s="22" t="str">
        <f>IF(学校情報入力!$C$7="","",IF(学校情報入力!$C$7=登録データ!F571,1,0))</f>
        <v/>
      </c>
      <c r="P571" s="22" t="str">
        <f>IF(学校情報入力!$C$7="","",IF(学校情報入力!$C$7=登録データ!M571,1,0))</f>
        <v/>
      </c>
    </row>
    <row r="572" spans="1:16">
      <c r="A572" s="221">
        <v>1570</v>
      </c>
      <c r="B572" s="221" t="s">
        <v>1656</v>
      </c>
      <c r="C572" s="221" t="s">
        <v>1657</v>
      </c>
      <c r="D572" s="221" t="s">
        <v>3089</v>
      </c>
      <c r="E572" s="221">
        <v>45</v>
      </c>
      <c r="F572" s="221" t="s">
        <v>3112</v>
      </c>
      <c r="G572" s="221" t="s">
        <v>3138</v>
      </c>
      <c r="H572" s="37"/>
      <c r="I572" s="37"/>
      <c r="J572" s="37"/>
      <c r="K572" s="37"/>
      <c r="L572" s="37"/>
      <c r="M572" s="79"/>
      <c r="N572" s="38"/>
      <c r="O572" s="22" t="str">
        <f>IF(学校情報入力!$C$7="","",IF(学校情報入力!$C$7=登録データ!F572,1,0))</f>
        <v/>
      </c>
      <c r="P572" s="22" t="str">
        <f>IF(学校情報入力!$C$7="","",IF(学校情報入力!$C$7=登録データ!M572,1,0))</f>
        <v/>
      </c>
    </row>
    <row r="573" spans="1:16">
      <c r="A573" s="221">
        <v>1571</v>
      </c>
      <c r="B573" s="221" t="s">
        <v>1658</v>
      </c>
      <c r="C573" s="221" t="s">
        <v>1659</v>
      </c>
      <c r="D573" s="221" t="s">
        <v>3076</v>
      </c>
      <c r="E573" s="221">
        <v>40</v>
      </c>
      <c r="F573" s="221" t="s">
        <v>3112</v>
      </c>
      <c r="G573" s="221" t="s">
        <v>3138</v>
      </c>
      <c r="H573" s="37"/>
      <c r="I573" s="37"/>
      <c r="J573" s="37"/>
      <c r="K573" s="37"/>
      <c r="L573" s="37"/>
      <c r="M573" s="79"/>
      <c r="N573" s="38"/>
      <c r="O573" s="22" t="str">
        <f>IF(学校情報入力!$C$7="","",IF(学校情報入力!$C$7=登録データ!F573,1,0))</f>
        <v/>
      </c>
      <c r="P573" s="22" t="str">
        <f>IF(学校情報入力!$C$7="","",IF(学校情報入力!$C$7=登録データ!M573,1,0))</f>
        <v/>
      </c>
    </row>
    <row r="574" spans="1:16">
      <c r="A574" s="221">
        <v>1572</v>
      </c>
      <c r="B574" s="221" t="s">
        <v>1660</v>
      </c>
      <c r="C574" s="221" t="s">
        <v>1661</v>
      </c>
      <c r="D574" s="221" t="s">
        <v>3073</v>
      </c>
      <c r="E574" s="221">
        <v>31</v>
      </c>
      <c r="F574" s="221" t="s">
        <v>3112</v>
      </c>
      <c r="G574" s="221" t="s">
        <v>3138</v>
      </c>
      <c r="H574" s="37"/>
      <c r="I574" s="37"/>
      <c r="J574" s="37"/>
      <c r="K574" s="37"/>
      <c r="L574" s="37"/>
      <c r="M574" s="79"/>
      <c r="N574" s="38"/>
      <c r="O574" s="22" t="str">
        <f>IF(学校情報入力!$C$7="","",IF(学校情報入力!$C$7=登録データ!F574,1,0))</f>
        <v/>
      </c>
      <c r="P574" s="22" t="str">
        <f>IF(学校情報入力!$C$7="","",IF(学校情報入力!$C$7=登録データ!M574,1,0))</f>
        <v/>
      </c>
    </row>
    <row r="575" spans="1:16">
      <c r="A575" s="221">
        <v>1573</v>
      </c>
      <c r="B575" s="221" t="s">
        <v>1662</v>
      </c>
      <c r="C575" s="221" t="s">
        <v>1663</v>
      </c>
      <c r="D575" s="221" t="s">
        <v>3073</v>
      </c>
      <c r="E575" s="221">
        <v>31</v>
      </c>
      <c r="F575" s="221" t="s">
        <v>3112</v>
      </c>
      <c r="G575" s="221" t="s">
        <v>3138</v>
      </c>
      <c r="H575" s="37"/>
      <c r="I575" s="37"/>
      <c r="J575" s="37"/>
      <c r="K575" s="37"/>
      <c r="L575" s="37"/>
      <c r="M575" s="79"/>
      <c r="N575" s="38"/>
      <c r="O575" s="22" t="str">
        <f>IF(学校情報入力!$C$7="","",IF(学校情報入力!$C$7=登録データ!F575,1,0))</f>
        <v/>
      </c>
      <c r="P575" s="22" t="str">
        <f>IF(学校情報入力!$C$7="","",IF(学校情報入力!$C$7=登録データ!M575,1,0))</f>
        <v/>
      </c>
    </row>
    <row r="576" spans="1:16">
      <c r="A576" s="221">
        <v>1574</v>
      </c>
      <c r="B576" s="221" t="s">
        <v>1664</v>
      </c>
      <c r="C576" s="221" t="s">
        <v>1665</v>
      </c>
      <c r="D576" s="221" t="s">
        <v>3078</v>
      </c>
      <c r="E576" s="221">
        <v>43</v>
      </c>
      <c r="F576" s="221" t="s">
        <v>3112</v>
      </c>
      <c r="G576" s="221" t="s">
        <v>3138</v>
      </c>
      <c r="H576" s="37"/>
      <c r="I576" s="37"/>
      <c r="J576" s="37"/>
      <c r="K576" s="37"/>
      <c r="L576" s="37"/>
      <c r="M576" s="79"/>
      <c r="N576" s="38"/>
      <c r="O576" s="22" t="str">
        <f>IF(学校情報入力!$C$7="","",IF(学校情報入力!$C$7=登録データ!F576,1,0))</f>
        <v/>
      </c>
      <c r="P576" s="22" t="str">
        <f>IF(学校情報入力!$C$7="","",IF(学校情報入力!$C$7=登録データ!M576,1,0))</f>
        <v/>
      </c>
    </row>
    <row r="577" spans="1:16">
      <c r="A577" s="221">
        <v>1575</v>
      </c>
      <c r="B577" s="221" t="s">
        <v>1666</v>
      </c>
      <c r="C577" s="221" t="s">
        <v>1667</v>
      </c>
      <c r="D577" s="221" t="s">
        <v>3078</v>
      </c>
      <c r="E577" s="221">
        <v>43</v>
      </c>
      <c r="F577" s="221" t="s">
        <v>3112</v>
      </c>
      <c r="G577" s="221" t="s">
        <v>3138</v>
      </c>
      <c r="H577" s="37"/>
      <c r="I577" s="37"/>
      <c r="J577" s="37"/>
      <c r="K577" s="37"/>
      <c r="L577" s="37"/>
      <c r="M577" s="79"/>
      <c r="N577" s="38"/>
      <c r="O577" s="22" t="str">
        <f>IF(学校情報入力!$C$7="","",IF(学校情報入力!$C$7=登録データ!F577,1,0))</f>
        <v/>
      </c>
      <c r="P577" s="22" t="str">
        <f>IF(学校情報入力!$C$7="","",IF(学校情報入力!$C$7=登録データ!M577,1,0))</f>
        <v/>
      </c>
    </row>
    <row r="578" spans="1:16">
      <c r="A578" s="221">
        <v>1576</v>
      </c>
      <c r="B578" s="221" t="s">
        <v>1668</v>
      </c>
      <c r="C578" s="221" t="s">
        <v>1669</v>
      </c>
      <c r="D578" s="221" t="s">
        <v>3071</v>
      </c>
      <c r="E578" s="221">
        <v>35</v>
      </c>
      <c r="F578" s="221" t="s">
        <v>3112</v>
      </c>
      <c r="G578" s="221" t="s">
        <v>3138</v>
      </c>
      <c r="H578" s="37"/>
      <c r="I578" s="37"/>
      <c r="J578" s="37"/>
      <c r="K578" s="37"/>
      <c r="L578" s="37"/>
      <c r="M578" s="79"/>
      <c r="N578" s="38"/>
      <c r="O578" s="22" t="str">
        <f>IF(学校情報入力!$C$7="","",IF(学校情報入力!$C$7=登録データ!F578,1,0))</f>
        <v/>
      </c>
      <c r="P578" s="22" t="str">
        <f>IF(学校情報入力!$C$7="","",IF(学校情報入力!$C$7=登録データ!M578,1,0))</f>
        <v/>
      </c>
    </row>
    <row r="579" spans="1:16">
      <c r="A579" s="221">
        <v>1577</v>
      </c>
      <c r="B579" s="221" t="s">
        <v>1670</v>
      </c>
      <c r="C579" s="221" t="s">
        <v>1671</v>
      </c>
      <c r="D579" s="221" t="s">
        <v>3066</v>
      </c>
      <c r="E579" s="221">
        <v>33</v>
      </c>
      <c r="F579" s="221" t="s">
        <v>3112</v>
      </c>
      <c r="G579" s="221" t="s">
        <v>3138</v>
      </c>
      <c r="H579" s="37"/>
      <c r="I579" s="37"/>
      <c r="J579" s="37"/>
      <c r="K579" s="37"/>
      <c r="L579" s="37"/>
      <c r="M579" s="79"/>
      <c r="N579" s="38"/>
      <c r="O579" s="22" t="str">
        <f>IF(学校情報入力!$C$7="","",IF(学校情報入力!$C$7=登録データ!F579,1,0))</f>
        <v/>
      </c>
      <c r="P579" s="22" t="str">
        <f>IF(学校情報入力!$C$7="","",IF(学校情報入力!$C$7=登録データ!M579,1,0))</f>
        <v/>
      </c>
    </row>
    <row r="580" spans="1:16">
      <c r="A580" s="221">
        <v>1578</v>
      </c>
      <c r="B580" s="221" t="s">
        <v>1672</v>
      </c>
      <c r="C580" s="221" t="s">
        <v>1673</v>
      </c>
      <c r="D580" s="221" t="s">
        <v>3065</v>
      </c>
      <c r="E580" s="221">
        <v>34</v>
      </c>
      <c r="F580" s="221" t="s">
        <v>3112</v>
      </c>
      <c r="G580" s="221" t="s">
        <v>3138</v>
      </c>
      <c r="H580" s="37"/>
      <c r="I580" s="37"/>
      <c r="J580" s="37"/>
      <c r="K580" s="37"/>
      <c r="L580" s="37"/>
      <c r="M580" s="79"/>
      <c r="N580" s="38"/>
      <c r="O580" s="22" t="str">
        <f>IF(学校情報入力!$C$7="","",IF(学校情報入力!$C$7=登録データ!F580,1,0))</f>
        <v/>
      </c>
      <c r="P580" s="22" t="str">
        <f>IF(学校情報入力!$C$7="","",IF(学校情報入力!$C$7=登録データ!M580,1,0))</f>
        <v/>
      </c>
    </row>
    <row r="581" spans="1:16">
      <c r="A581" s="221">
        <v>1579</v>
      </c>
      <c r="B581" s="221" t="s">
        <v>1674</v>
      </c>
      <c r="C581" s="221" t="s">
        <v>1675</v>
      </c>
      <c r="D581" s="221" t="s">
        <v>3066</v>
      </c>
      <c r="E581" s="221">
        <v>33</v>
      </c>
      <c r="F581" s="221" t="s">
        <v>3112</v>
      </c>
      <c r="G581" s="221" t="s">
        <v>3138</v>
      </c>
      <c r="H581" s="37"/>
      <c r="I581" s="37"/>
      <c r="J581" s="37"/>
      <c r="K581" s="37"/>
      <c r="L581" s="37"/>
      <c r="M581" s="79"/>
      <c r="N581" s="38"/>
      <c r="O581" s="22" t="str">
        <f>IF(学校情報入力!$C$7="","",IF(学校情報入力!$C$7=登録データ!F581,1,0))</f>
        <v/>
      </c>
      <c r="P581" s="22" t="str">
        <f>IF(学校情報入力!$C$7="","",IF(学校情報入力!$C$7=登録データ!M581,1,0))</f>
        <v/>
      </c>
    </row>
    <row r="582" spans="1:16">
      <c r="A582" s="221">
        <v>1580</v>
      </c>
      <c r="B582" s="221" t="s">
        <v>1676</v>
      </c>
      <c r="C582" s="221" t="s">
        <v>1677</v>
      </c>
      <c r="D582" s="221" t="s">
        <v>3070</v>
      </c>
      <c r="E582" s="221">
        <v>41</v>
      </c>
      <c r="F582" s="221" t="s">
        <v>3112</v>
      </c>
      <c r="G582" s="221" t="s">
        <v>3138</v>
      </c>
      <c r="H582" s="37"/>
      <c r="I582" s="37"/>
      <c r="J582" s="37"/>
      <c r="K582" s="37"/>
      <c r="L582" s="37"/>
      <c r="M582" s="79"/>
      <c r="N582" s="38"/>
      <c r="O582" s="22" t="str">
        <f>IF(学校情報入力!$C$7="","",IF(学校情報入力!$C$7=登録データ!F582,1,0))</f>
        <v/>
      </c>
      <c r="P582" s="22" t="str">
        <f>IF(学校情報入力!$C$7="","",IF(学校情報入力!$C$7=登録データ!M582,1,0))</f>
        <v/>
      </c>
    </row>
    <row r="583" spans="1:16">
      <c r="A583" s="221">
        <v>1581</v>
      </c>
      <c r="B583" s="221" t="s">
        <v>1678</v>
      </c>
      <c r="C583" s="221" t="s">
        <v>1679</v>
      </c>
      <c r="D583" s="221" t="s">
        <v>3090</v>
      </c>
      <c r="E583" s="221">
        <v>46</v>
      </c>
      <c r="F583" s="221" t="s">
        <v>3112</v>
      </c>
      <c r="G583" s="221" t="s">
        <v>3138</v>
      </c>
      <c r="H583" s="37"/>
      <c r="I583" s="37"/>
      <c r="J583" s="37"/>
      <c r="K583" s="37"/>
      <c r="L583" s="37"/>
      <c r="M583" s="79"/>
      <c r="N583" s="38"/>
      <c r="O583" s="22" t="str">
        <f>IF(学校情報入力!$C$7="","",IF(学校情報入力!$C$7=登録データ!F583,1,0))</f>
        <v/>
      </c>
      <c r="P583" s="22" t="str">
        <f>IF(学校情報入力!$C$7="","",IF(学校情報入力!$C$7=登録データ!M583,1,0))</f>
        <v/>
      </c>
    </row>
    <row r="584" spans="1:16">
      <c r="A584" s="221">
        <v>1582</v>
      </c>
      <c r="B584" s="221" t="s">
        <v>1680</v>
      </c>
      <c r="C584" s="221" t="s">
        <v>1681</v>
      </c>
      <c r="D584" s="221" t="s">
        <v>3065</v>
      </c>
      <c r="E584" s="221">
        <v>34</v>
      </c>
      <c r="F584" s="221" t="s">
        <v>3112</v>
      </c>
      <c r="G584" s="221" t="s">
        <v>3138</v>
      </c>
      <c r="H584" s="37"/>
      <c r="I584" s="37"/>
      <c r="J584" s="37"/>
      <c r="K584" s="37"/>
      <c r="L584" s="37"/>
      <c r="M584" s="79"/>
      <c r="N584" s="38"/>
      <c r="O584" s="22" t="str">
        <f>IF(学校情報入力!$C$7="","",IF(学校情報入力!$C$7=登録データ!F584,1,0))</f>
        <v/>
      </c>
      <c r="P584" s="22" t="str">
        <f>IF(学校情報入力!$C$7="","",IF(学校情報入力!$C$7=登録データ!M584,1,0))</f>
        <v/>
      </c>
    </row>
    <row r="585" spans="1:16">
      <c r="A585" s="221">
        <v>1583</v>
      </c>
      <c r="B585" s="221" t="s">
        <v>1682</v>
      </c>
      <c r="C585" s="221" t="s">
        <v>1683</v>
      </c>
      <c r="D585" s="221" t="s">
        <v>3093</v>
      </c>
      <c r="E585" s="221">
        <v>47</v>
      </c>
      <c r="F585" s="221" t="s">
        <v>3112</v>
      </c>
      <c r="G585" s="221" t="s">
        <v>3138</v>
      </c>
      <c r="H585" s="37"/>
      <c r="I585" s="37"/>
      <c r="J585" s="37"/>
      <c r="K585" s="37"/>
      <c r="L585" s="37"/>
      <c r="M585" s="79"/>
      <c r="N585" s="38"/>
      <c r="O585" s="22" t="str">
        <f>IF(学校情報入力!$C$7="","",IF(学校情報入力!$C$7=登録データ!F585,1,0))</f>
        <v/>
      </c>
      <c r="P585" s="22" t="str">
        <f>IF(学校情報入力!$C$7="","",IF(学校情報入力!$C$7=登録データ!M585,1,0))</f>
        <v/>
      </c>
    </row>
    <row r="586" spans="1:16">
      <c r="A586" s="221">
        <v>1584</v>
      </c>
      <c r="B586" s="221" t="s">
        <v>1684</v>
      </c>
      <c r="C586" s="221" t="s">
        <v>1685</v>
      </c>
      <c r="D586" s="221" t="s">
        <v>3065</v>
      </c>
      <c r="E586" s="221">
        <v>34</v>
      </c>
      <c r="F586" s="221" t="s">
        <v>3112</v>
      </c>
      <c r="G586" s="221" t="s">
        <v>3138</v>
      </c>
      <c r="H586" s="37"/>
      <c r="I586" s="37"/>
      <c r="J586" s="37"/>
      <c r="K586" s="37"/>
      <c r="L586" s="37"/>
      <c r="M586" s="79"/>
      <c r="N586" s="38"/>
      <c r="O586" s="22" t="str">
        <f>IF(学校情報入力!$C$7="","",IF(学校情報入力!$C$7=登録データ!F586,1,0))</f>
        <v/>
      </c>
      <c r="P586" s="22" t="str">
        <f>IF(学校情報入力!$C$7="","",IF(学校情報入力!$C$7=登録データ!M586,1,0))</f>
        <v/>
      </c>
    </row>
    <row r="587" spans="1:16">
      <c r="A587" s="221">
        <v>1585</v>
      </c>
      <c r="B587" s="221" t="s">
        <v>1686</v>
      </c>
      <c r="C587" s="221" t="s">
        <v>1687</v>
      </c>
      <c r="D587" s="221" t="s">
        <v>3082</v>
      </c>
      <c r="E587" s="221">
        <v>26</v>
      </c>
      <c r="F587" s="221" t="s">
        <v>3112</v>
      </c>
      <c r="G587" s="221" t="s">
        <v>3138</v>
      </c>
      <c r="H587" s="37"/>
      <c r="I587" s="37"/>
      <c r="J587" s="37"/>
      <c r="K587" s="37"/>
      <c r="L587" s="37"/>
      <c r="M587" s="79"/>
      <c r="N587" s="38"/>
      <c r="O587" s="22" t="str">
        <f>IF(学校情報入力!$C$7="","",IF(学校情報入力!$C$7=登録データ!F587,1,0))</f>
        <v/>
      </c>
      <c r="P587" s="22" t="str">
        <f>IF(学校情報入力!$C$7="","",IF(学校情報入力!$C$7=登録データ!M587,1,0))</f>
        <v/>
      </c>
    </row>
    <row r="588" spans="1:16">
      <c r="A588" s="221">
        <v>1586</v>
      </c>
      <c r="B588" s="221" t="s">
        <v>1688</v>
      </c>
      <c r="C588" s="221" t="s">
        <v>1689</v>
      </c>
      <c r="D588" s="221" t="s">
        <v>3072</v>
      </c>
      <c r="E588" s="221">
        <v>28</v>
      </c>
      <c r="F588" s="221" t="s">
        <v>3112</v>
      </c>
      <c r="G588" s="221" t="s">
        <v>3138</v>
      </c>
      <c r="H588" s="37"/>
      <c r="I588" s="37"/>
      <c r="J588" s="37"/>
      <c r="K588" s="37"/>
      <c r="L588" s="37"/>
      <c r="M588" s="79"/>
      <c r="N588" s="38"/>
      <c r="O588" s="22" t="str">
        <f>IF(学校情報入力!$C$7="","",IF(学校情報入力!$C$7=登録データ!F588,1,0))</f>
        <v/>
      </c>
      <c r="P588" s="22" t="str">
        <f>IF(学校情報入力!$C$7="","",IF(学校情報入力!$C$7=登録データ!M588,1,0))</f>
        <v/>
      </c>
    </row>
    <row r="589" spans="1:16">
      <c r="A589" s="221">
        <v>1587</v>
      </c>
      <c r="B589" s="221" t="s">
        <v>1690</v>
      </c>
      <c r="C589" s="221" t="s">
        <v>1691</v>
      </c>
      <c r="D589" s="221" t="s">
        <v>3072</v>
      </c>
      <c r="E589" s="221">
        <v>28</v>
      </c>
      <c r="F589" s="221" t="s">
        <v>3112</v>
      </c>
      <c r="G589" s="221" t="s">
        <v>3138</v>
      </c>
      <c r="H589" s="37"/>
      <c r="I589" s="37"/>
      <c r="J589" s="37"/>
      <c r="K589" s="37"/>
      <c r="L589" s="37"/>
      <c r="M589" s="79"/>
      <c r="N589" s="38"/>
      <c r="O589" s="22" t="str">
        <f>IF(学校情報入力!$C$7="","",IF(学校情報入力!$C$7=登録データ!F589,1,0))</f>
        <v/>
      </c>
      <c r="P589" s="22" t="str">
        <f>IF(学校情報入力!$C$7="","",IF(学校情報入力!$C$7=登録データ!M589,1,0))</f>
        <v/>
      </c>
    </row>
    <row r="590" spans="1:16">
      <c r="A590" s="221">
        <v>1588</v>
      </c>
      <c r="B590" s="221" t="s">
        <v>1692</v>
      </c>
      <c r="C590" s="221" t="s">
        <v>1693</v>
      </c>
      <c r="D590" s="221" t="s">
        <v>3071</v>
      </c>
      <c r="E590" s="221">
        <v>35</v>
      </c>
      <c r="F590" s="221" t="s">
        <v>3112</v>
      </c>
      <c r="G590" s="221" t="s">
        <v>3134</v>
      </c>
      <c r="H590" s="37"/>
      <c r="I590" s="37"/>
      <c r="J590" s="37"/>
      <c r="K590" s="37"/>
      <c r="L590" s="37"/>
      <c r="M590" s="79"/>
      <c r="N590" s="38"/>
      <c r="O590" s="22" t="str">
        <f>IF(学校情報入力!$C$7="","",IF(学校情報入力!$C$7=登録データ!F590,1,0))</f>
        <v/>
      </c>
      <c r="P590" s="22" t="str">
        <f>IF(学校情報入力!$C$7="","",IF(学校情報入力!$C$7=登録データ!M590,1,0))</f>
        <v/>
      </c>
    </row>
    <row r="591" spans="1:16">
      <c r="A591" s="221">
        <v>1589</v>
      </c>
      <c r="B591" s="221" t="s">
        <v>1694</v>
      </c>
      <c r="C591" s="221" t="s">
        <v>1695</v>
      </c>
      <c r="D591" s="221" t="s">
        <v>3066</v>
      </c>
      <c r="E591" s="221">
        <v>33</v>
      </c>
      <c r="F591" s="221" t="s">
        <v>3112</v>
      </c>
      <c r="G591" s="221" t="s">
        <v>3134</v>
      </c>
      <c r="H591" s="37"/>
      <c r="I591" s="37"/>
      <c r="J591" s="37"/>
      <c r="K591" s="37"/>
      <c r="L591" s="37"/>
      <c r="M591" s="79"/>
      <c r="N591" s="38"/>
      <c r="O591" s="22" t="str">
        <f>IF(学校情報入力!$C$7="","",IF(学校情報入力!$C$7=登録データ!F591,1,0))</f>
        <v/>
      </c>
      <c r="P591" s="22" t="str">
        <f>IF(学校情報入力!$C$7="","",IF(学校情報入力!$C$7=登録データ!M591,1,0))</f>
        <v/>
      </c>
    </row>
    <row r="592" spans="1:16">
      <c r="A592" s="221">
        <v>1590</v>
      </c>
      <c r="B592" s="221" t="s">
        <v>1696</v>
      </c>
      <c r="C592" s="221" t="s">
        <v>1697</v>
      </c>
      <c r="D592" s="221" t="s">
        <v>3066</v>
      </c>
      <c r="E592" s="221">
        <v>33</v>
      </c>
      <c r="F592" s="221" t="s">
        <v>3112</v>
      </c>
      <c r="G592" s="221" t="s">
        <v>3134</v>
      </c>
      <c r="H592" s="37"/>
      <c r="I592" s="37"/>
      <c r="J592" s="37"/>
      <c r="K592" s="37"/>
      <c r="L592" s="37"/>
      <c r="M592" s="79"/>
      <c r="N592" s="38"/>
      <c r="O592" s="22" t="str">
        <f>IF(学校情報入力!$C$7="","",IF(学校情報入力!$C$7=登録データ!F592,1,0))</f>
        <v/>
      </c>
      <c r="P592" s="22" t="str">
        <f>IF(学校情報入力!$C$7="","",IF(学校情報入力!$C$7=登録データ!M592,1,0))</f>
        <v/>
      </c>
    </row>
    <row r="593" spans="1:16">
      <c r="A593" s="221">
        <v>1591</v>
      </c>
      <c r="B593" s="221" t="s">
        <v>1698</v>
      </c>
      <c r="C593" s="221" t="s">
        <v>1699</v>
      </c>
      <c r="D593" s="221" t="s">
        <v>3072</v>
      </c>
      <c r="E593" s="221">
        <v>28</v>
      </c>
      <c r="F593" s="221" t="s">
        <v>3112</v>
      </c>
      <c r="G593" s="221" t="s">
        <v>3134</v>
      </c>
      <c r="H593" s="37"/>
      <c r="I593" s="37"/>
      <c r="J593" s="37"/>
      <c r="K593" s="37"/>
      <c r="L593" s="37"/>
      <c r="M593" s="79"/>
      <c r="N593" s="38"/>
      <c r="O593" s="22" t="str">
        <f>IF(学校情報入力!$C$7="","",IF(学校情報入力!$C$7=登録データ!F593,1,0))</f>
        <v/>
      </c>
      <c r="P593" s="22" t="str">
        <f>IF(学校情報入力!$C$7="","",IF(学校情報入力!$C$7=登録データ!M593,1,0))</f>
        <v/>
      </c>
    </row>
    <row r="594" spans="1:16">
      <c r="A594" s="221">
        <v>1592</v>
      </c>
      <c r="B594" s="221" t="s">
        <v>1700</v>
      </c>
      <c r="C594" s="221" t="s">
        <v>1701</v>
      </c>
      <c r="D594" s="221" t="s">
        <v>3074</v>
      </c>
      <c r="E594" s="221">
        <v>36</v>
      </c>
      <c r="F594" s="221" t="s">
        <v>3112</v>
      </c>
      <c r="G594" s="221" t="s">
        <v>3139</v>
      </c>
      <c r="H594" s="37"/>
      <c r="I594" s="37"/>
      <c r="J594" s="37"/>
      <c r="K594" s="37"/>
      <c r="L594" s="37"/>
      <c r="M594" s="79"/>
      <c r="N594" s="38"/>
      <c r="O594" s="22" t="str">
        <f>IF(学校情報入力!$C$7="","",IF(学校情報入力!$C$7=登録データ!F594,1,0))</f>
        <v/>
      </c>
      <c r="P594" s="22" t="str">
        <f>IF(学校情報入力!$C$7="","",IF(学校情報入力!$C$7=登録データ!M594,1,0))</f>
        <v/>
      </c>
    </row>
    <row r="595" spans="1:16">
      <c r="A595" s="221">
        <v>1593</v>
      </c>
      <c r="B595" s="221" t="s">
        <v>1702</v>
      </c>
      <c r="C595" s="221" t="s">
        <v>1703</v>
      </c>
      <c r="D595" s="221" t="s">
        <v>3072</v>
      </c>
      <c r="E595" s="221">
        <v>28</v>
      </c>
      <c r="F595" s="221" t="s">
        <v>3112</v>
      </c>
      <c r="G595" s="221" t="s">
        <v>3139</v>
      </c>
      <c r="H595" s="37"/>
      <c r="I595" s="37"/>
      <c r="J595" s="37"/>
      <c r="K595" s="37"/>
      <c r="L595" s="37"/>
      <c r="M595" s="79"/>
      <c r="N595" s="38"/>
      <c r="O595" s="22" t="str">
        <f>IF(学校情報入力!$C$7="","",IF(学校情報入力!$C$7=登録データ!F595,1,0))</f>
        <v/>
      </c>
      <c r="P595" s="22" t="str">
        <f>IF(学校情報入力!$C$7="","",IF(学校情報入力!$C$7=登録データ!M595,1,0))</f>
        <v/>
      </c>
    </row>
    <row r="596" spans="1:16">
      <c r="A596" s="221">
        <v>1594</v>
      </c>
      <c r="B596" s="221" t="s">
        <v>1704</v>
      </c>
      <c r="C596" s="221" t="s">
        <v>1705</v>
      </c>
      <c r="D596" s="221" t="s">
        <v>3083</v>
      </c>
      <c r="E596" s="221">
        <v>38</v>
      </c>
      <c r="F596" s="221" t="s">
        <v>3112</v>
      </c>
      <c r="G596" s="221" t="s">
        <v>3139</v>
      </c>
      <c r="H596" s="37"/>
      <c r="I596" s="37"/>
      <c r="J596" s="37"/>
      <c r="K596" s="37"/>
      <c r="L596" s="37"/>
      <c r="M596" s="79"/>
      <c r="N596" s="38"/>
      <c r="O596" s="22" t="str">
        <f>IF(学校情報入力!$C$7="","",IF(学校情報入力!$C$7=登録データ!F596,1,0))</f>
        <v/>
      </c>
      <c r="P596" s="22" t="str">
        <f>IF(学校情報入力!$C$7="","",IF(学校情報入力!$C$7=登録データ!M596,1,0))</f>
        <v/>
      </c>
    </row>
    <row r="597" spans="1:16">
      <c r="A597" s="221">
        <v>1595</v>
      </c>
      <c r="B597" s="221" t="s">
        <v>1706</v>
      </c>
      <c r="C597" s="221" t="s">
        <v>1707</v>
      </c>
      <c r="D597" s="221" t="s">
        <v>3065</v>
      </c>
      <c r="E597" s="221">
        <v>34</v>
      </c>
      <c r="F597" s="221" t="s">
        <v>3112</v>
      </c>
      <c r="G597" s="221" t="s">
        <v>3139</v>
      </c>
      <c r="H597" s="37"/>
      <c r="I597" s="37"/>
      <c r="J597" s="37"/>
      <c r="K597" s="37"/>
      <c r="L597" s="37"/>
      <c r="M597" s="79"/>
      <c r="N597" s="38"/>
      <c r="O597" s="22" t="str">
        <f>IF(学校情報入力!$C$7="","",IF(学校情報入力!$C$7=登録データ!F597,1,0))</f>
        <v/>
      </c>
      <c r="P597" s="22" t="str">
        <f>IF(学校情報入力!$C$7="","",IF(学校情報入力!$C$7=登録データ!M597,1,0))</f>
        <v/>
      </c>
    </row>
    <row r="598" spans="1:16">
      <c r="A598" s="221">
        <v>1596</v>
      </c>
      <c r="B598" s="221" t="s">
        <v>1708</v>
      </c>
      <c r="C598" s="221" t="s">
        <v>1709</v>
      </c>
      <c r="D598" s="221" t="s">
        <v>3067</v>
      </c>
      <c r="E598" s="221">
        <v>32</v>
      </c>
      <c r="F598" s="221" t="s">
        <v>3112</v>
      </c>
      <c r="G598" s="221" t="s">
        <v>3139</v>
      </c>
      <c r="H598" s="37"/>
      <c r="I598" s="37"/>
      <c r="J598" s="37"/>
      <c r="K598" s="37"/>
      <c r="L598" s="37"/>
      <c r="M598" s="79"/>
      <c r="N598" s="38"/>
      <c r="O598" s="22" t="str">
        <f>IF(学校情報入力!$C$7="","",IF(学校情報入力!$C$7=登録データ!F598,1,0))</f>
        <v/>
      </c>
      <c r="P598" s="22" t="str">
        <f>IF(学校情報入力!$C$7="","",IF(学校情報入力!$C$7=登録データ!M598,1,0))</f>
        <v/>
      </c>
    </row>
    <row r="599" spans="1:16">
      <c r="A599" s="221">
        <v>1597</v>
      </c>
      <c r="B599" s="221" t="s">
        <v>1710</v>
      </c>
      <c r="C599" s="221" t="s">
        <v>1711</v>
      </c>
      <c r="D599" s="221" t="s">
        <v>3071</v>
      </c>
      <c r="E599" s="221">
        <v>35</v>
      </c>
      <c r="F599" s="221" t="s">
        <v>3112</v>
      </c>
      <c r="G599" s="221" t="s">
        <v>3139</v>
      </c>
      <c r="H599" s="37"/>
      <c r="I599" s="37"/>
      <c r="J599" s="37"/>
      <c r="K599" s="37"/>
      <c r="L599" s="37"/>
      <c r="M599" s="79"/>
      <c r="N599" s="38"/>
      <c r="O599" s="22" t="str">
        <f>IF(学校情報入力!$C$7="","",IF(学校情報入力!$C$7=登録データ!F599,1,0))</f>
        <v/>
      </c>
      <c r="P599" s="22" t="str">
        <f>IF(学校情報入力!$C$7="","",IF(学校情報入力!$C$7=登録データ!M599,1,0))</f>
        <v/>
      </c>
    </row>
    <row r="600" spans="1:16">
      <c r="A600" s="221">
        <v>1598</v>
      </c>
      <c r="B600" s="221" t="s">
        <v>1712</v>
      </c>
      <c r="C600" s="221" t="s">
        <v>1713</v>
      </c>
      <c r="D600" s="221" t="s">
        <v>3071</v>
      </c>
      <c r="E600" s="221">
        <v>35</v>
      </c>
      <c r="F600" s="221" t="s">
        <v>3112</v>
      </c>
      <c r="G600" s="221" t="s">
        <v>3139</v>
      </c>
      <c r="H600" s="37"/>
      <c r="I600" s="37"/>
      <c r="J600" s="37"/>
      <c r="K600" s="37"/>
      <c r="L600" s="37"/>
      <c r="M600" s="79"/>
      <c r="N600" s="38"/>
      <c r="O600" s="22" t="str">
        <f>IF(学校情報入力!$C$7="","",IF(学校情報入力!$C$7=登録データ!F600,1,0))</f>
        <v/>
      </c>
      <c r="P600" s="22" t="str">
        <f>IF(学校情報入力!$C$7="","",IF(学校情報入力!$C$7=登録データ!M600,1,0))</f>
        <v/>
      </c>
    </row>
    <row r="601" spans="1:16">
      <c r="A601" s="221">
        <v>1599</v>
      </c>
      <c r="B601" s="221" t="s">
        <v>1714</v>
      </c>
      <c r="C601" s="221" t="s">
        <v>1715</v>
      </c>
      <c r="D601" s="221" t="s">
        <v>3068</v>
      </c>
      <c r="E601" s="221">
        <v>37</v>
      </c>
      <c r="F601" s="221" t="s">
        <v>3112</v>
      </c>
      <c r="G601" s="221" t="s">
        <v>3139</v>
      </c>
      <c r="H601" s="37"/>
      <c r="I601" s="37"/>
      <c r="J601" s="37"/>
      <c r="K601" s="37"/>
      <c r="L601" s="37"/>
      <c r="M601" s="79"/>
      <c r="N601" s="38"/>
      <c r="O601" s="22" t="str">
        <f>IF(学校情報入力!$C$7="","",IF(学校情報入力!$C$7=登録データ!F601,1,0))</f>
        <v/>
      </c>
      <c r="P601" s="22" t="str">
        <f>IF(学校情報入力!$C$7="","",IF(学校情報入力!$C$7=登録データ!M601,1,0))</f>
        <v/>
      </c>
    </row>
    <row r="602" spans="1:16">
      <c r="A602" s="221">
        <v>1600</v>
      </c>
      <c r="B602" s="221" t="s">
        <v>1716</v>
      </c>
      <c r="C602" s="221" t="s">
        <v>1717</v>
      </c>
      <c r="D602" s="221" t="s">
        <v>3065</v>
      </c>
      <c r="E602" s="221">
        <v>34</v>
      </c>
      <c r="F602" s="221" t="s">
        <v>3112</v>
      </c>
      <c r="G602" s="221" t="s">
        <v>3139</v>
      </c>
      <c r="H602" s="37"/>
      <c r="I602" s="37"/>
      <c r="J602" s="37"/>
      <c r="K602" s="37"/>
      <c r="L602" s="37"/>
      <c r="M602" s="79"/>
      <c r="N602" s="38"/>
      <c r="O602" s="22" t="str">
        <f>IF(学校情報入力!$C$7="","",IF(学校情報入力!$C$7=登録データ!F602,1,0))</f>
        <v/>
      </c>
      <c r="P602" s="22" t="str">
        <f>IF(学校情報入力!$C$7="","",IF(学校情報入力!$C$7=登録データ!M602,1,0))</f>
        <v/>
      </c>
    </row>
    <row r="603" spans="1:16">
      <c r="A603" s="221">
        <v>1601</v>
      </c>
      <c r="B603" s="221" t="s">
        <v>1718</v>
      </c>
      <c r="C603" s="221" t="s">
        <v>1719</v>
      </c>
      <c r="D603" s="221" t="s">
        <v>3065</v>
      </c>
      <c r="E603" s="221">
        <v>34</v>
      </c>
      <c r="F603" s="221" t="s">
        <v>3112</v>
      </c>
      <c r="G603" s="221" t="s">
        <v>3138</v>
      </c>
      <c r="H603" s="37"/>
      <c r="I603" s="37"/>
      <c r="J603" s="37"/>
      <c r="K603" s="37"/>
      <c r="L603" s="37"/>
      <c r="M603" s="79"/>
      <c r="N603" s="38"/>
      <c r="O603" s="22" t="str">
        <f>IF(学校情報入力!$C$7="","",IF(学校情報入力!$C$7=登録データ!F603,1,0))</f>
        <v/>
      </c>
      <c r="P603" s="22" t="str">
        <f>IF(学校情報入力!$C$7="","",IF(学校情報入力!$C$7=登録データ!M603,1,0))</f>
        <v/>
      </c>
    </row>
    <row r="604" spans="1:16">
      <c r="A604" s="221">
        <v>1602</v>
      </c>
      <c r="B604" s="221" t="s">
        <v>1720</v>
      </c>
      <c r="C604" s="221" t="s">
        <v>1721</v>
      </c>
      <c r="D604" s="221" t="s">
        <v>3065</v>
      </c>
      <c r="E604" s="221">
        <v>34</v>
      </c>
      <c r="F604" s="221" t="s">
        <v>3112</v>
      </c>
      <c r="G604" s="221" t="s">
        <v>3138</v>
      </c>
      <c r="H604" s="37"/>
      <c r="I604" s="37"/>
      <c r="J604" s="37"/>
      <c r="K604" s="37"/>
      <c r="L604" s="37"/>
      <c r="M604" s="79"/>
      <c r="N604" s="38"/>
      <c r="O604" s="22" t="str">
        <f>IF(学校情報入力!$C$7="","",IF(学校情報入力!$C$7=登録データ!F604,1,0))</f>
        <v/>
      </c>
      <c r="P604" s="22" t="str">
        <f>IF(学校情報入力!$C$7="","",IF(学校情報入力!$C$7=登録データ!M604,1,0))</f>
        <v/>
      </c>
    </row>
    <row r="605" spans="1:16">
      <c r="A605" s="221">
        <v>1603</v>
      </c>
      <c r="B605" s="221" t="s">
        <v>1722</v>
      </c>
      <c r="C605" s="221" t="s">
        <v>1723</v>
      </c>
      <c r="D605" s="221" t="s">
        <v>3065</v>
      </c>
      <c r="E605" s="221">
        <v>34</v>
      </c>
      <c r="F605" s="221" t="s">
        <v>3112</v>
      </c>
      <c r="G605" s="221" t="s">
        <v>3138</v>
      </c>
      <c r="H605" s="37"/>
      <c r="I605" s="37"/>
      <c r="J605" s="37"/>
      <c r="K605" s="37"/>
      <c r="L605" s="37"/>
      <c r="M605" s="79"/>
      <c r="N605" s="38"/>
      <c r="O605" s="22" t="str">
        <f>IF(学校情報入力!$C$7="","",IF(学校情報入力!$C$7=登録データ!F605,1,0))</f>
        <v/>
      </c>
      <c r="P605" s="22" t="str">
        <f>IF(学校情報入力!$C$7="","",IF(学校情報入力!$C$7=登録データ!M605,1,0))</f>
        <v/>
      </c>
    </row>
    <row r="606" spans="1:16">
      <c r="A606" s="221">
        <v>1604</v>
      </c>
      <c r="B606" s="221" t="s">
        <v>1724</v>
      </c>
      <c r="C606" s="221" t="s">
        <v>1725</v>
      </c>
      <c r="D606" s="221" t="s">
        <v>3075</v>
      </c>
      <c r="E606" s="221">
        <v>39</v>
      </c>
      <c r="F606" s="221" t="s">
        <v>3112</v>
      </c>
      <c r="G606" s="221" t="s">
        <v>3138</v>
      </c>
      <c r="H606" s="37"/>
      <c r="I606" s="37"/>
      <c r="J606" s="37"/>
      <c r="K606" s="37"/>
      <c r="L606" s="37"/>
      <c r="M606" s="79"/>
      <c r="N606" s="38"/>
      <c r="O606" s="22" t="str">
        <f>IF(学校情報入力!$C$7="","",IF(学校情報入力!$C$7=登録データ!F606,1,0))</f>
        <v/>
      </c>
      <c r="P606" s="22" t="str">
        <f>IF(学校情報入力!$C$7="","",IF(学校情報入力!$C$7=登録データ!M606,1,0))</f>
        <v/>
      </c>
    </row>
    <row r="607" spans="1:16">
      <c r="A607" s="221">
        <v>1605</v>
      </c>
      <c r="B607" s="221" t="s">
        <v>1726</v>
      </c>
      <c r="C607" s="221" t="s">
        <v>1727</v>
      </c>
      <c r="D607" s="221" t="s">
        <v>3075</v>
      </c>
      <c r="E607" s="221">
        <v>39</v>
      </c>
      <c r="F607" s="221" t="s">
        <v>3112</v>
      </c>
      <c r="G607" s="221" t="s">
        <v>3138</v>
      </c>
      <c r="H607" s="37"/>
      <c r="I607" s="37"/>
      <c r="J607" s="37"/>
      <c r="K607" s="37"/>
      <c r="L607" s="37"/>
      <c r="M607" s="79"/>
      <c r="N607" s="38"/>
      <c r="O607" s="22" t="str">
        <f>IF(学校情報入力!$C$7="","",IF(学校情報入力!$C$7=登録データ!F607,1,0))</f>
        <v/>
      </c>
      <c r="P607" s="22" t="str">
        <f>IF(学校情報入力!$C$7="","",IF(学校情報入力!$C$7=登録データ!M607,1,0))</f>
        <v/>
      </c>
    </row>
    <row r="608" spans="1:16">
      <c r="A608" s="221">
        <v>1606</v>
      </c>
      <c r="B608" s="221" t="s">
        <v>1728</v>
      </c>
      <c r="C608" s="221" t="s">
        <v>1729</v>
      </c>
      <c r="D608" s="221" t="s">
        <v>3075</v>
      </c>
      <c r="E608" s="221">
        <v>39</v>
      </c>
      <c r="F608" s="221" t="s">
        <v>3112</v>
      </c>
      <c r="G608" s="221" t="s">
        <v>3138</v>
      </c>
      <c r="H608" s="37"/>
      <c r="I608" s="37"/>
      <c r="J608" s="37"/>
      <c r="K608" s="37"/>
      <c r="L608" s="37"/>
      <c r="M608" s="79"/>
      <c r="N608" s="38"/>
      <c r="O608" s="22" t="str">
        <f>IF(学校情報入力!$C$7="","",IF(学校情報入力!$C$7=登録データ!F608,1,0))</f>
        <v/>
      </c>
      <c r="P608" s="22" t="str">
        <f>IF(学校情報入力!$C$7="","",IF(学校情報入力!$C$7=登録データ!M608,1,0))</f>
        <v/>
      </c>
    </row>
    <row r="609" spans="1:16">
      <c r="A609" s="221">
        <v>1607</v>
      </c>
      <c r="B609" s="221" t="s">
        <v>1730</v>
      </c>
      <c r="C609" s="221" t="s">
        <v>1731</v>
      </c>
      <c r="D609" s="221" t="s">
        <v>3066</v>
      </c>
      <c r="E609" s="221">
        <v>33</v>
      </c>
      <c r="F609" s="221" t="s">
        <v>3112</v>
      </c>
      <c r="G609" s="221" t="s">
        <v>3138</v>
      </c>
      <c r="H609" s="37"/>
      <c r="I609" s="37"/>
      <c r="J609" s="37"/>
      <c r="K609" s="37"/>
      <c r="L609" s="37"/>
      <c r="M609" s="79"/>
      <c r="N609" s="38"/>
      <c r="O609" s="22" t="str">
        <f>IF(学校情報入力!$C$7="","",IF(学校情報入力!$C$7=登録データ!F609,1,0))</f>
        <v/>
      </c>
      <c r="P609" s="22" t="str">
        <f>IF(学校情報入力!$C$7="","",IF(学校情報入力!$C$7=登録データ!M609,1,0))</f>
        <v/>
      </c>
    </row>
    <row r="610" spans="1:16">
      <c r="A610" s="221">
        <v>1608</v>
      </c>
      <c r="B610" s="221" t="s">
        <v>1732</v>
      </c>
      <c r="C610" s="221" t="s">
        <v>1733</v>
      </c>
      <c r="D610" s="221" t="s">
        <v>3066</v>
      </c>
      <c r="E610" s="221">
        <v>33</v>
      </c>
      <c r="F610" s="221" t="s">
        <v>3112</v>
      </c>
      <c r="G610" s="221" t="s">
        <v>3138</v>
      </c>
      <c r="H610" s="37"/>
      <c r="I610" s="37"/>
      <c r="J610" s="37"/>
      <c r="K610" s="37"/>
      <c r="L610" s="37"/>
      <c r="M610" s="79"/>
      <c r="N610" s="38"/>
      <c r="O610" s="22" t="str">
        <f>IF(学校情報入力!$C$7="","",IF(学校情報入力!$C$7=登録データ!F610,1,0))</f>
        <v/>
      </c>
      <c r="P610" s="22" t="str">
        <f>IF(学校情報入力!$C$7="","",IF(学校情報入力!$C$7=登録データ!M610,1,0))</f>
        <v/>
      </c>
    </row>
    <row r="611" spans="1:16">
      <c r="A611" s="221">
        <v>1609</v>
      </c>
      <c r="B611" s="221" t="s">
        <v>1734</v>
      </c>
      <c r="C611" s="221" t="s">
        <v>1735</v>
      </c>
      <c r="D611" s="221" t="s">
        <v>3068</v>
      </c>
      <c r="E611" s="221">
        <v>37</v>
      </c>
      <c r="F611" s="221" t="s">
        <v>3112</v>
      </c>
      <c r="G611" s="221" t="s">
        <v>3138</v>
      </c>
      <c r="H611" s="37"/>
      <c r="I611" s="37"/>
      <c r="J611" s="37"/>
      <c r="K611" s="37"/>
      <c r="L611" s="37"/>
      <c r="M611" s="79"/>
      <c r="N611" s="38"/>
      <c r="O611" s="22" t="str">
        <f>IF(学校情報入力!$C$7="","",IF(学校情報入力!$C$7=登録データ!F611,1,0))</f>
        <v/>
      </c>
      <c r="P611" s="22" t="str">
        <f>IF(学校情報入力!$C$7="","",IF(学校情報入力!$C$7=登録データ!M611,1,0))</f>
        <v/>
      </c>
    </row>
    <row r="612" spans="1:16">
      <c r="A612" s="221">
        <v>1610</v>
      </c>
      <c r="B612" s="221" t="s">
        <v>1736</v>
      </c>
      <c r="C612" s="221" t="s">
        <v>1737</v>
      </c>
      <c r="D612" s="221" t="s">
        <v>3083</v>
      </c>
      <c r="E612" s="221">
        <v>38</v>
      </c>
      <c r="F612" s="221" t="s">
        <v>3112</v>
      </c>
      <c r="G612" s="221" t="s">
        <v>3138</v>
      </c>
      <c r="H612" s="37"/>
      <c r="I612" s="37"/>
      <c r="J612" s="37"/>
      <c r="K612" s="37"/>
      <c r="L612" s="37"/>
      <c r="M612" s="79"/>
      <c r="N612" s="38"/>
      <c r="O612" s="22" t="str">
        <f>IF(学校情報入力!$C$7="","",IF(学校情報入力!$C$7=登録データ!F612,1,0))</f>
        <v/>
      </c>
      <c r="P612" s="22" t="str">
        <f>IF(学校情報入力!$C$7="","",IF(学校情報入力!$C$7=登録データ!M612,1,0))</f>
        <v/>
      </c>
    </row>
    <row r="613" spans="1:16">
      <c r="A613" s="221">
        <v>1611</v>
      </c>
      <c r="B613" s="221" t="s">
        <v>1738</v>
      </c>
      <c r="C613" s="221" t="s">
        <v>1739</v>
      </c>
      <c r="D613" s="221" t="s">
        <v>3074</v>
      </c>
      <c r="E613" s="221">
        <v>36</v>
      </c>
      <c r="F613" s="221" t="s">
        <v>3112</v>
      </c>
      <c r="G613" s="221" t="s">
        <v>3138</v>
      </c>
      <c r="H613" s="37"/>
      <c r="I613" s="37"/>
      <c r="J613" s="37"/>
      <c r="K613" s="37"/>
      <c r="L613" s="37"/>
      <c r="M613" s="79"/>
      <c r="N613" s="38"/>
      <c r="O613" s="22" t="str">
        <f>IF(学校情報入力!$C$7="","",IF(学校情報入力!$C$7=登録データ!F613,1,0))</f>
        <v/>
      </c>
      <c r="P613" s="22" t="str">
        <f>IF(学校情報入力!$C$7="","",IF(学校情報入力!$C$7=登録データ!M613,1,0))</f>
        <v/>
      </c>
    </row>
    <row r="614" spans="1:16">
      <c r="A614" s="221">
        <v>1612</v>
      </c>
      <c r="B614" s="221" t="s">
        <v>1740</v>
      </c>
      <c r="C614" s="221" t="s">
        <v>1741</v>
      </c>
      <c r="D614" s="221" t="s">
        <v>3083</v>
      </c>
      <c r="E614" s="221">
        <v>38</v>
      </c>
      <c r="F614" s="221" t="s">
        <v>3112</v>
      </c>
      <c r="G614" s="221" t="s">
        <v>3134</v>
      </c>
      <c r="H614" s="37"/>
      <c r="I614" s="37"/>
      <c r="J614" s="37"/>
      <c r="K614" s="37"/>
      <c r="L614" s="37"/>
      <c r="M614" s="79"/>
      <c r="N614" s="38"/>
      <c r="O614" s="22" t="str">
        <f>IF(学校情報入力!$C$7="","",IF(学校情報入力!$C$7=登録データ!F614,1,0))</f>
        <v/>
      </c>
      <c r="P614" s="22" t="str">
        <f>IF(学校情報入力!$C$7="","",IF(学校情報入力!$C$7=登録データ!M614,1,0))</f>
        <v/>
      </c>
    </row>
    <row r="615" spans="1:16">
      <c r="A615" s="221">
        <v>1613</v>
      </c>
      <c r="B615" s="221" t="s">
        <v>1742</v>
      </c>
      <c r="C615" s="221" t="s">
        <v>1743</v>
      </c>
      <c r="D615" s="221" t="s">
        <v>3083</v>
      </c>
      <c r="E615" s="221">
        <v>38</v>
      </c>
      <c r="F615" s="221" t="s">
        <v>3112</v>
      </c>
      <c r="G615" s="221" t="s">
        <v>3134</v>
      </c>
      <c r="H615" s="37"/>
      <c r="I615" s="37"/>
      <c r="J615" s="37"/>
      <c r="K615" s="37"/>
      <c r="L615" s="37"/>
      <c r="M615" s="79"/>
      <c r="N615" s="38"/>
      <c r="O615" s="22" t="str">
        <f>IF(学校情報入力!$C$7="","",IF(学校情報入力!$C$7=登録データ!F615,1,0))</f>
        <v/>
      </c>
      <c r="P615" s="22" t="str">
        <f>IF(学校情報入力!$C$7="","",IF(学校情報入力!$C$7=登録データ!M615,1,0))</f>
        <v/>
      </c>
    </row>
    <row r="616" spans="1:16">
      <c r="A616" s="221">
        <v>1614</v>
      </c>
      <c r="B616" s="221" t="s">
        <v>1744</v>
      </c>
      <c r="C616" s="221" t="s">
        <v>1745</v>
      </c>
      <c r="D616" s="221" t="s">
        <v>3072</v>
      </c>
      <c r="E616" s="221">
        <v>28</v>
      </c>
      <c r="F616" s="221" t="s">
        <v>3112</v>
      </c>
      <c r="G616" s="221" t="s">
        <v>3134</v>
      </c>
      <c r="H616" s="37"/>
      <c r="I616" s="37"/>
      <c r="J616" s="37"/>
      <c r="K616" s="37"/>
      <c r="L616" s="37"/>
      <c r="M616" s="79"/>
      <c r="N616" s="38"/>
      <c r="O616" s="22" t="str">
        <f>IF(学校情報入力!$C$7="","",IF(学校情報入力!$C$7=登録データ!F616,1,0))</f>
        <v/>
      </c>
      <c r="P616" s="22" t="str">
        <f>IF(学校情報入力!$C$7="","",IF(学校情報入力!$C$7=登録データ!M616,1,0))</f>
        <v/>
      </c>
    </row>
    <row r="617" spans="1:16">
      <c r="A617" s="221">
        <v>1615</v>
      </c>
      <c r="B617" s="221" t="s">
        <v>1746</v>
      </c>
      <c r="C617" s="221" t="s">
        <v>1747</v>
      </c>
      <c r="D617" s="221" t="s">
        <v>3073</v>
      </c>
      <c r="E617" s="221">
        <v>31</v>
      </c>
      <c r="F617" s="221" t="s">
        <v>3112</v>
      </c>
      <c r="G617" s="221" t="s">
        <v>3134</v>
      </c>
      <c r="H617" s="37"/>
      <c r="I617" s="37"/>
      <c r="J617" s="37"/>
      <c r="K617" s="37"/>
      <c r="L617" s="37"/>
      <c r="M617" s="79"/>
      <c r="N617" s="38"/>
      <c r="O617" s="22" t="str">
        <f>IF(学校情報入力!$C$7="","",IF(学校情報入力!$C$7=登録データ!F617,1,0))</f>
        <v/>
      </c>
      <c r="P617" s="22" t="str">
        <f>IF(学校情報入力!$C$7="","",IF(学校情報入力!$C$7=登録データ!M617,1,0))</f>
        <v/>
      </c>
    </row>
    <row r="618" spans="1:16">
      <c r="A618" s="221">
        <v>1616</v>
      </c>
      <c r="B618" s="221" t="s">
        <v>1748</v>
      </c>
      <c r="C618" s="221" t="s">
        <v>1749</v>
      </c>
      <c r="D618" s="221" t="s">
        <v>3070</v>
      </c>
      <c r="E618" s="221">
        <v>41</v>
      </c>
      <c r="F618" s="221" t="s">
        <v>3112</v>
      </c>
      <c r="G618" s="221" t="s">
        <v>3134</v>
      </c>
      <c r="H618" s="37"/>
      <c r="I618" s="37"/>
      <c r="J618" s="37"/>
      <c r="K618" s="37"/>
      <c r="L618" s="37"/>
      <c r="M618" s="79"/>
      <c r="N618" s="38"/>
      <c r="O618" s="22" t="str">
        <f>IF(学校情報入力!$C$7="","",IF(学校情報入力!$C$7=登録データ!F618,1,0))</f>
        <v/>
      </c>
      <c r="P618" s="22" t="str">
        <f>IF(学校情報入力!$C$7="","",IF(学校情報入力!$C$7=登録データ!M618,1,0))</f>
        <v/>
      </c>
    </row>
    <row r="619" spans="1:16">
      <c r="A619" s="221">
        <v>1617</v>
      </c>
      <c r="B619" s="221" t="s">
        <v>1750</v>
      </c>
      <c r="C619" s="221" t="s">
        <v>1751</v>
      </c>
      <c r="D619" s="221" t="s">
        <v>3072</v>
      </c>
      <c r="E619" s="221">
        <v>28</v>
      </c>
      <c r="F619" s="221" t="s">
        <v>3112</v>
      </c>
      <c r="G619" s="221" t="s">
        <v>3134</v>
      </c>
      <c r="H619" s="37"/>
      <c r="I619" s="37"/>
      <c r="J619" s="37"/>
      <c r="K619" s="37"/>
      <c r="L619" s="37"/>
      <c r="M619" s="79"/>
      <c r="N619" s="38"/>
      <c r="O619" s="22" t="str">
        <f>IF(学校情報入力!$C$7="","",IF(学校情報入力!$C$7=登録データ!F619,1,0))</f>
        <v/>
      </c>
      <c r="P619" s="22" t="str">
        <f>IF(学校情報入力!$C$7="","",IF(学校情報入力!$C$7=登録データ!M619,1,0))</f>
        <v/>
      </c>
    </row>
    <row r="620" spans="1:16">
      <c r="A620" s="221">
        <v>1618</v>
      </c>
      <c r="B620" s="221" t="s">
        <v>1752</v>
      </c>
      <c r="C620" s="221" t="s">
        <v>1753</v>
      </c>
      <c r="D620" s="221" t="s">
        <v>3090</v>
      </c>
      <c r="E620" s="221">
        <v>46</v>
      </c>
      <c r="F620" s="221" t="s">
        <v>3112</v>
      </c>
      <c r="G620" s="221" t="s">
        <v>3134</v>
      </c>
      <c r="H620" s="37"/>
      <c r="I620" s="37"/>
      <c r="J620" s="37"/>
      <c r="K620" s="37"/>
      <c r="L620" s="37"/>
      <c r="M620" s="79"/>
      <c r="N620" s="38"/>
      <c r="O620" s="22" t="str">
        <f>IF(学校情報入力!$C$7="","",IF(学校情報入力!$C$7=登録データ!F620,1,0))</f>
        <v/>
      </c>
      <c r="P620" s="22" t="str">
        <f>IF(学校情報入力!$C$7="","",IF(学校情報入力!$C$7=登録データ!M620,1,0))</f>
        <v/>
      </c>
    </row>
    <row r="621" spans="1:16">
      <c r="A621" s="221">
        <v>1619</v>
      </c>
      <c r="B621" s="221" t="s">
        <v>1754</v>
      </c>
      <c r="C621" s="221" t="s">
        <v>1755</v>
      </c>
      <c r="D621" s="221" t="s">
        <v>3073</v>
      </c>
      <c r="E621" s="221">
        <v>31</v>
      </c>
      <c r="F621" s="221" t="s">
        <v>3112</v>
      </c>
      <c r="G621" s="221" t="s">
        <v>3134</v>
      </c>
      <c r="H621" s="37"/>
      <c r="I621" s="37"/>
      <c r="J621" s="37"/>
      <c r="K621" s="37"/>
      <c r="L621" s="37"/>
      <c r="M621" s="79"/>
      <c r="N621" s="38"/>
      <c r="O621" s="22" t="str">
        <f>IF(学校情報入力!$C$7="","",IF(学校情報入力!$C$7=登録データ!F621,1,0))</f>
        <v/>
      </c>
      <c r="P621" s="22" t="str">
        <f>IF(学校情報入力!$C$7="","",IF(学校情報入力!$C$7=登録データ!M621,1,0))</f>
        <v/>
      </c>
    </row>
    <row r="622" spans="1:16">
      <c r="A622" s="221">
        <v>1620</v>
      </c>
      <c r="B622" s="221" t="s">
        <v>1756</v>
      </c>
      <c r="C622" s="221" t="s">
        <v>1757</v>
      </c>
      <c r="D622" s="221" t="s">
        <v>3065</v>
      </c>
      <c r="E622" s="221">
        <v>34</v>
      </c>
      <c r="F622" s="221" t="s">
        <v>3112</v>
      </c>
      <c r="G622" s="221" t="s">
        <v>3134</v>
      </c>
      <c r="H622" s="37"/>
      <c r="I622" s="37"/>
      <c r="J622" s="37"/>
      <c r="K622" s="37"/>
      <c r="L622" s="37"/>
      <c r="M622" s="79"/>
      <c r="N622" s="38"/>
      <c r="O622" s="22" t="str">
        <f>IF(学校情報入力!$C$7="","",IF(学校情報入力!$C$7=登録データ!F622,1,0))</f>
        <v/>
      </c>
      <c r="P622" s="22" t="str">
        <f>IF(学校情報入力!$C$7="","",IF(学校情報入力!$C$7=登録データ!M622,1,0))</f>
        <v/>
      </c>
    </row>
    <row r="623" spans="1:16">
      <c r="A623" s="221">
        <v>1621</v>
      </c>
      <c r="B623" s="221" t="s">
        <v>1758</v>
      </c>
      <c r="C623" s="221" t="s">
        <v>1759</v>
      </c>
      <c r="D623" s="221" t="s">
        <v>3074</v>
      </c>
      <c r="E623" s="221">
        <v>36</v>
      </c>
      <c r="F623" s="221" t="s">
        <v>3112</v>
      </c>
      <c r="G623" s="221" t="s">
        <v>3134</v>
      </c>
      <c r="H623" s="37"/>
      <c r="I623" s="37"/>
      <c r="J623" s="37"/>
      <c r="K623" s="37"/>
      <c r="L623" s="37"/>
      <c r="M623" s="79"/>
      <c r="N623" s="38"/>
      <c r="O623" s="22" t="str">
        <f>IF(学校情報入力!$C$7="","",IF(学校情報入力!$C$7=登録データ!F623,1,0))</f>
        <v/>
      </c>
      <c r="P623" s="22" t="str">
        <f>IF(学校情報入力!$C$7="","",IF(学校情報入力!$C$7=登録データ!M623,1,0))</f>
        <v/>
      </c>
    </row>
    <row r="624" spans="1:16">
      <c r="A624" s="221">
        <v>1622</v>
      </c>
      <c r="B624" s="221" t="s">
        <v>1760</v>
      </c>
      <c r="C624" s="221" t="s">
        <v>1761</v>
      </c>
      <c r="D624" s="221" t="s">
        <v>3068</v>
      </c>
      <c r="E624" s="221">
        <v>37</v>
      </c>
      <c r="F624" s="221" t="s">
        <v>3112</v>
      </c>
      <c r="G624" s="221" t="s">
        <v>3134</v>
      </c>
      <c r="H624" s="37"/>
      <c r="I624" s="37"/>
      <c r="J624" s="37"/>
      <c r="K624" s="37"/>
      <c r="L624" s="37"/>
      <c r="M624" s="79"/>
      <c r="N624" s="38"/>
      <c r="O624" s="22" t="str">
        <f>IF(学校情報入力!$C$7="","",IF(学校情報入力!$C$7=登録データ!F624,1,0))</f>
        <v/>
      </c>
      <c r="P624" s="22" t="str">
        <f>IF(学校情報入力!$C$7="","",IF(学校情報入力!$C$7=登録データ!M624,1,0))</f>
        <v/>
      </c>
    </row>
    <row r="625" spans="1:16">
      <c r="A625" s="221">
        <v>1623</v>
      </c>
      <c r="B625" s="221" t="s">
        <v>1762</v>
      </c>
      <c r="C625" s="221" t="s">
        <v>1763</v>
      </c>
      <c r="D625" s="221" t="s">
        <v>3073</v>
      </c>
      <c r="E625" s="221">
        <v>31</v>
      </c>
      <c r="F625" s="221" t="s">
        <v>3112</v>
      </c>
      <c r="G625" s="221" t="s">
        <v>3134</v>
      </c>
      <c r="H625" s="37"/>
      <c r="I625" s="37"/>
      <c r="J625" s="37"/>
      <c r="K625" s="37"/>
      <c r="L625" s="37"/>
      <c r="M625" s="79"/>
      <c r="N625" s="38"/>
      <c r="O625" s="22" t="str">
        <f>IF(学校情報入力!$C$7="","",IF(学校情報入力!$C$7=登録データ!F625,1,0))</f>
        <v/>
      </c>
      <c r="P625" s="22" t="str">
        <f>IF(学校情報入力!$C$7="","",IF(学校情報入力!$C$7=登録データ!M625,1,0))</f>
        <v/>
      </c>
    </row>
    <row r="626" spans="1:16">
      <c r="A626" s="221">
        <v>1624</v>
      </c>
      <c r="B626" s="221" t="s">
        <v>1764</v>
      </c>
      <c r="C626" s="221" t="s">
        <v>1765</v>
      </c>
      <c r="D626" s="221" t="s">
        <v>3072</v>
      </c>
      <c r="E626" s="221">
        <v>28</v>
      </c>
      <c r="F626" s="221" t="s">
        <v>3112</v>
      </c>
      <c r="G626" s="221" t="s">
        <v>3139</v>
      </c>
      <c r="H626" s="37"/>
      <c r="I626" s="37"/>
      <c r="J626" s="37"/>
      <c r="K626" s="37"/>
      <c r="L626" s="37"/>
      <c r="M626" s="79"/>
      <c r="N626" s="38"/>
      <c r="O626" s="22" t="str">
        <f>IF(学校情報入力!$C$7="","",IF(学校情報入力!$C$7=登録データ!F626,1,0))</f>
        <v/>
      </c>
      <c r="P626" s="22" t="str">
        <f>IF(学校情報入力!$C$7="","",IF(学校情報入力!$C$7=登録データ!M626,1,0))</f>
        <v/>
      </c>
    </row>
    <row r="627" spans="1:16">
      <c r="A627" s="221">
        <v>1625</v>
      </c>
      <c r="B627" s="221" t="s">
        <v>1766</v>
      </c>
      <c r="C627" s="221" t="s">
        <v>1767</v>
      </c>
      <c r="D627" s="221" t="s">
        <v>3073</v>
      </c>
      <c r="E627" s="221">
        <v>31</v>
      </c>
      <c r="F627" s="221" t="s">
        <v>3112</v>
      </c>
      <c r="G627" s="221" t="s">
        <v>3139</v>
      </c>
      <c r="H627" s="37"/>
      <c r="I627" s="37"/>
      <c r="J627" s="37"/>
      <c r="K627" s="37"/>
      <c r="L627" s="37"/>
      <c r="M627" s="79"/>
      <c r="N627" s="38"/>
      <c r="O627" s="22" t="str">
        <f>IF(学校情報入力!$C$7="","",IF(学校情報入力!$C$7=登録データ!F627,1,0))</f>
        <v/>
      </c>
      <c r="P627" s="22" t="str">
        <f>IF(学校情報入力!$C$7="","",IF(学校情報入力!$C$7=登録データ!M627,1,0))</f>
        <v/>
      </c>
    </row>
    <row r="628" spans="1:16">
      <c r="A628" s="221">
        <v>1626</v>
      </c>
      <c r="B628" s="221" t="s">
        <v>1768</v>
      </c>
      <c r="C628" s="221" t="s">
        <v>1769</v>
      </c>
      <c r="D628" s="221" t="s">
        <v>3072</v>
      </c>
      <c r="E628" s="221">
        <v>28</v>
      </c>
      <c r="F628" s="221" t="s">
        <v>3112</v>
      </c>
      <c r="G628" s="221" t="s">
        <v>3139</v>
      </c>
      <c r="H628" s="37"/>
      <c r="I628" s="37"/>
      <c r="J628" s="37"/>
      <c r="K628" s="37"/>
      <c r="L628" s="37"/>
      <c r="M628" s="79"/>
      <c r="N628" s="38"/>
      <c r="O628" s="22" t="str">
        <f>IF(学校情報入力!$C$7="","",IF(学校情報入力!$C$7=登録データ!F628,1,0))</f>
        <v/>
      </c>
      <c r="P628" s="22" t="str">
        <f>IF(学校情報入力!$C$7="","",IF(学校情報入力!$C$7=登録データ!M628,1,0))</f>
        <v/>
      </c>
    </row>
    <row r="629" spans="1:16">
      <c r="A629" s="221">
        <v>1627</v>
      </c>
      <c r="B629" s="221" t="s">
        <v>1770</v>
      </c>
      <c r="C629" s="221" t="s">
        <v>1148</v>
      </c>
      <c r="D629" s="221" t="s">
        <v>3067</v>
      </c>
      <c r="E629" s="221">
        <v>32</v>
      </c>
      <c r="F629" s="221" t="s">
        <v>3112</v>
      </c>
      <c r="G629" s="221" t="s">
        <v>3139</v>
      </c>
      <c r="H629" s="37"/>
      <c r="I629" s="37"/>
      <c r="J629" s="37"/>
      <c r="K629" s="37"/>
      <c r="L629" s="37"/>
      <c r="M629" s="79"/>
      <c r="N629" s="38"/>
      <c r="O629" s="22" t="str">
        <f>IF(学校情報入力!$C$7="","",IF(学校情報入力!$C$7=登録データ!F629,1,0))</f>
        <v/>
      </c>
      <c r="P629" s="22" t="str">
        <f>IF(学校情報入力!$C$7="","",IF(学校情報入力!$C$7=登録データ!M629,1,0))</f>
        <v/>
      </c>
    </row>
    <row r="630" spans="1:16">
      <c r="A630" s="221">
        <v>1628</v>
      </c>
      <c r="B630" s="221" t="s">
        <v>1771</v>
      </c>
      <c r="C630" s="221" t="s">
        <v>1772</v>
      </c>
      <c r="D630" s="221" t="s">
        <v>3072</v>
      </c>
      <c r="E630" s="221">
        <v>28</v>
      </c>
      <c r="F630" s="221" t="s">
        <v>3112</v>
      </c>
      <c r="G630" s="221" t="s">
        <v>3139</v>
      </c>
      <c r="H630" s="37"/>
      <c r="I630" s="37"/>
      <c r="J630" s="37"/>
      <c r="K630" s="37"/>
      <c r="L630" s="37"/>
      <c r="M630" s="79"/>
      <c r="N630" s="38"/>
      <c r="O630" s="22" t="str">
        <f>IF(学校情報入力!$C$7="","",IF(学校情報入力!$C$7=登録データ!F630,1,0))</f>
        <v/>
      </c>
      <c r="P630" s="22" t="str">
        <f>IF(学校情報入力!$C$7="","",IF(学校情報入力!$C$7=登録データ!M630,1,0))</f>
        <v/>
      </c>
    </row>
    <row r="631" spans="1:16">
      <c r="A631" s="221">
        <v>1629</v>
      </c>
      <c r="B631" s="221" t="s">
        <v>1773</v>
      </c>
      <c r="C631" s="221" t="s">
        <v>1774</v>
      </c>
      <c r="D631" s="221" t="s">
        <v>3065</v>
      </c>
      <c r="E631" s="221">
        <v>34</v>
      </c>
      <c r="F631" s="221" t="s">
        <v>3112</v>
      </c>
      <c r="G631" s="221" t="s">
        <v>3139</v>
      </c>
      <c r="H631" s="37"/>
      <c r="I631" s="37"/>
      <c r="J631" s="37"/>
      <c r="K631" s="37"/>
      <c r="L631" s="37"/>
      <c r="M631" s="79"/>
      <c r="N631" s="38"/>
      <c r="O631" s="22" t="str">
        <f>IF(学校情報入力!$C$7="","",IF(学校情報入力!$C$7=登録データ!F631,1,0))</f>
        <v/>
      </c>
      <c r="P631" s="22" t="str">
        <f>IF(学校情報入力!$C$7="","",IF(学校情報入力!$C$7=登録データ!M631,1,0))</f>
        <v/>
      </c>
    </row>
    <row r="632" spans="1:16">
      <c r="A632" s="221">
        <v>1630</v>
      </c>
      <c r="B632" s="221" t="s">
        <v>1775</v>
      </c>
      <c r="C632" s="221" t="s">
        <v>1776</v>
      </c>
      <c r="D632" s="221" t="s">
        <v>3071</v>
      </c>
      <c r="E632" s="221">
        <v>35</v>
      </c>
      <c r="F632" s="221" t="s">
        <v>3112</v>
      </c>
      <c r="G632" s="221" t="s">
        <v>3138</v>
      </c>
      <c r="H632" s="37"/>
      <c r="I632" s="37"/>
      <c r="J632" s="37"/>
      <c r="K632" s="37"/>
      <c r="L632" s="37"/>
      <c r="M632" s="79"/>
      <c r="N632" s="38"/>
      <c r="O632" s="22" t="str">
        <f>IF(学校情報入力!$C$7="","",IF(学校情報入力!$C$7=登録データ!F632,1,0))</f>
        <v/>
      </c>
      <c r="P632" s="22" t="str">
        <f>IF(学校情報入力!$C$7="","",IF(学校情報入力!$C$7=登録データ!M632,1,0))</f>
        <v/>
      </c>
    </row>
    <row r="633" spans="1:16">
      <c r="A633" s="221">
        <v>1631</v>
      </c>
      <c r="B633" s="221" t="s">
        <v>1777</v>
      </c>
      <c r="C633" s="221" t="s">
        <v>1778</v>
      </c>
      <c r="D633" s="221" t="s">
        <v>3069</v>
      </c>
      <c r="E633" s="221">
        <v>27</v>
      </c>
      <c r="F633" s="221" t="s">
        <v>3112</v>
      </c>
      <c r="G633" s="221" t="s">
        <v>3138</v>
      </c>
      <c r="H633" s="37"/>
      <c r="I633" s="37"/>
      <c r="J633" s="37"/>
      <c r="K633" s="37"/>
      <c r="L633" s="37"/>
      <c r="M633" s="79"/>
      <c r="N633" s="38"/>
      <c r="O633" s="22" t="str">
        <f>IF(学校情報入力!$C$7="","",IF(学校情報入力!$C$7=登録データ!F633,1,0))</f>
        <v/>
      </c>
      <c r="P633" s="22" t="str">
        <f>IF(学校情報入力!$C$7="","",IF(学校情報入力!$C$7=登録データ!M633,1,0))</f>
        <v/>
      </c>
    </row>
    <row r="634" spans="1:16">
      <c r="A634" s="221">
        <v>1632</v>
      </c>
      <c r="B634" s="221" t="s">
        <v>1779</v>
      </c>
      <c r="C634" s="221" t="s">
        <v>1780</v>
      </c>
      <c r="D634" s="221" t="s">
        <v>3072</v>
      </c>
      <c r="E634" s="221">
        <v>28</v>
      </c>
      <c r="F634" s="221" t="s">
        <v>3112</v>
      </c>
      <c r="G634" s="221" t="s">
        <v>3138</v>
      </c>
      <c r="H634" s="37"/>
      <c r="I634" s="37"/>
      <c r="J634" s="37"/>
      <c r="K634" s="37"/>
      <c r="L634" s="37"/>
      <c r="M634" s="79"/>
      <c r="N634" s="38"/>
      <c r="O634" s="22" t="str">
        <f>IF(学校情報入力!$C$7="","",IF(学校情報入力!$C$7=登録データ!F634,1,0))</f>
        <v/>
      </c>
      <c r="P634" s="22" t="str">
        <f>IF(学校情報入力!$C$7="","",IF(学校情報入力!$C$7=登録データ!M634,1,0))</f>
        <v/>
      </c>
    </row>
    <row r="635" spans="1:16">
      <c r="A635" s="221">
        <v>1633</v>
      </c>
      <c r="B635" s="221" t="s">
        <v>1781</v>
      </c>
      <c r="C635" s="221" t="s">
        <v>1782</v>
      </c>
      <c r="D635" s="221" t="s">
        <v>3065</v>
      </c>
      <c r="E635" s="221">
        <v>34</v>
      </c>
      <c r="F635" s="221" t="s">
        <v>3112</v>
      </c>
      <c r="G635" s="221" t="s">
        <v>3138</v>
      </c>
      <c r="H635" s="37"/>
      <c r="I635" s="37"/>
      <c r="J635" s="37"/>
      <c r="K635" s="37"/>
      <c r="L635" s="37"/>
      <c r="M635" s="79"/>
      <c r="N635" s="38"/>
      <c r="O635" s="22" t="str">
        <f>IF(学校情報入力!$C$7="","",IF(学校情報入力!$C$7=登録データ!F635,1,0))</f>
        <v/>
      </c>
      <c r="P635" s="22" t="str">
        <f>IF(学校情報入力!$C$7="","",IF(学校情報入力!$C$7=登録データ!M635,1,0))</f>
        <v/>
      </c>
    </row>
    <row r="636" spans="1:16">
      <c r="A636" s="221">
        <v>1634</v>
      </c>
      <c r="B636" s="221" t="s">
        <v>1783</v>
      </c>
      <c r="C636" s="221" t="s">
        <v>1784</v>
      </c>
      <c r="D636" s="221" t="s">
        <v>3090</v>
      </c>
      <c r="E636" s="221">
        <v>46</v>
      </c>
      <c r="F636" s="221" t="s">
        <v>3112</v>
      </c>
      <c r="G636" s="221" t="s">
        <v>3138</v>
      </c>
      <c r="H636" s="37"/>
      <c r="I636" s="37"/>
      <c r="J636" s="37"/>
      <c r="K636" s="37"/>
      <c r="L636" s="37"/>
      <c r="M636" s="79"/>
      <c r="N636" s="38"/>
      <c r="O636" s="22" t="str">
        <f>IF(学校情報入力!$C$7="","",IF(学校情報入力!$C$7=登録データ!F636,1,0))</f>
        <v/>
      </c>
      <c r="P636" s="22" t="str">
        <f>IF(学校情報入力!$C$7="","",IF(学校情報入力!$C$7=登録データ!M636,1,0))</f>
        <v/>
      </c>
    </row>
    <row r="637" spans="1:16">
      <c r="A637" s="221">
        <v>1635</v>
      </c>
      <c r="B637" s="221" t="s">
        <v>1785</v>
      </c>
      <c r="C637" s="221" t="s">
        <v>1786</v>
      </c>
      <c r="D637" s="221" t="s">
        <v>3072</v>
      </c>
      <c r="E637" s="221">
        <v>28</v>
      </c>
      <c r="F637" s="221" t="s">
        <v>3112</v>
      </c>
      <c r="G637" s="221" t="s">
        <v>3138</v>
      </c>
      <c r="H637" s="37"/>
      <c r="I637" s="37"/>
      <c r="J637" s="37"/>
      <c r="K637" s="37"/>
      <c r="L637" s="37"/>
      <c r="M637" s="79"/>
      <c r="N637" s="38"/>
      <c r="O637" s="22" t="str">
        <f>IF(学校情報入力!$C$7="","",IF(学校情報入力!$C$7=登録データ!F637,1,0))</f>
        <v/>
      </c>
      <c r="P637" s="22" t="str">
        <f>IF(学校情報入力!$C$7="","",IF(学校情報入力!$C$7=登録データ!M637,1,0))</f>
        <v/>
      </c>
    </row>
    <row r="638" spans="1:16">
      <c r="A638" s="221">
        <v>1636</v>
      </c>
      <c r="B638" s="221" t="s">
        <v>1787</v>
      </c>
      <c r="C638" s="221" t="s">
        <v>1788</v>
      </c>
      <c r="D638" s="221" t="s">
        <v>3093</v>
      </c>
      <c r="E638" s="221">
        <v>47</v>
      </c>
      <c r="F638" s="221" t="s">
        <v>3112</v>
      </c>
      <c r="G638" s="221" t="s">
        <v>3138</v>
      </c>
      <c r="H638" s="37"/>
      <c r="I638" s="37"/>
      <c r="J638" s="37"/>
      <c r="K638" s="37"/>
      <c r="L638" s="37"/>
      <c r="M638" s="79"/>
      <c r="N638" s="38"/>
      <c r="O638" s="22" t="str">
        <f>IF(学校情報入力!$C$7="","",IF(学校情報入力!$C$7=登録データ!F638,1,0))</f>
        <v/>
      </c>
      <c r="P638" s="22" t="str">
        <f>IF(学校情報入力!$C$7="","",IF(学校情報入力!$C$7=登録データ!M638,1,0))</f>
        <v/>
      </c>
    </row>
    <row r="639" spans="1:16">
      <c r="A639" s="221">
        <v>1637</v>
      </c>
      <c r="B639" s="221" t="s">
        <v>1789</v>
      </c>
      <c r="C639" s="221" t="s">
        <v>1790</v>
      </c>
      <c r="D639" s="221" t="s">
        <v>3066</v>
      </c>
      <c r="E639" s="221">
        <v>33</v>
      </c>
      <c r="F639" s="221" t="s">
        <v>3112</v>
      </c>
      <c r="G639" s="221" t="s">
        <v>3138</v>
      </c>
      <c r="H639" s="37"/>
      <c r="I639" s="37"/>
      <c r="J639" s="37"/>
      <c r="K639" s="37"/>
      <c r="L639" s="37"/>
      <c r="M639" s="79"/>
      <c r="N639" s="38"/>
      <c r="O639" s="22" t="str">
        <f>IF(学校情報入力!$C$7="","",IF(学校情報入力!$C$7=登録データ!F639,1,0))</f>
        <v/>
      </c>
      <c r="P639" s="22" t="str">
        <f>IF(学校情報入力!$C$7="","",IF(学校情報入力!$C$7=登録データ!M639,1,0))</f>
        <v/>
      </c>
    </row>
    <row r="640" spans="1:16">
      <c r="A640" s="221">
        <v>1638</v>
      </c>
      <c r="B640" s="221" t="s">
        <v>1791</v>
      </c>
      <c r="C640" s="221" t="s">
        <v>1792</v>
      </c>
      <c r="D640" s="221" t="s">
        <v>3083</v>
      </c>
      <c r="E640" s="221">
        <v>38</v>
      </c>
      <c r="F640" s="221" t="s">
        <v>3112</v>
      </c>
      <c r="G640" s="221" t="s">
        <v>3138</v>
      </c>
      <c r="H640" s="37"/>
      <c r="I640" s="37"/>
      <c r="J640" s="37"/>
      <c r="K640" s="37"/>
      <c r="L640" s="37"/>
      <c r="M640" s="79"/>
      <c r="N640" s="38"/>
      <c r="O640" s="22" t="str">
        <f>IF(学校情報入力!$C$7="","",IF(学校情報入力!$C$7=登録データ!F640,1,0))</f>
        <v/>
      </c>
      <c r="P640" s="22" t="str">
        <f>IF(学校情報入力!$C$7="","",IF(学校情報入力!$C$7=登録データ!M640,1,0))</f>
        <v/>
      </c>
    </row>
    <row r="641" spans="1:16">
      <c r="A641" s="221">
        <v>1639</v>
      </c>
      <c r="B641" s="221" t="s">
        <v>1793</v>
      </c>
      <c r="C641" s="221" t="s">
        <v>1794</v>
      </c>
      <c r="D641" s="221" t="s">
        <v>3072</v>
      </c>
      <c r="E641" s="221">
        <v>28</v>
      </c>
      <c r="F641" s="221" t="s">
        <v>3112</v>
      </c>
      <c r="G641" s="221" t="s">
        <v>3138</v>
      </c>
      <c r="H641" s="37"/>
      <c r="I641" s="37"/>
      <c r="J641" s="37"/>
      <c r="K641" s="37"/>
      <c r="L641" s="37"/>
      <c r="M641" s="79"/>
      <c r="N641" s="38"/>
      <c r="O641" s="22" t="str">
        <f>IF(学校情報入力!$C$7="","",IF(学校情報入力!$C$7=登録データ!F641,1,0))</f>
        <v/>
      </c>
      <c r="P641" s="22" t="str">
        <f>IF(学校情報入力!$C$7="","",IF(学校情報入力!$C$7=登録データ!M641,1,0))</f>
        <v/>
      </c>
    </row>
    <row r="642" spans="1:16">
      <c r="A642" s="221">
        <v>1640</v>
      </c>
      <c r="B642" s="221" t="s">
        <v>1795</v>
      </c>
      <c r="C642" s="221" t="s">
        <v>1294</v>
      </c>
      <c r="D642" s="221" t="s">
        <v>3065</v>
      </c>
      <c r="E642" s="221">
        <v>34</v>
      </c>
      <c r="F642" s="221" t="s">
        <v>3112</v>
      </c>
      <c r="G642" s="221" t="s">
        <v>3138</v>
      </c>
      <c r="H642" s="37"/>
      <c r="I642" s="37"/>
      <c r="J642" s="37"/>
      <c r="K642" s="37"/>
      <c r="L642" s="37"/>
      <c r="M642" s="79"/>
      <c r="N642" s="38"/>
      <c r="O642" s="22" t="str">
        <f>IF(学校情報入力!$C$7="","",IF(学校情報入力!$C$7=登録データ!F642,1,0))</f>
        <v/>
      </c>
      <c r="P642" s="22" t="str">
        <f>IF(学校情報入力!$C$7="","",IF(学校情報入力!$C$7=登録データ!M642,1,0))</f>
        <v/>
      </c>
    </row>
    <row r="643" spans="1:16">
      <c r="A643" s="221">
        <v>1641</v>
      </c>
      <c r="B643" s="221" t="s">
        <v>1796</v>
      </c>
      <c r="C643" s="221" t="s">
        <v>1797</v>
      </c>
      <c r="D643" s="221" t="s">
        <v>3066</v>
      </c>
      <c r="E643" s="221">
        <v>33</v>
      </c>
      <c r="F643" s="221" t="s">
        <v>3112</v>
      </c>
      <c r="G643" s="221" t="s">
        <v>3138</v>
      </c>
      <c r="H643" s="37"/>
      <c r="I643" s="37"/>
      <c r="J643" s="37"/>
      <c r="K643" s="37"/>
      <c r="L643" s="37"/>
      <c r="M643" s="79"/>
      <c r="N643" s="38"/>
      <c r="O643" s="22" t="str">
        <f>IF(学校情報入力!$C$7="","",IF(学校情報入力!$C$7=登録データ!F643,1,0))</f>
        <v/>
      </c>
      <c r="P643" s="22" t="str">
        <f>IF(学校情報入力!$C$7="","",IF(学校情報入力!$C$7=登録データ!M643,1,0))</f>
        <v/>
      </c>
    </row>
    <row r="644" spans="1:16">
      <c r="A644" s="221">
        <v>1642</v>
      </c>
      <c r="B644" s="221" t="s">
        <v>1798</v>
      </c>
      <c r="C644" s="221" t="s">
        <v>1799</v>
      </c>
      <c r="D644" s="221" t="s">
        <v>3085</v>
      </c>
      <c r="E644" s="221">
        <v>22</v>
      </c>
      <c r="F644" s="221" t="s">
        <v>3113</v>
      </c>
      <c r="G644" s="221" t="s">
        <v>3139</v>
      </c>
      <c r="H644" s="37"/>
      <c r="I644" s="37"/>
      <c r="J644" s="37"/>
      <c r="K644" s="37"/>
      <c r="L644" s="37"/>
      <c r="M644" s="79"/>
      <c r="N644" s="38"/>
      <c r="O644" s="22" t="str">
        <f>IF(学校情報入力!$C$7="","",IF(学校情報入力!$C$7=登録データ!F644,1,0))</f>
        <v/>
      </c>
      <c r="P644" s="22" t="str">
        <f>IF(学校情報入力!$C$7="","",IF(学校情報入力!$C$7=登録データ!M644,1,0))</f>
        <v/>
      </c>
    </row>
    <row r="645" spans="1:16">
      <c r="A645" s="221">
        <v>1643</v>
      </c>
      <c r="B645" s="221" t="s">
        <v>1800</v>
      </c>
      <c r="C645" s="221" t="s">
        <v>1801</v>
      </c>
      <c r="D645" s="221" t="s">
        <v>3065</v>
      </c>
      <c r="E645" s="221">
        <v>34</v>
      </c>
      <c r="F645" s="221" t="s">
        <v>3113</v>
      </c>
      <c r="G645" s="221" t="s">
        <v>3139</v>
      </c>
      <c r="H645" s="37"/>
      <c r="I645" s="37"/>
      <c r="J645" s="37"/>
      <c r="K645" s="37"/>
      <c r="L645" s="37"/>
      <c r="M645" s="79"/>
      <c r="N645" s="38"/>
      <c r="O645" s="22" t="str">
        <f>IF(学校情報入力!$C$7="","",IF(学校情報入力!$C$7=登録データ!F645,1,0))</f>
        <v/>
      </c>
      <c r="P645" s="22" t="str">
        <f>IF(学校情報入力!$C$7="","",IF(学校情報入力!$C$7=登録データ!M645,1,0))</f>
        <v/>
      </c>
    </row>
    <row r="646" spans="1:16">
      <c r="A646" s="221">
        <v>1644</v>
      </c>
      <c r="B646" s="221" t="s">
        <v>1802</v>
      </c>
      <c r="C646" s="221" t="s">
        <v>1803</v>
      </c>
      <c r="D646" s="221" t="s">
        <v>3065</v>
      </c>
      <c r="E646" s="221">
        <v>34</v>
      </c>
      <c r="F646" s="221" t="s">
        <v>3113</v>
      </c>
      <c r="G646" s="221" t="s">
        <v>3139</v>
      </c>
      <c r="H646" s="37"/>
      <c r="I646" s="37"/>
      <c r="J646" s="37"/>
      <c r="K646" s="37"/>
      <c r="L646" s="37"/>
      <c r="M646" s="79"/>
      <c r="N646" s="38"/>
      <c r="O646" s="22" t="str">
        <f>IF(学校情報入力!$C$7="","",IF(学校情報入力!$C$7=登録データ!F646,1,0))</f>
        <v/>
      </c>
      <c r="P646" s="22" t="str">
        <f>IF(学校情報入力!$C$7="","",IF(学校情報入力!$C$7=登録データ!M646,1,0))</f>
        <v/>
      </c>
    </row>
    <row r="647" spans="1:16">
      <c r="A647" s="221">
        <v>1645</v>
      </c>
      <c r="B647" s="221" t="s">
        <v>1804</v>
      </c>
      <c r="C647" s="221" t="s">
        <v>1805</v>
      </c>
      <c r="D647" s="221" t="s">
        <v>3065</v>
      </c>
      <c r="E647" s="221">
        <v>34</v>
      </c>
      <c r="F647" s="221" t="s">
        <v>3113</v>
      </c>
      <c r="G647" s="221" t="s">
        <v>3138</v>
      </c>
      <c r="H647" s="37"/>
      <c r="I647" s="37"/>
      <c r="J647" s="37"/>
      <c r="K647" s="37"/>
      <c r="L647" s="37"/>
      <c r="M647" s="79"/>
      <c r="N647" s="38"/>
      <c r="O647" s="22" t="str">
        <f>IF(学校情報入力!$C$7="","",IF(学校情報入力!$C$7=登録データ!F647,1,0))</f>
        <v/>
      </c>
      <c r="P647" s="22" t="str">
        <f>IF(学校情報入力!$C$7="","",IF(学校情報入力!$C$7=登録データ!M647,1,0))</f>
        <v/>
      </c>
    </row>
    <row r="648" spans="1:16">
      <c r="A648" s="221">
        <v>1646</v>
      </c>
      <c r="B648" s="221" t="s">
        <v>1806</v>
      </c>
      <c r="C648" s="221" t="s">
        <v>1807</v>
      </c>
      <c r="D648" s="221" t="s">
        <v>3065</v>
      </c>
      <c r="E648" s="221">
        <v>34</v>
      </c>
      <c r="F648" s="221" t="s">
        <v>3113</v>
      </c>
      <c r="G648" s="221" t="s">
        <v>3138</v>
      </c>
      <c r="H648" s="37"/>
      <c r="I648" s="37"/>
      <c r="J648" s="37"/>
      <c r="K648" s="37"/>
      <c r="L648" s="37"/>
      <c r="M648" s="79"/>
      <c r="N648" s="38"/>
      <c r="O648" s="22" t="str">
        <f>IF(学校情報入力!$C$7="","",IF(学校情報入力!$C$7=登録データ!F648,1,0))</f>
        <v/>
      </c>
      <c r="P648" s="22" t="str">
        <f>IF(学校情報入力!$C$7="","",IF(学校情報入力!$C$7=登録データ!M648,1,0))</f>
        <v/>
      </c>
    </row>
    <row r="649" spans="1:16">
      <c r="A649" s="221">
        <v>1647</v>
      </c>
      <c r="B649" s="221" t="s">
        <v>1808</v>
      </c>
      <c r="C649" s="221" t="s">
        <v>1809</v>
      </c>
      <c r="D649" s="221" t="s">
        <v>3065</v>
      </c>
      <c r="E649" s="221">
        <v>34</v>
      </c>
      <c r="F649" s="221" t="s">
        <v>3113</v>
      </c>
      <c r="G649" s="221" t="s">
        <v>3138</v>
      </c>
      <c r="H649" s="37"/>
      <c r="I649" s="37"/>
      <c r="J649" s="37"/>
      <c r="K649" s="37"/>
      <c r="L649" s="37"/>
      <c r="M649" s="79"/>
      <c r="N649" s="38"/>
      <c r="O649" s="22" t="str">
        <f>IF(学校情報入力!$C$7="","",IF(学校情報入力!$C$7=登録データ!F649,1,0))</f>
        <v/>
      </c>
      <c r="P649" s="22" t="str">
        <f>IF(学校情報入力!$C$7="","",IF(学校情報入力!$C$7=登録データ!M649,1,0))</f>
        <v/>
      </c>
    </row>
    <row r="650" spans="1:16">
      <c r="A650" s="221">
        <v>1648</v>
      </c>
      <c r="B650" s="221" t="s">
        <v>1810</v>
      </c>
      <c r="C650" s="221" t="s">
        <v>1811</v>
      </c>
      <c r="D650" s="221" t="s">
        <v>3065</v>
      </c>
      <c r="E650" s="221">
        <v>34</v>
      </c>
      <c r="F650" s="221" t="s">
        <v>3113</v>
      </c>
      <c r="G650" s="221" t="s">
        <v>3138</v>
      </c>
      <c r="H650" s="37"/>
      <c r="I650" s="37"/>
      <c r="J650" s="37"/>
      <c r="K650" s="37"/>
      <c r="L650" s="37"/>
      <c r="M650" s="79"/>
      <c r="N650" s="38"/>
      <c r="O650" s="22" t="str">
        <f>IF(学校情報入力!$C$7="","",IF(学校情報入力!$C$7=登録データ!F650,1,0))</f>
        <v/>
      </c>
      <c r="P650" s="22" t="str">
        <f>IF(学校情報入力!$C$7="","",IF(学校情報入力!$C$7=登録データ!M650,1,0))</f>
        <v/>
      </c>
    </row>
    <row r="651" spans="1:16">
      <c r="A651" s="221">
        <v>1649</v>
      </c>
      <c r="B651" s="221" t="s">
        <v>1812</v>
      </c>
      <c r="C651" s="221" t="s">
        <v>1813</v>
      </c>
      <c r="D651" s="221" t="s">
        <v>3073</v>
      </c>
      <c r="E651" s="221">
        <v>31</v>
      </c>
      <c r="F651" s="221" t="s">
        <v>3096</v>
      </c>
      <c r="G651" s="221">
        <v>6</v>
      </c>
      <c r="H651" s="37"/>
      <c r="I651" s="37"/>
      <c r="J651" s="37"/>
      <c r="K651" s="37"/>
      <c r="L651" s="37"/>
      <c r="M651" s="79"/>
      <c r="N651" s="38"/>
      <c r="O651" s="22" t="str">
        <f>IF(学校情報入力!$C$7="","",IF(学校情報入力!$C$7=登録データ!F651,1,0))</f>
        <v/>
      </c>
      <c r="P651" s="22" t="str">
        <f>IF(学校情報入力!$C$7="","",IF(学校情報入力!$C$7=登録データ!M651,1,0))</f>
        <v/>
      </c>
    </row>
    <row r="652" spans="1:16">
      <c r="A652" s="221">
        <v>1650</v>
      </c>
      <c r="B652" s="221" t="s">
        <v>1814</v>
      </c>
      <c r="C652" s="221" t="s">
        <v>1815</v>
      </c>
      <c r="D652" s="221" t="s">
        <v>3073</v>
      </c>
      <c r="E652" s="221">
        <v>31</v>
      </c>
      <c r="F652" s="221" t="s">
        <v>3096</v>
      </c>
      <c r="G652" s="221">
        <v>6</v>
      </c>
      <c r="H652" s="37"/>
      <c r="I652" s="37"/>
      <c r="J652" s="37"/>
      <c r="K652" s="37"/>
      <c r="L652" s="37"/>
      <c r="M652" s="79"/>
      <c r="N652" s="38"/>
      <c r="O652" s="22" t="str">
        <f>IF(学校情報入力!$C$7="","",IF(学校情報入力!$C$7=登録データ!F652,1,0))</f>
        <v/>
      </c>
      <c r="P652" s="22" t="str">
        <f>IF(学校情報入力!$C$7="","",IF(学校情報入力!$C$7=登録データ!M652,1,0))</f>
        <v/>
      </c>
    </row>
    <row r="653" spans="1:16">
      <c r="A653" s="221">
        <v>1651</v>
      </c>
      <c r="B653" s="221" t="s">
        <v>1816</v>
      </c>
      <c r="C653" s="221" t="s">
        <v>1817</v>
      </c>
      <c r="D653" s="221" t="s">
        <v>3073</v>
      </c>
      <c r="E653" s="221">
        <v>31</v>
      </c>
      <c r="F653" s="221" t="s">
        <v>3096</v>
      </c>
      <c r="G653" s="221">
        <v>6</v>
      </c>
      <c r="H653" s="37"/>
      <c r="I653" s="37"/>
      <c r="J653" s="37"/>
      <c r="K653" s="37"/>
      <c r="L653" s="37"/>
      <c r="M653" s="79"/>
      <c r="N653" s="38"/>
      <c r="O653" s="22" t="str">
        <f>IF(学校情報入力!$C$7="","",IF(学校情報入力!$C$7=登録データ!F653,1,0))</f>
        <v/>
      </c>
      <c r="P653" s="22" t="str">
        <f>IF(学校情報入力!$C$7="","",IF(学校情報入力!$C$7=登録データ!M653,1,0))</f>
        <v/>
      </c>
    </row>
    <row r="654" spans="1:16">
      <c r="A654" s="221">
        <v>1652</v>
      </c>
      <c r="B654" s="221" t="s">
        <v>1818</v>
      </c>
      <c r="C654" s="221" t="s">
        <v>1819</v>
      </c>
      <c r="D654" s="221" t="s">
        <v>3073</v>
      </c>
      <c r="E654" s="221">
        <v>31</v>
      </c>
      <c r="F654" s="221" t="s">
        <v>3096</v>
      </c>
      <c r="G654" s="221">
        <v>5</v>
      </c>
      <c r="H654" s="37"/>
      <c r="I654" s="37"/>
      <c r="J654" s="37"/>
      <c r="K654" s="37"/>
      <c r="L654" s="37"/>
      <c r="M654" s="79"/>
      <c r="N654" s="38"/>
      <c r="O654" s="22" t="str">
        <f>IF(学校情報入力!$C$7="","",IF(学校情報入力!$C$7=登録データ!F654,1,0))</f>
        <v/>
      </c>
      <c r="P654" s="22" t="str">
        <f>IF(学校情報入力!$C$7="","",IF(学校情報入力!$C$7=登録データ!M654,1,0))</f>
        <v/>
      </c>
    </row>
    <row r="655" spans="1:16">
      <c r="A655" s="221">
        <v>1653</v>
      </c>
      <c r="B655" s="221" t="s">
        <v>1820</v>
      </c>
      <c r="C655" s="221" t="s">
        <v>1821</v>
      </c>
      <c r="D655" s="221" t="s">
        <v>3073</v>
      </c>
      <c r="E655" s="221">
        <v>31</v>
      </c>
      <c r="F655" s="221" t="s">
        <v>3096</v>
      </c>
      <c r="G655" s="221">
        <v>5</v>
      </c>
      <c r="H655" s="37"/>
      <c r="I655" s="37"/>
      <c r="J655" s="37"/>
      <c r="K655" s="37"/>
      <c r="L655" s="37"/>
      <c r="M655" s="79"/>
      <c r="N655" s="38"/>
      <c r="O655" s="22" t="str">
        <f>IF(学校情報入力!$C$7="","",IF(学校情報入力!$C$7=登録データ!F655,1,0))</f>
        <v/>
      </c>
      <c r="P655" s="22" t="str">
        <f>IF(学校情報入力!$C$7="","",IF(学校情報入力!$C$7=登録データ!M655,1,0))</f>
        <v/>
      </c>
    </row>
    <row r="656" spans="1:16">
      <c r="A656" s="221">
        <v>1654</v>
      </c>
      <c r="B656" s="221" t="s">
        <v>1822</v>
      </c>
      <c r="C656" s="221" t="s">
        <v>1823</v>
      </c>
      <c r="D656" s="221" t="s">
        <v>3073</v>
      </c>
      <c r="E656" s="221">
        <v>31</v>
      </c>
      <c r="F656" s="221" t="s">
        <v>3096</v>
      </c>
      <c r="G656" s="221">
        <v>4</v>
      </c>
      <c r="H656" s="37"/>
      <c r="I656" s="37"/>
      <c r="J656" s="37"/>
      <c r="K656" s="37"/>
      <c r="L656" s="37"/>
      <c r="M656" s="79"/>
      <c r="N656" s="38"/>
      <c r="O656" s="22" t="str">
        <f>IF(学校情報入力!$C$7="","",IF(学校情報入力!$C$7=登録データ!F656,1,0))</f>
        <v/>
      </c>
      <c r="P656" s="22" t="str">
        <f>IF(学校情報入力!$C$7="","",IF(学校情報入力!$C$7=登録データ!M656,1,0))</f>
        <v/>
      </c>
    </row>
    <row r="657" spans="1:16">
      <c r="A657" s="221">
        <v>1655</v>
      </c>
      <c r="B657" s="221" t="s">
        <v>1824</v>
      </c>
      <c r="C657" s="221" t="s">
        <v>1825</v>
      </c>
      <c r="D657" s="221" t="s">
        <v>3073</v>
      </c>
      <c r="E657" s="221">
        <v>31</v>
      </c>
      <c r="F657" s="221" t="s">
        <v>3096</v>
      </c>
      <c r="G657" s="221">
        <v>4</v>
      </c>
      <c r="H657" s="37"/>
      <c r="I657" s="37"/>
      <c r="J657" s="37"/>
      <c r="K657" s="37"/>
      <c r="L657" s="37"/>
      <c r="M657" s="79"/>
      <c r="N657" s="38"/>
      <c r="O657" s="22" t="str">
        <f>IF(学校情報入力!$C$7="","",IF(学校情報入力!$C$7=登録データ!F657,1,0))</f>
        <v/>
      </c>
      <c r="P657" s="22" t="str">
        <f>IF(学校情報入力!$C$7="","",IF(学校情報入力!$C$7=登録データ!M657,1,0))</f>
        <v/>
      </c>
    </row>
    <row r="658" spans="1:16">
      <c r="A658" s="221">
        <v>1656</v>
      </c>
      <c r="B658" s="221" t="s">
        <v>1826</v>
      </c>
      <c r="C658" s="221" t="s">
        <v>1827</v>
      </c>
      <c r="D658" s="221" t="s">
        <v>3073</v>
      </c>
      <c r="E658" s="221">
        <v>31</v>
      </c>
      <c r="F658" s="221" t="s">
        <v>3096</v>
      </c>
      <c r="G658" s="221">
        <v>3</v>
      </c>
      <c r="H658" s="37"/>
      <c r="I658" s="37"/>
      <c r="J658" s="37"/>
      <c r="K658" s="37"/>
      <c r="L658" s="37"/>
      <c r="M658" s="79"/>
      <c r="N658" s="38"/>
      <c r="O658" s="22" t="str">
        <f>IF(学校情報入力!$C$7="","",IF(学校情報入力!$C$7=登録データ!F658,1,0))</f>
        <v/>
      </c>
      <c r="P658" s="22" t="str">
        <f>IF(学校情報入力!$C$7="","",IF(学校情報入力!$C$7=登録データ!M658,1,0))</f>
        <v/>
      </c>
    </row>
    <row r="659" spans="1:16">
      <c r="A659" s="221">
        <v>1657</v>
      </c>
      <c r="B659" s="221" t="s">
        <v>1828</v>
      </c>
      <c r="C659" s="221" t="s">
        <v>1829</v>
      </c>
      <c r="D659" s="221" t="s">
        <v>3073</v>
      </c>
      <c r="E659" s="221">
        <v>31</v>
      </c>
      <c r="F659" s="221" t="s">
        <v>3096</v>
      </c>
      <c r="G659" s="221">
        <v>3</v>
      </c>
      <c r="H659" s="37"/>
      <c r="I659" s="37"/>
      <c r="J659" s="37"/>
      <c r="K659" s="37"/>
      <c r="L659" s="37"/>
      <c r="M659" s="79"/>
      <c r="N659" s="38"/>
      <c r="O659" s="22" t="str">
        <f>IF(学校情報入力!$C$7="","",IF(学校情報入力!$C$7=登録データ!F659,1,0))</f>
        <v/>
      </c>
      <c r="P659" s="22" t="str">
        <f>IF(学校情報入力!$C$7="","",IF(学校情報入力!$C$7=登録データ!M659,1,0))</f>
        <v/>
      </c>
    </row>
    <row r="660" spans="1:16">
      <c r="A660" s="221">
        <v>1658</v>
      </c>
      <c r="B660" s="221" t="s">
        <v>1830</v>
      </c>
      <c r="C660" s="221" t="s">
        <v>1831</v>
      </c>
      <c r="D660" s="221" t="s">
        <v>3074</v>
      </c>
      <c r="E660" s="221">
        <v>36</v>
      </c>
      <c r="F660" s="221" t="s">
        <v>351</v>
      </c>
      <c r="G660" s="221" t="s">
        <v>3134</v>
      </c>
      <c r="H660" s="37"/>
      <c r="I660" s="37"/>
      <c r="J660" s="37"/>
      <c r="K660" s="37"/>
      <c r="L660" s="37"/>
      <c r="M660" s="79"/>
      <c r="N660" s="38"/>
      <c r="O660" s="22" t="str">
        <f>IF(学校情報入力!$C$7="","",IF(学校情報入力!$C$7=登録データ!F660,1,0))</f>
        <v/>
      </c>
      <c r="P660" s="22" t="str">
        <f>IF(学校情報入力!$C$7="","",IF(学校情報入力!$C$7=登録データ!M660,1,0))</f>
        <v/>
      </c>
    </row>
    <row r="661" spans="1:16">
      <c r="A661" s="221">
        <v>1659</v>
      </c>
      <c r="B661" s="221" t="s">
        <v>1832</v>
      </c>
      <c r="C661" s="221" t="s">
        <v>1833</v>
      </c>
      <c r="D661" s="221" t="s">
        <v>3074</v>
      </c>
      <c r="E661" s="221">
        <v>36</v>
      </c>
      <c r="F661" s="221" t="s">
        <v>351</v>
      </c>
      <c r="G661" s="221" t="s">
        <v>3134</v>
      </c>
      <c r="H661" s="37"/>
      <c r="I661" s="37"/>
      <c r="J661" s="37"/>
      <c r="K661" s="37"/>
      <c r="L661" s="37"/>
      <c r="M661" s="79"/>
      <c r="N661" s="38"/>
      <c r="O661" s="22" t="str">
        <f>IF(学校情報入力!$C$7="","",IF(学校情報入力!$C$7=登録データ!F661,1,0))</f>
        <v/>
      </c>
      <c r="P661" s="22" t="str">
        <f>IF(学校情報入力!$C$7="","",IF(学校情報入力!$C$7=登録データ!M661,1,0))</f>
        <v/>
      </c>
    </row>
    <row r="662" spans="1:16">
      <c r="A662" s="221">
        <v>1660</v>
      </c>
      <c r="B662" s="221" t="s">
        <v>1834</v>
      </c>
      <c r="C662" s="221" t="s">
        <v>1835</v>
      </c>
      <c r="D662" s="221" t="s">
        <v>3074</v>
      </c>
      <c r="E662" s="221">
        <v>36</v>
      </c>
      <c r="F662" s="221" t="s">
        <v>351</v>
      </c>
      <c r="G662" s="221" t="s">
        <v>3134</v>
      </c>
      <c r="H662" s="37"/>
      <c r="I662" s="37"/>
      <c r="J662" s="37"/>
      <c r="K662" s="37"/>
      <c r="L662" s="37"/>
      <c r="M662" s="79"/>
      <c r="N662" s="38"/>
      <c r="O662" s="22" t="str">
        <f>IF(学校情報入力!$C$7="","",IF(学校情報入力!$C$7=登録データ!F662,1,0))</f>
        <v/>
      </c>
      <c r="P662" s="22" t="str">
        <f>IF(学校情報入力!$C$7="","",IF(学校情報入力!$C$7=登録データ!M662,1,0))</f>
        <v/>
      </c>
    </row>
    <row r="663" spans="1:16">
      <c r="A663" s="221">
        <v>1661</v>
      </c>
      <c r="B663" s="221" t="s">
        <v>1836</v>
      </c>
      <c r="C663" s="221" t="s">
        <v>1837</v>
      </c>
      <c r="D663" s="221" t="s">
        <v>3074</v>
      </c>
      <c r="E663" s="221">
        <v>36</v>
      </c>
      <c r="F663" s="221" t="s">
        <v>351</v>
      </c>
      <c r="G663" s="221" t="s">
        <v>3134</v>
      </c>
      <c r="H663" s="37"/>
      <c r="I663" s="37"/>
      <c r="J663" s="37"/>
      <c r="K663" s="37"/>
      <c r="L663" s="37"/>
      <c r="M663" s="79"/>
      <c r="N663" s="38"/>
      <c r="O663" s="22" t="str">
        <f>IF(学校情報入力!$C$7="","",IF(学校情報入力!$C$7=登録データ!F663,1,0))</f>
        <v/>
      </c>
      <c r="P663" s="22" t="str">
        <f>IF(学校情報入力!$C$7="","",IF(学校情報入力!$C$7=登録データ!M663,1,0))</f>
        <v/>
      </c>
    </row>
    <row r="664" spans="1:16">
      <c r="A664" s="221">
        <v>1662</v>
      </c>
      <c r="B664" s="221" t="s">
        <v>1838</v>
      </c>
      <c r="C664" s="221" t="s">
        <v>1839</v>
      </c>
      <c r="D664" s="221" t="s">
        <v>3068</v>
      </c>
      <c r="E664" s="221">
        <v>37</v>
      </c>
      <c r="F664" s="221" t="s">
        <v>3114</v>
      </c>
      <c r="G664" s="221" t="s">
        <v>3134</v>
      </c>
      <c r="H664" s="37"/>
      <c r="I664" s="37"/>
      <c r="J664" s="37"/>
      <c r="K664" s="37"/>
      <c r="L664" s="37"/>
      <c r="M664" s="79"/>
      <c r="N664" s="38"/>
      <c r="O664" s="22" t="str">
        <f>IF(学校情報入力!$C$7="","",IF(学校情報入力!$C$7=登録データ!F664,1,0))</f>
        <v/>
      </c>
      <c r="P664" s="22" t="str">
        <f>IF(学校情報入力!$C$7="","",IF(学校情報入力!$C$7=登録データ!M664,1,0))</f>
        <v/>
      </c>
    </row>
    <row r="665" spans="1:16">
      <c r="A665" s="221">
        <v>1663</v>
      </c>
      <c r="B665" s="221" t="s">
        <v>1840</v>
      </c>
      <c r="C665" s="221" t="s">
        <v>1841</v>
      </c>
      <c r="D665" s="221" t="s">
        <v>3068</v>
      </c>
      <c r="E665" s="221">
        <v>37</v>
      </c>
      <c r="F665" s="221" t="s">
        <v>3114</v>
      </c>
      <c r="G665" s="221" t="s">
        <v>3134</v>
      </c>
      <c r="H665" s="37"/>
      <c r="I665" s="37"/>
      <c r="J665" s="37"/>
      <c r="K665" s="37"/>
      <c r="L665" s="37"/>
      <c r="M665" s="79"/>
      <c r="N665" s="38"/>
      <c r="O665" s="22" t="str">
        <f>IF(学校情報入力!$C$7="","",IF(学校情報入力!$C$7=登録データ!F665,1,0))</f>
        <v/>
      </c>
      <c r="P665" s="22" t="str">
        <f>IF(学校情報入力!$C$7="","",IF(学校情報入力!$C$7=登録データ!M665,1,0))</f>
        <v/>
      </c>
    </row>
    <row r="666" spans="1:16">
      <c r="A666" s="221">
        <v>1664</v>
      </c>
      <c r="B666" s="221" t="s">
        <v>1842</v>
      </c>
      <c r="C666" s="221" t="s">
        <v>1843</v>
      </c>
      <c r="D666" s="221" t="s">
        <v>3068</v>
      </c>
      <c r="E666" s="221">
        <v>37</v>
      </c>
      <c r="F666" s="221" t="s">
        <v>3114</v>
      </c>
      <c r="G666" s="221" t="s">
        <v>3138</v>
      </c>
      <c r="H666" s="37"/>
      <c r="I666" s="37"/>
      <c r="J666" s="37"/>
      <c r="K666" s="37"/>
      <c r="L666" s="37"/>
      <c r="M666" s="79"/>
      <c r="N666" s="38"/>
      <c r="O666" s="22" t="str">
        <f>IF(学校情報入力!$C$7="","",IF(学校情報入力!$C$7=登録データ!F666,1,0))</f>
        <v/>
      </c>
      <c r="P666" s="22" t="str">
        <f>IF(学校情報入力!$C$7="","",IF(学校情報入力!$C$7=登録データ!M666,1,0))</f>
        <v/>
      </c>
    </row>
    <row r="667" spans="1:16">
      <c r="A667" s="221">
        <v>1665</v>
      </c>
      <c r="B667" s="221" t="s">
        <v>1844</v>
      </c>
      <c r="C667" s="221" t="s">
        <v>1845</v>
      </c>
      <c r="D667" s="221" t="s">
        <v>3068</v>
      </c>
      <c r="E667" s="221">
        <v>37</v>
      </c>
      <c r="F667" s="221" t="s">
        <v>3114</v>
      </c>
      <c r="G667" s="221" t="s">
        <v>3138</v>
      </c>
      <c r="H667" s="37"/>
      <c r="I667" s="37"/>
      <c r="J667" s="37"/>
      <c r="K667" s="37"/>
      <c r="L667" s="37"/>
      <c r="M667" s="79"/>
      <c r="N667" s="38"/>
      <c r="O667" s="22" t="str">
        <f>IF(学校情報入力!$C$7="","",IF(学校情報入力!$C$7=登録データ!F667,1,0))</f>
        <v/>
      </c>
      <c r="P667" s="22" t="str">
        <f>IF(学校情報入力!$C$7="","",IF(学校情報入力!$C$7=登録データ!M667,1,0))</f>
        <v/>
      </c>
    </row>
    <row r="668" spans="1:16">
      <c r="A668" s="221">
        <v>1666</v>
      </c>
      <c r="B668" s="221" t="s">
        <v>1846</v>
      </c>
      <c r="C668" s="221" t="s">
        <v>1847</v>
      </c>
      <c r="D668" s="221" t="s">
        <v>3065</v>
      </c>
      <c r="E668" s="221">
        <v>34</v>
      </c>
      <c r="F668" s="221" t="s">
        <v>363</v>
      </c>
      <c r="G668" s="221">
        <v>3</v>
      </c>
      <c r="H668" s="37"/>
      <c r="I668" s="37"/>
      <c r="J668" s="37"/>
      <c r="K668" s="37"/>
      <c r="L668" s="37"/>
      <c r="M668" s="79"/>
      <c r="N668" s="38"/>
      <c r="O668" s="22" t="str">
        <f>IF(学校情報入力!$C$7="","",IF(学校情報入力!$C$7=登録データ!F668,1,0))</f>
        <v/>
      </c>
      <c r="P668" s="22" t="str">
        <f>IF(学校情報入力!$C$7="","",IF(学校情報入力!$C$7=登録データ!M668,1,0))</f>
        <v/>
      </c>
    </row>
    <row r="669" spans="1:16">
      <c r="A669" s="221">
        <v>1667</v>
      </c>
      <c r="B669" s="221" t="s">
        <v>1848</v>
      </c>
      <c r="C669" s="221" t="s">
        <v>1849</v>
      </c>
      <c r="D669" s="221" t="s">
        <v>3065</v>
      </c>
      <c r="E669" s="221">
        <v>34</v>
      </c>
      <c r="F669" s="221" t="s">
        <v>3115</v>
      </c>
      <c r="G669" s="221" t="s">
        <v>3135</v>
      </c>
      <c r="H669" s="37"/>
      <c r="I669" s="37"/>
      <c r="J669" s="37"/>
      <c r="K669" s="37"/>
      <c r="L669" s="37"/>
      <c r="M669" s="79"/>
      <c r="N669" s="38"/>
      <c r="O669" s="22" t="str">
        <f>IF(学校情報入力!$C$7="","",IF(学校情報入力!$C$7=登録データ!F669,1,0))</f>
        <v/>
      </c>
      <c r="P669" s="22" t="str">
        <f>IF(学校情報入力!$C$7="","",IF(学校情報入力!$C$7=登録データ!M669,1,0))</f>
        <v/>
      </c>
    </row>
    <row r="670" spans="1:16">
      <c r="A670" s="221">
        <v>1668</v>
      </c>
      <c r="B670" s="221" t="s">
        <v>1850</v>
      </c>
      <c r="C670" s="221" t="s">
        <v>1851</v>
      </c>
      <c r="D670" s="221" t="s">
        <v>3071</v>
      </c>
      <c r="E670" s="221">
        <v>35</v>
      </c>
      <c r="F670" s="221" t="s">
        <v>3115</v>
      </c>
      <c r="G670" s="221" t="s">
        <v>3134</v>
      </c>
      <c r="H670" s="37"/>
      <c r="I670" s="37"/>
      <c r="J670" s="37"/>
      <c r="K670" s="37"/>
      <c r="L670" s="37"/>
      <c r="M670" s="79"/>
      <c r="N670" s="38"/>
      <c r="O670" s="22" t="str">
        <f>IF(学校情報入力!$C$7="","",IF(学校情報入力!$C$7=登録データ!F670,1,0))</f>
        <v/>
      </c>
      <c r="P670" s="22" t="str">
        <f>IF(学校情報入力!$C$7="","",IF(学校情報入力!$C$7=登録データ!M670,1,0))</f>
        <v/>
      </c>
    </row>
    <row r="671" spans="1:16">
      <c r="A671" s="221">
        <v>1669</v>
      </c>
      <c r="B671" s="221" t="s">
        <v>1852</v>
      </c>
      <c r="C671" s="221" t="s">
        <v>1853</v>
      </c>
      <c r="D671" s="221" t="s">
        <v>3083</v>
      </c>
      <c r="E671" s="221">
        <v>38</v>
      </c>
      <c r="F671" s="221" t="s">
        <v>3115</v>
      </c>
      <c r="G671" s="221" t="s">
        <v>3134</v>
      </c>
      <c r="H671" s="37"/>
      <c r="I671" s="37"/>
      <c r="J671" s="37"/>
      <c r="K671" s="37"/>
      <c r="L671" s="37"/>
      <c r="M671" s="79"/>
      <c r="N671" s="38"/>
      <c r="O671" s="22" t="str">
        <f>IF(学校情報入力!$C$7="","",IF(学校情報入力!$C$7=登録データ!F671,1,0))</f>
        <v/>
      </c>
      <c r="P671" s="22" t="str">
        <f>IF(学校情報入力!$C$7="","",IF(学校情報入力!$C$7=登録データ!M671,1,0))</f>
        <v/>
      </c>
    </row>
    <row r="672" spans="1:16">
      <c r="A672" s="221">
        <v>1670</v>
      </c>
      <c r="B672" s="221" t="s">
        <v>1854</v>
      </c>
      <c r="C672" s="221" t="s">
        <v>1855</v>
      </c>
      <c r="D672" s="221" t="s">
        <v>3071</v>
      </c>
      <c r="E672" s="221">
        <v>35</v>
      </c>
      <c r="F672" s="221" t="s">
        <v>3115</v>
      </c>
      <c r="G672" s="221" t="s">
        <v>3134</v>
      </c>
      <c r="H672" s="37"/>
      <c r="I672" s="37"/>
      <c r="J672" s="37"/>
      <c r="K672" s="37"/>
      <c r="L672" s="37"/>
      <c r="M672" s="79"/>
      <c r="N672" s="38"/>
      <c r="O672" s="22" t="str">
        <f>IF(学校情報入力!$C$7="","",IF(学校情報入力!$C$7=登録データ!F672,1,0))</f>
        <v/>
      </c>
      <c r="P672" s="22" t="str">
        <f>IF(学校情報入力!$C$7="","",IF(学校情報入力!$C$7=登録データ!M672,1,0))</f>
        <v/>
      </c>
    </row>
    <row r="673" spans="1:16">
      <c r="A673" s="221">
        <v>1671</v>
      </c>
      <c r="B673" s="221" t="s">
        <v>1856</v>
      </c>
      <c r="C673" s="221" t="s">
        <v>1857</v>
      </c>
      <c r="D673" s="221" t="s">
        <v>3071</v>
      </c>
      <c r="E673" s="221">
        <v>35</v>
      </c>
      <c r="F673" s="221" t="s">
        <v>3115</v>
      </c>
      <c r="G673" s="221" t="s">
        <v>3134</v>
      </c>
      <c r="H673" s="37"/>
      <c r="I673" s="37"/>
      <c r="J673" s="37"/>
      <c r="K673" s="37"/>
      <c r="L673" s="37"/>
      <c r="M673" s="79"/>
      <c r="N673" s="38"/>
      <c r="O673" s="22" t="str">
        <f>IF(学校情報入力!$C$7="","",IF(学校情報入力!$C$7=登録データ!F673,1,0))</f>
        <v/>
      </c>
      <c r="P673" s="22" t="str">
        <f>IF(学校情報入力!$C$7="","",IF(学校情報入力!$C$7=登録データ!M673,1,0))</f>
        <v/>
      </c>
    </row>
    <row r="674" spans="1:16">
      <c r="A674" s="221">
        <v>1672</v>
      </c>
      <c r="B674" s="221" t="s">
        <v>1858</v>
      </c>
      <c r="C674" s="221" t="s">
        <v>1859</v>
      </c>
      <c r="D674" s="221" t="s">
        <v>3065</v>
      </c>
      <c r="E674" s="221">
        <v>34</v>
      </c>
      <c r="F674" s="221" t="s">
        <v>3115</v>
      </c>
      <c r="G674" s="221" t="s">
        <v>3134</v>
      </c>
      <c r="H674" s="37"/>
      <c r="I674" s="37"/>
      <c r="J674" s="37"/>
      <c r="K674" s="37"/>
      <c r="L674" s="37"/>
      <c r="M674" s="79"/>
      <c r="N674" s="38"/>
      <c r="O674" s="22" t="str">
        <f>IF(学校情報入力!$C$7="","",IF(学校情報入力!$C$7=登録データ!F674,1,0))</f>
        <v/>
      </c>
      <c r="P674" s="22" t="str">
        <f>IF(学校情報入力!$C$7="","",IF(学校情報入力!$C$7=登録データ!M674,1,0))</f>
        <v/>
      </c>
    </row>
    <row r="675" spans="1:16">
      <c r="A675" s="221">
        <v>1673</v>
      </c>
      <c r="B675" s="221" t="s">
        <v>1860</v>
      </c>
      <c r="C675" s="221" t="s">
        <v>1861</v>
      </c>
      <c r="D675" s="221" t="s">
        <v>3065</v>
      </c>
      <c r="E675" s="221">
        <v>34</v>
      </c>
      <c r="F675" s="221" t="s">
        <v>3115</v>
      </c>
      <c r="G675" s="221" t="s">
        <v>3134</v>
      </c>
      <c r="H675" s="37"/>
      <c r="I675" s="37"/>
      <c r="J675" s="37"/>
      <c r="K675" s="37"/>
      <c r="L675" s="37"/>
      <c r="M675" s="79"/>
      <c r="N675" s="38"/>
      <c r="O675" s="22" t="str">
        <f>IF(学校情報入力!$C$7="","",IF(学校情報入力!$C$7=登録データ!F675,1,0))</f>
        <v/>
      </c>
      <c r="P675" s="22" t="str">
        <f>IF(学校情報入力!$C$7="","",IF(学校情報入力!$C$7=登録データ!M675,1,0))</f>
        <v/>
      </c>
    </row>
    <row r="676" spans="1:16">
      <c r="A676" s="221">
        <v>1674</v>
      </c>
      <c r="B676" s="221" t="s">
        <v>1862</v>
      </c>
      <c r="C676" s="221" t="s">
        <v>1863</v>
      </c>
      <c r="D676" s="221" t="s">
        <v>3071</v>
      </c>
      <c r="E676" s="221">
        <v>35</v>
      </c>
      <c r="F676" s="221" t="s">
        <v>3115</v>
      </c>
      <c r="G676" s="221" t="s">
        <v>3134</v>
      </c>
      <c r="H676" s="37"/>
      <c r="I676" s="37"/>
      <c r="J676" s="37"/>
      <c r="K676" s="37"/>
      <c r="L676" s="37"/>
      <c r="M676" s="79"/>
      <c r="N676" s="38"/>
      <c r="O676" s="22" t="str">
        <f>IF(学校情報入力!$C$7="","",IF(学校情報入力!$C$7=登録データ!F676,1,0))</f>
        <v/>
      </c>
      <c r="P676" s="22" t="str">
        <f>IF(学校情報入力!$C$7="","",IF(学校情報入力!$C$7=登録データ!M676,1,0))</f>
        <v/>
      </c>
    </row>
    <row r="677" spans="1:16">
      <c r="A677" s="221">
        <v>1675</v>
      </c>
      <c r="B677" s="221" t="s">
        <v>1864</v>
      </c>
      <c r="C677" s="221" t="s">
        <v>1865</v>
      </c>
      <c r="D677" s="221" t="s">
        <v>3073</v>
      </c>
      <c r="E677" s="221">
        <v>31</v>
      </c>
      <c r="F677" s="221" t="s">
        <v>3115</v>
      </c>
      <c r="G677" s="221" t="s">
        <v>3134</v>
      </c>
      <c r="H677" s="37"/>
      <c r="I677" s="37"/>
      <c r="J677" s="37"/>
      <c r="K677" s="37"/>
      <c r="L677" s="37"/>
      <c r="M677" s="79"/>
      <c r="N677" s="38"/>
      <c r="O677" s="22" t="str">
        <f>IF(学校情報入力!$C$7="","",IF(学校情報入力!$C$7=登録データ!F677,1,0))</f>
        <v/>
      </c>
      <c r="P677" s="22" t="str">
        <f>IF(学校情報入力!$C$7="","",IF(学校情報入力!$C$7=登録データ!M677,1,0))</f>
        <v/>
      </c>
    </row>
    <row r="678" spans="1:16">
      <c r="A678" s="221">
        <v>1676</v>
      </c>
      <c r="B678" s="221" t="s">
        <v>1866</v>
      </c>
      <c r="C678" s="221" t="s">
        <v>1867</v>
      </c>
      <c r="D678" s="221" t="s">
        <v>3074</v>
      </c>
      <c r="E678" s="221">
        <v>36</v>
      </c>
      <c r="F678" s="221" t="s">
        <v>3115</v>
      </c>
      <c r="G678" s="221" t="s">
        <v>3134</v>
      </c>
      <c r="H678" s="37"/>
      <c r="I678" s="37"/>
      <c r="J678" s="37"/>
      <c r="K678" s="37"/>
      <c r="L678" s="37"/>
      <c r="M678" s="79"/>
      <c r="N678" s="38"/>
      <c r="O678" s="22" t="str">
        <f>IF(学校情報入力!$C$7="","",IF(学校情報入力!$C$7=登録データ!F678,1,0))</f>
        <v/>
      </c>
      <c r="P678" s="22" t="str">
        <f>IF(学校情報入力!$C$7="","",IF(学校情報入力!$C$7=登録データ!M678,1,0))</f>
        <v/>
      </c>
    </row>
    <row r="679" spans="1:16">
      <c r="A679" s="221">
        <v>1677</v>
      </c>
      <c r="B679" s="221" t="s">
        <v>1868</v>
      </c>
      <c r="C679" s="221" t="s">
        <v>1869</v>
      </c>
      <c r="D679" s="221" t="s">
        <v>3073</v>
      </c>
      <c r="E679" s="221">
        <v>31</v>
      </c>
      <c r="F679" s="221" t="s">
        <v>3115</v>
      </c>
      <c r="G679" s="221" t="s">
        <v>3134</v>
      </c>
      <c r="H679" s="37"/>
      <c r="I679" s="37"/>
      <c r="J679" s="37"/>
      <c r="K679" s="37"/>
      <c r="L679" s="37"/>
      <c r="M679" s="79"/>
      <c r="N679" s="38"/>
      <c r="O679" s="22" t="str">
        <f>IF(学校情報入力!$C$7="","",IF(学校情報入力!$C$7=登録データ!F679,1,0))</f>
        <v/>
      </c>
      <c r="P679" s="22" t="str">
        <f>IF(学校情報入力!$C$7="","",IF(学校情報入力!$C$7=登録データ!M679,1,0))</f>
        <v/>
      </c>
    </row>
    <row r="680" spans="1:16">
      <c r="A680" s="221">
        <v>1678</v>
      </c>
      <c r="B680" s="221" t="s">
        <v>1870</v>
      </c>
      <c r="C680" s="221" t="s">
        <v>1871</v>
      </c>
      <c r="D680" s="221" t="s">
        <v>3065</v>
      </c>
      <c r="E680" s="221">
        <v>34</v>
      </c>
      <c r="F680" s="221" t="s">
        <v>3115</v>
      </c>
      <c r="G680" s="221" t="s">
        <v>3139</v>
      </c>
      <c r="H680" s="37"/>
      <c r="I680" s="37"/>
      <c r="J680" s="37"/>
      <c r="K680" s="37"/>
      <c r="L680" s="37"/>
      <c r="M680" s="79"/>
      <c r="N680" s="38"/>
      <c r="O680" s="22" t="str">
        <f>IF(学校情報入力!$C$7="","",IF(学校情報入力!$C$7=登録データ!F680,1,0))</f>
        <v/>
      </c>
      <c r="P680" s="22" t="str">
        <f>IF(学校情報入力!$C$7="","",IF(学校情報入力!$C$7=登録データ!M680,1,0))</f>
        <v/>
      </c>
    </row>
    <row r="681" spans="1:16">
      <c r="A681" s="221">
        <v>1679</v>
      </c>
      <c r="B681" s="221" t="s">
        <v>1872</v>
      </c>
      <c r="C681" s="221" t="s">
        <v>1873</v>
      </c>
      <c r="D681" s="221" t="s">
        <v>3067</v>
      </c>
      <c r="E681" s="221">
        <v>32</v>
      </c>
      <c r="F681" s="221" t="s">
        <v>3115</v>
      </c>
      <c r="G681" s="221" t="s">
        <v>3139</v>
      </c>
      <c r="H681" s="37"/>
      <c r="I681" s="37"/>
      <c r="J681" s="37"/>
      <c r="K681" s="37"/>
      <c r="L681" s="37"/>
      <c r="M681" s="79"/>
      <c r="N681" s="38"/>
      <c r="O681" s="22" t="str">
        <f>IF(学校情報入力!$C$7="","",IF(学校情報入力!$C$7=登録データ!F681,1,0))</f>
        <v/>
      </c>
      <c r="P681" s="22" t="str">
        <f>IF(学校情報入力!$C$7="","",IF(学校情報入力!$C$7=登録データ!M681,1,0))</f>
        <v/>
      </c>
    </row>
    <row r="682" spans="1:16">
      <c r="A682" s="221">
        <v>1680</v>
      </c>
      <c r="B682" s="221" t="s">
        <v>1874</v>
      </c>
      <c r="C682" s="221" t="s">
        <v>1875</v>
      </c>
      <c r="D682" s="221" t="s">
        <v>3067</v>
      </c>
      <c r="E682" s="221">
        <v>32</v>
      </c>
      <c r="F682" s="221" t="s">
        <v>3115</v>
      </c>
      <c r="G682" s="221" t="s">
        <v>3139</v>
      </c>
      <c r="H682" s="37"/>
      <c r="I682" s="37"/>
      <c r="J682" s="37"/>
      <c r="K682" s="37"/>
      <c r="L682" s="37"/>
      <c r="M682" s="79"/>
      <c r="N682" s="38"/>
      <c r="O682" s="22" t="str">
        <f>IF(学校情報入力!$C$7="","",IF(学校情報入力!$C$7=登録データ!F682,1,0))</f>
        <v/>
      </c>
      <c r="P682" s="22" t="str">
        <f>IF(学校情報入力!$C$7="","",IF(学校情報入力!$C$7=登録データ!M682,1,0))</f>
        <v/>
      </c>
    </row>
    <row r="683" spans="1:16">
      <c r="A683" s="221">
        <v>1681</v>
      </c>
      <c r="B683" s="221" t="s">
        <v>1876</v>
      </c>
      <c r="C683" s="221" t="s">
        <v>1877</v>
      </c>
      <c r="D683" s="221" t="s">
        <v>3083</v>
      </c>
      <c r="E683" s="221">
        <v>38</v>
      </c>
      <c r="F683" s="221" t="s">
        <v>3115</v>
      </c>
      <c r="G683" s="221" t="s">
        <v>3139</v>
      </c>
      <c r="H683" s="37"/>
      <c r="I683" s="37"/>
      <c r="J683" s="37"/>
      <c r="K683" s="37"/>
      <c r="L683" s="37"/>
      <c r="M683" s="79"/>
      <c r="N683" s="38"/>
      <c r="O683" s="22" t="str">
        <f>IF(学校情報入力!$C$7="","",IF(学校情報入力!$C$7=登録データ!F683,1,0))</f>
        <v/>
      </c>
      <c r="P683" s="22" t="str">
        <f>IF(学校情報入力!$C$7="","",IF(学校情報入力!$C$7=登録データ!M683,1,0))</f>
        <v/>
      </c>
    </row>
    <row r="684" spans="1:16">
      <c r="A684" s="221">
        <v>1682</v>
      </c>
      <c r="B684" s="221" t="s">
        <v>1878</v>
      </c>
      <c r="C684" s="221" t="s">
        <v>1879</v>
      </c>
      <c r="D684" s="221" t="s">
        <v>3079</v>
      </c>
      <c r="E684" s="221">
        <v>24</v>
      </c>
      <c r="F684" s="221" t="s">
        <v>3115</v>
      </c>
      <c r="G684" s="221" t="s">
        <v>3139</v>
      </c>
      <c r="H684" s="37"/>
      <c r="I684" s="37"/>
      <c r="J684" s="37"/>
      <c r="K684" s="37"/>
      <c r="L684" s="37"/>
      <c r="M684" s="79"/>
      <c r="N684" s="38"/>
      <c r="O684" s="22" t="str">
        <f>IF(学校情報入力!$C$7="","",IF(学校情報入力!$C$7=登録データ!F684,1,0))</f>
        <v/>
      </c>
      <c r="P684" s="22" t="str">
        <f>IF(学校情報入力!$C$7="","",IF(学校情報入力!$C$7=登録データ!M684,1,0))</f>
        <v/>
      </c>
    </row>
    <row r="685" spans="1:16">
      <c r="A685" s="221">
        <v>1683</v>
      </c>
      <c r="B685" s="221" t="s">
        <v>1880</v>
      </c>
      <c r="C685" s="221" t="s">
        <v>1881</v>
      </c>
      <c r="D685" s="221" t="s">
        <v>3083</v>
      </c>
      <c r="E685" s="221">
        <v>38</v>
      </c>
      <c r="F685" s="221" t="s">
        <v>3115</v>
      </c>
      <c r="G685" s="221" t="s">
        <v>3139</v>
      </c>
      <c r="H685" s="37"/>
      <c r="I685" s="37"/>
      <c r="J685" s="37"/>
      <c r="K685" s="37"/>
      <c r="L685" s="37"/>
      <c r="M685" s="79"/>
      <c r="N685" s="38"/>
      <c r="O685" s="22" t="str">
        <f>IF(学校情報入力!$C$7="","",IF(学校情報入力!$C$7=登録データ!F685,1,0))</f>
        <v/>
      </c>
      <c r="P685" s="22" t="str">
        <f>IF(学校情報入力!$C$7="","",IF(学校情報入力!$C$7=登録データ!M685,1,0))</f>
        <v/>
      </c>
    </row>
    <row r="686" spans="1:16">
      <c r="A686" s="221">
        <v>1684</v>
      </c>
      <c r="B686" s="221" t="s">
        <v>1882</v>
      </c>
      <c r="C686" s="221" t="s">
        <v>1883</v>
      </c>
      <c r="D686" s="221" t="s">
        <v>3083</v>
      </c>
      <c r="E686" s="221">
        <v>38</v>
      </c>
      <c r="F686" s="221" t="s">
        <v>3115</v>
      </c>
      <c r="G686" s="221" t="s">
        <v>3138</v>
      </c>
      <c r="H686" s="37"/>
      <c r="I686" s="37"/>
      <c r="J686" s="37"/>
      <c r="K686" s="37"/>
      <c r="L686" s="37"/>
      <c r="M686" s="79"/>
      <c r="N686" s="38"/>
      <c r="O686" s="22" t="str">
        <f>IF(学校情報入力!$C$7="","",IF(学校情報入力!$C$7=登録データ!F686,1,0))</f>
        <v/>
      </c>
      <c r="P686" s="22" t="str">
        <f>IF(学校情報入力!$C$7="","",IF(学校情報入力!$C$7=登録データ!M686,1,0))</f>
        <v/>
      </c>
    </row>
    <row r="687" spans="1:16">
      <c r="A687" s="221">
        <v>1685</v>
      </c>
      <c r="B687" s="221" t="s">
        <v>1884</v>
      </c>
      <c r="C687" s="221" t="s">
        <v>1885</v>
      </c>
      <c r="D687" s="221" t="s">
        <v>3066</v>
      </c>
      <c r="E687" s="221">
        <v>33</v>
      </c>
      <c r="F687" s="221" t="s">
        <v>3115</v>
      </c>
      <c r="G687" s="221" t="s">
        <v>3138</v>
      </c>
      <c r="H687" s="37"/>
      <c r="I687" s="37"/>
      <c r="J687" s="37"/>
      <c r="K687" s="37"/>
      <c r="L687" s="37"/>
      <c r="M687" s="79"/>
      <c r="N687" s="38"/>
      <c r="O687" s="22" t="str">
        <f>IF(学校情報入力!$C$7="","",IF(学校情報入力!$C$7=登録データ!F687,1,0))</f>
        <v/>
      </c>
      <c r="P687" s="22" t="str">
        <f>IF(学校情報入力!$C$7="","",IF(学校情報入力!$C$7=登録データ!M687,1,0))</f>
        <v/>
      </c>
    </row>
    <row r="688" spans="1:16">
      <c r="A688" s="221">
        <v>1686</v>
      </c>
      <c r="B688" s="221" t="s">
        <v>1886</v>
      </c>
      <c r="C688" s="221" t="s">
        <v>1887</v>
      </c>
      <c r="D688" s="221" t="s">
        <v>3065</v>
      </c>
      <c r="E688" s="221">
        <v>34</v>
      </c>
      <c r="F688" s="221" t="s">
        <v>3115</v>
      </c>
      <c r="G688" s="221" t="s">
        <v>3138</v>
      </c>
      <c r="H688" s="37"/>
      <c r="I688" s="37"/>
      <c r="J688" s="37"/>
      <c r="K688" s="37"/>
      <c r="L688" s="37"/>
      <c r="M688" s="79"/>
      <c r="N688" s="38"/>
      <c r="O688" s="22" t="str">
        <f>IF(学校情報入力!$C$7="","",IF(学校情報入力!$C$7=登録データ!F688,1,0))</f>
        <v/>
      </c>
      <c r="P688" s="22" t="str">
        <f>IF(学校情報入力!$C$7="","",IF(学校情報入力!$C$7=登録データ!M688,1,0))</f>
        <v/>
      </c>
    </row>
    <row r="689" spans="1:16">
      <c r="A689" s="221">
        <v>1687</v>
      </c>
      <c r="B689" s="221" t="s">
        <v>1888</v>
      </c>
      <c r="C689" s="221" t="s">
        <v>1889</v>
      </c>
      <c r="D689" s="221" t="s">
        <v>3072</v>
      </c>
      <c r="E689" s="221">
        <v>28</v>
      </c>
      <c r="F689" s="221" t="s">
        <v>3115</v>
      </c>
      <c r="G689" s="221" t="s">
        <v>3138</v>
      </c>
      <c r="H689" s="37"/>
      <c r="I689" s="37"/>
      <c r="J689" s="37"/>
      <c r="K689" s="37"/>
      <c r="L689" s="37"/>
      <c r="M689" s="79"/>
      <c r="N689" s="38"/>
      <c r="O689" s="22" t="str">
        <f>IF(学校情報入力!$C$7="","",IF(学校情報入力!$C$7=登録データ!F689,1,0))</f>
        <v/>
      </c>
      <c r="P689" s="22" t="str">
        <f>IF(学校情報入力!$C$7="","",IF(学校情報入力!$C$7=登録データ!M689,1,0))</f>
        <v/>
      </c>
    </row>
    <row r="690" spans="1:16">
      <c r="A690" s="221">
        <v>1688</v>
      </c>
      <c r="B690" s="221" t="s">
        <v>1890</v>
      </c>
      <c r="C690" s="221" t="s">
        <v>1891</v>
      </c>
      <c r="D690" s="221" t="s">
        <v>3065</v>
      </c>
      <c r="E690" s="221">
        <v>34</v>
      </c>
      <c r="F690" s="221" t="s">
        <v>3115</v>
      </c>
      <c r="G690" s="221" t="s">
        <v>3138</v>
      </c>
      <c r="H690" s="37"/>
      <c r="I690" s="37"/>
      <c r="J690" s="37"/>
      <c r="K690" s="37"/>
      <c r="L690" s="37"/>
      <c r="M690" s="79"/>
      <c r="N690" s="38"/>
      <c r="O690" s="22" t="str">
        <f>IF(学校情報入力!$C$7="","",IF(学校情報入力!$C$7=登録データ!F690,1,0))</f>
        <v/>
      </c>
      <c r="P690" s="22" t="str">
        <f>IF(学校情報入力!$C$7="","",IF(学校情報入力!$C$7=登録データ!M690,1,0))</f>
        <v/>
      </c>
    </row>
    <row r="691" spans="1:16">
      <c r="A691" s="221">
        <v>1689</v>
      </c>
      <c r="B691" s="221" t="s">
        <v>1892</v>
      </c>
      <c r="C691" s="221" t="s">
        <v>1893</v>
      </c>
      <c r="D691" s="221" t="s">
        <v>3072</v>
      </c>
      <c r="E691" s="221">
        <v>28</v>
      </c>
      <c r="F691" s="221" t="s">
        <v>3115</v>
      </c>
      <c r="G691" s="221" t="s">
        <v>3137</v>
      </c>
      <c r="H691" s="37"/>
      <c r="I691" s="37"/>
      <c r="J691" s="37"/>
      <c r="K691" s="37"/>
      <c r="L691" s="37"/>
      <c r="M691" s="79"/>
      <c r="N691" s="38"/>
      <c r="O691" s="22" t="str">
        <f>IF(学校情報入力!$C$7="","",IF(学校情報入力!$C$7=登録データ!F691,1,0))</f>
        <v/>
      </c>
      <c r="P691" s="22" t="str">
        <f>IF(学校情報入力!$C$7="","",IF(学校情報入力!$C$7=登録データ!M691,1,0))</f>
        <v/>
      </c>
    </row>
    <row r="692" spans="1:16">
      <c r="A692" s="221">
        <v>1690</v>
      </c>
      <c r="B692" s="221" t="s">
        <v>1894</v>
      </c>
      <c r="C692" s="221" t="s">
        <v>1895</v>
      </c>
      <c r="D692" s="221" t="s">
        <v>3068</v>
      </c>
      <c r="E692" s="221">
        <v>37</v>
      </c>
      <c r="F692" s="221" t="s">
        <v>3115</v>
      </c>
      <c r="G692" s="221" t="s">
        <v>3137</v>
      </c>
      <c r="H692" s="37"/>
      <c r="I692" s="37"/>
      <c r="J692" s="37"/>
      <c r="K692" s="37"/>
      <c r="L692" s="37"/>
      <c r="M692" s="79"/>
      <c r="N692" s="38"/>
      <c r="O692" s="22" t="str">
        <f>IF(学校情報入力!$C$7="","",IF(学校情報入力!$C$7=登録データ!F692,1,0))</f>
        <v/>
      </c>
      <c r="P692" s="22" t="str">
        <f>IF(学校情報入力!$C$7="","",IF(学校情報入力!$C$7=登録データ!M692,1,0))</f>
        <v/>
      </c>
    </row>
    <row r="693" spans="1:16">
      <c r="A693" s="221">
        <v>1691</v>
      </c>
      <c r="B693" s="221" t="s">
        <v>1896</v>
      </c>
      <c r="C693" s="221" t="s">
        <v>1897</v>
      </c>
      <c r="D693" s="221" t="s">
        <v>3072</v>
      </c>
      <c r="E693" s="221">
        <v>28</v>
      </c>
      <c r="F693" s="221" t="s">
        <v>3115</v>
      </c>
      <c r="G693" s="221" t="s">
        <v>3137</v>
      </c>
      <c r="H693" s="37"/>
      <c r="I693" s="37"/>
      <c r="J693" s="37"/>
      <c r="K693" s="37"/>
      <c r="L693" s="37"/>
      <c r="M693" s="79"/>
      <c r="N693" s="38"/>
      <c r="O693" s="22" t="str">
        <f>IF(学校情報入力!$C$7="","",IF(学校情報入力!$C$7=登録データ!F693,1,0))</f>
        <v/>
      </c>
      <c r="P693" s="22" t="str">
        <f>IF(学校情報入力!$C$7="","",IF(学校情報入力!$C$7=登録データ!M693,1,0))</f>
        <v/>
      </c>
    </row>
    <row r="694" spans="1:16">
      <c r="A694" s="221">
        <v>1692</v>
      </c>
      <c r="B694" s="221" t="s">
        <v>1898</v>
      </c>
      <c r="C694" s="221" t="s">
        <v>1899</v>
      </c>
      <c r="D694" s="221" t="s">
        <v>3066</v>
      </c>
      <c r="E694" s="221">
        <v>33</v>
      </c>
      <c r="F694" s="221" t="s">
        <v>3115</v>
      </c>
      <c r="G694" s="221" t="s">
        <v>3137</v>
      </c>
      <c r="H694" s="37"/>
      <c r="I694" s="37"/>
      <c r="J694" s="37"/>
      <c r="K694" s="37"/>
      <c r="L694" s="37"/>
      <c r="M694" s="79"/>
      <c r="N694" s="38"/>
      <c r="O694" s="22" t="str">
        <f>IF(学校情報入力!$C$7="","",IF(学校情報入力!$C$7=登録データ!F694,1,0))</f>
        <v/>
      </c>
      <c r="P694" s="22" t="str">
        <f>IF(学校情報入力!$C$7="","",IF(学校情報入力!$C$7=登録データ!M694,1,0))</f>
        <v/>
      </c>
    </row>
    <row r="695" spans="1:16">
      <c r="A695" s="221">
        <v>1693</v>
      </c>
      <c r="B695" s="221" t="s">
        <v>1900</v>
      </c>
      <c r="C695" s="221" t="s">
        <v>1901</v>
      </c>
      <c r="D695" s="221" t="s">
        <v>3083</v>
      </c>
      <c r="E695" s="221">
        <v>38</v>
      </c>
      <c r="F695" s="221" t="s">
        <v>3115</v>
      </c>
      <c r="G695" s="221" t="s">
        <v>3132</v>
      </c>
      <c r="H695" s="37"/>
      <c r="I695" s="37"/>
      <c r="J695" s="37"/>
      <c r="K695" s="37"/>
      <c r="L695" s="37"/>
      <c r="M695" s="79"/>
      <c r="N695" s="38"/>
      <c r="O695" s="22" t="str">
        <f>IF(学校情報入力!$C$7="","",IF(学校情報入力!$C$7=登録データ!F695,1,0))</f>
        <v/>
      </c>
      <c r="P695" s="22" t="str">
        <f>IF(学校情報入力!$C$7="","",IF(学校情報入力!$C$7=登録データ!M695,1,0))</f>
        <v/>
      </c>
    </row>
    <row r="696" spans="1:16">
      <c r="A696" s="221">
        <v>1694</v>
      </c>
      <c r="B696" s="221" t="s">
        <v>1902</v>
      </c>
      <c r="C696" s="221" t="s">
        <v>1903</v>
      </c>
      <c r="D696" s="221" t="s">
        <v>3066</v>
      </c>
      <c r="E696" s="221">
        <v>33</v>
      </c>
      <c r="F696" s="221" t="s">
        <v>3115</v>
      </c>
      <c r="G696" s="221" t="s">
        <v>3134</v>
      </c>
      <c r="H696" s="37"/>
      <c r="I696" s="37"/>
      <c r="J696" s="37"/>
      <c r="K696" s="37"/>
      <c r="L696" s="37"/>
      <c r="M696" s="79"/>
      <c r="N696" s="38"/>
      <c r="O696" s="22" t="str">
        <f>IF(学校情報入力!$C$7="","",IF(学校情報入力!$C$7=登録データ!F696,1,0))</f>
        <v/>
      </c>
      <c r="P696" s="22" t="str">
        <f>IF(学校情報入力!$C$7="","",IF(学校情報入力!$C$7=登録データ!M696,1,0))</f>
        <v/>
      </c>
    </row>
    <row r="697" spans="1:16">
      <c r="A697" s="221">
        <v>1695</v>
      </c>
      <c r="B697" s="221" t="s">
        <v>1904</v>
      </c>
      <c r="C697" s="221" t="s">
        <v>1905</v>
      </c>
      <c r="D697" s="221" t="s">
        <v>3065</v>
      </c>
      <c r="E697" s="221">
        <v>34</v>
      </c>
      <c r="F697" s="221" t="s">
        <v>3115</v>
      </c>
      <c r="G697" s="221" t="s">
        <v>3134</v>
      </c>
      <c r="H697" s="37"/>
      <c r="I697" s="37"/>
      <c r="J697" s="37"/>
      <c r="K697" s="37"/>
      <c r="L697" s="37"/>
      <c r="M697" s="79"/>
      <c r="N697" s="38"/>
      <c r="O697" s="22" t="str">
        <f>IF(学校情報入力!$C$7="","",IF(学校情報入力!$C$7=登録データ!F697,1,0))</f>
        <v/>
      </c>
      <c r="P697" s="22" t="str">
        <f>IF(学校情報入力!$C$7="","",IF(学校情報入力!$C$7=登録データ!M697,1,0))</f>
        <v/>
      </c>
    </row>
    <row r="698" spans="1:16">
      <c r="A698" s="221">
        <v>1696</v>
      </c>
      <c r="B698" s="221" t="s">
        <v>1906</v>
      </c>
      <c r="C698" s="221" t="s">
        <v>1907</v>
      </c>
      <c r="D698" s="221" t="s">
        <v>3065</v>
      </c>
      <c r="E698" s="221">
        <v>34</v>
      </c>
      <c r="F698" s="221" t="s">
        <v>3115</v>
      </c>
      <c r="G698" s="221" t="s">
        <v>3134</v>
      </c>
      <c r="H698" s="37"/>
      <c r="I698" s="37"/>
      <c r="J698" s="37"/>
      <c r="K698" s="37"/>
      <c r="L698" s="37"/>
      <c r="M698" s="79"/>
      <c r="N698" s="38"/>
      <c r="O698" s="22" t="str">
        <f>IF(学校情報入力!$C$7="","",IF(学校情報入力!$C$7=登録データ!F698,1,0))</f>
        <v/>
      </c>
      <c r="P698" s="22" t="str">
        <f>IF(学校情報入力!$C$7="","",IF(学校情報入力!$C$7=登録データ!M698,1,0))</f>
        <v/>
      </c>
    </row>
    <row r="699" spans="1:16">
      <c r="A699" s="221">
        <v>1697</v>
      </c>
      <c r="B699" s="221" t="s">
        <v>1908</v>
      </c>
      <c r="C699" s="221" t="s">
        <v>1909</v>
      </c>
      <c r="D699" s="221" t="s">
        <v>3065</v>
      </c>
      <c r="E699" s="221">
        <v>34</v>
      </c>
      <c r="F699" s="221" t="s">
        <v>3115</v>
      </c>
      <c r="G699" s="221" t="s">
        <v>3134</v>
      </c>
      <c r="H699" s="37"/>
      <c r="I699" s="37"/>
      <c r="J699" s="37"/>
      <c r="K699" s="37"/>
      <c r="L699" s="37"/>
      <c r="M699" s="79"/>
      <c r="N699" s="38"/>
      <c r="O699" s="22" t="str">
        <f>IF(学校情報入力!$C$7="","",IF(学校情報入力!$C$7=登録データ!F699,1,0))</f>
        <v/>
      </c>
      <c r="P699" s="22" t="str">
        <f>IF(学校情報入力!$C$7="","",IF(学校情報入力!$C$7=登録データ!M699,1,0))</f>
        <v/>
      </c>
    </row>
    <row r="700" spans="1:16">
      <c r="A700" s="221">
        <v>1698</v>
      </c>
      <c r="B700" s="221" t="s">
        <v>1910</v>
      </c>
      <c r="C700" s="221" t="s">
        <v>1911</v>
      </c>
      <c r="D700" s="221" t="s">
        <v>3065</v>
      </c>
      <c r="E700" s="221">
        <v>34</v>
      </c>
      <c r="F700" s="221" t="s">
        <v>3115</v>
      </c>
      <c r="G700" s="221" t="s">
        <v>3134</v>
      </c>
      <c r="H700" s="37"/>
      <c r="I700" s="37"/>
      <c r="J700" s="37"/>
      <c r="K700" s="37"/>
      <c r="L700" s="37"/>
      <c r="M700" s="79"/>
      <c r="N700" s="38"/>
      <c r="O700" s="22" t="str">
        <f>IF(学校情報入力!$C$7="","",IF(学校情報入力!$C$7=登録データ!F700,1,0))</f>
        <v/>
      </c>
      <c r="P700" s="22" t="str">
        <f>IF(学校情報入力!$C$7="","",IF(学校情報入力!$C$7=登録データ!M700,1,0))</f>
        <v/>
      </c>
    </row>
    <row r="701" spans="1:16">
      <c r="A701" s="221">
        <v>1699</v>
      </c>
      <c r="B701" s="221" t="s">
        <v>1912</v>
      </c>
      <c r="C701" s="221" t="s">
        <v>1913</v>
      </c>
      <c r="D701" s="221" t="s">
        <v>3067</v>
      </c>
      <c r="E701" s="221">
        <v>32</v>
      </c>
      <c r="F701" s="221" t="s">
        <v>3115</v>
      </c>
      <c r="G701" s="221" t="s">
        <v>3134</v>
      </c>
      <c r="H701" s="37"/>
      <c r="I701" s="37"/>
      <c r="J701" s="37"/>
      <c r="K701" s="37"/>
      <c r="L701" s="37"/>
      <c r="M701" s="79"/>
      <c r="N701" s="38"/>
      <c r="O701" s="22" t="str">
        <f>IF(学校情報入力!$C$7="","",IF(学校情報入力!$C$7=登録データ!F701,1,0))</f>
        <v/>
      </c>
      <c r="P701" s="22" t="str">
        <f>IF(学校情報入力!$C$7="","",IF(学校情報入力!$C$7=登録データ!M701,1,0))</f>
        <v/>
      </c>
    </row>
    <row r="702" spans="1:16">
      <c r="A702" s="221">
        <v>1700</v>
      </c>
      <c r="B702" s="221" t="s">
        <v>1914</v>
      </c>
      <c r="C702" s="221" t="s">
        <v>1915</v>
      </c>
      <c r="D702" s="221" t="s">
        <v>3066</v>
      </c>
      <c r="E702" s="221">
        <v>33</v>
      </c>
      <c r="F702" s="221" t="s">
        <v>3115</v>
      </c>
      <c r="G702" s="221" t="s">
        <v>3134</v>
      </c>
      <c r="H702" s="37"/>
      <c r="I702" s="37"/>
      <c r="J702" s="37"/>
      <c r="K702" s="37"/>
      <c r="L702" s="37"/>
      <c r="M702" s="79"/>
      <c r="N702" s="38"/>
      <c r="O702" s="22" t="str">
        <f>IF(学校情報入力!$C$7="","",IF(学校情報入力!$C$7=登録データ!F702,1,0))</f>
        <v/>
      </c>
      <c r="P702" s="22" t="str">
        <f>IF(学校情報入力!$C$7="","",IF(学校情報入力!$C$7=登録データ!M702,1,0))</f>
        <v/>
      </c>
    </row>
    <row r="703" spans="1:16">
      <c r="A703" s="221">
        <v>1701</v>
      </c>
      <c r="B703" s="221" t="s">
        <v>1916</v>
      </c>
      <c r="C703" s="221" t="s">
        <v>1917</v>
      </c>
      <c r="D703" s="221" t="s">
        <v>3066</v>
      </c>
      <c r="E703" s="221">
        <v>33</v>
      </c>
      <c r="F703" s="221" t="s">
        <v>3115</v>
      </c>
      <c r="G703" s="221" t="s">
        <v>3134</v>
      </c>
      <c r="H703" s="37"/>
      <c r="I703" s="37"/>
      <c r="J703" s="37"/>
      <c r="K703" s="37"/>
      <c r="L703" s="37"/>
      <c r="M703" s="79"/>
      <c r="N703" s="38"/>
      <c r="O703" s="22" t="str">
        <f>IF(学校情報入力!$C$7="","",IF(学校情報入力!$C$7=登録データ!F703,1,0))</f>
        <v/>
      </c>
      <c r="P703" s="22" t="str">
        <f>IF(学校情報入力!$C$7="","",IF(学校情報入力!$C$7=登録データ!M703,1,0))</f>
        <v/>
      </c>
    </row>
    <row r="704" spans="1:16">
      <c r="A704" s="221">
        <v>1702</v>
      </c>
      <c r="B704" s="221" t="s">
        <v>1918</v>
      </c>
      <c r="C704" s="221" t="s">
        <v>1919</v>
      </c>
      <c r="D704" s="221" t="s">
        <v>3065</v>
      </c>
      <c r="E704" s="221">
        <v>34</v>
      </c>
      <c r="F704" s="221" t="s">
        <v>3115</v>
      </c>
      <c r="G704" s="221" t="s">
        <v>3134</v>
      </c>
      <c r="H704" s="37"/>
      <c r="I704" s="37"/>
      <c r="J704" s="37"/>
      <c r="K704" s="37"/>
      <c r="L704" s="37"/>
      <c r="M704" s="79"/>
      <c r="N704" s="38"/>
      <c r="O704" s="22" t="str">
        <f>IF(学校情報入力!$C$7="","",IF(学校情報入力!$C$7=登録データ!F704,1,0))</f>
        <v/>
      </c>
      <c r="P704" s="22" t="str">
        <f>IF(学校情報入力!$C$7="","",IF(学校情報入力!$C$7=登録データ!M704,1,0))</f>
        <v/>
      </c>
    </row>
    <row r="705" spans="1:16">
      <c r="A705" s="221">
        <v>1703</v>
      </c>
      <c r="B705" s="221" t="s">
        <v>1920</v>
      </c>
      <c r="C705" s="221" t="s">
        <v>1921</v>
      </c>
      <c r="D705" s="221" t="s">
        <v>3066</v>
      </c>
      <c r="E705" s="221">
        <v>33</v>
      </c>
      <c r="F705" s="221" t="s">
        <v>3115</v>
      </c>
      <c r="G705" s="221" t="s">
        <v>3134</v>
      </c>
      <c r="H705" s="37"/>
      <c r="I705" s="37"/>
      <c r="J705" s="37"/>
      <c r="K705" s="37"/>
      <c r="L705" s="37"/>
      <c r="M705" s="79"/>
      <c r="N705" s="38"/>
      <c r="O705" s="22" t="str">
        <f>IF(学校情報入力!$C$7="","",IF(学校情報入力!$C$7=登録データ!F705,1,0))</f>
        <v/>
      </c>
      <c r="P705" s="22" t="str">
        <f>IF(学校情報入力!$C$7="","",IF(学校情報入力!$C$7=登録データ!M705,1,0))</f>
        <v/>
      </c>
    </row>
    <row r="706" spans="1:16">
      <c r="A706" s="221">
        <v>1704</v>
      </c>
      <c r="B706" s="221" t="s">
        <v>1922</v>
      </c>
      <c r="C706" s="221" t="s">
        <v>1923</v>
      </c>
      <c r="D706" s="221" t="s">
        <v>3066</v>
      </c>
      <c r="E706" s="221">
        <v>33</v>
      </c>
      <c r="F706" s="221" t="s">
        <v>3115</v>
      </c>
      <c r="G706" s="221" t="s">
        <v>3139</v>
      </c>
      <c r="H706" s="37"/>
      <c r="I706" s="37"/>
      <c r="J706" s="37"/>
      <c r="K706" s="37"/>
      <c r="L706" s="37"/>
      <c r="M706" s="79"/>
      <c r="N706" s="38"/>
      <c r="O706" s="22" t="str">
        <f>IF(学校情報入力!$C$7="","",IF(学校情報入力!$C$7=登録データ!F706,1,0))</f>
        <v/>
      </c>
      <c r="P706" s="22" t="str">
        <f>IF(学校情報入力!$C$7="","",IF(学校情報入力!$C$7=登録データ!M706,1,0))</f>
        <v/>
      </c>
    </row>
    <row r="707" spans="1:16">
      <c r="A707" s="221">
        <v>1705</v>
      </c>
      <c r="B707" s="221" t="s">
        <v>1924</v>
      </c>
      <c r="C707" s="221" t="s">
        <v>1925</v>
      </c>
      <c r="D707" s="221" t="s">
        <v>3065</v>
      </c>
      <c r="E707" s="221">
        <v>34</v>
      </c>
      <c r="F707" s="221" t="s">
        <v>3115</v>
      </c>
      <c r="G707" s="221" t="s">
        <v>3139</v>
      </c>
      <c r="H707" s="37"/>
      <c r="I707" s="37"/>
      <c r="J707" s="37"/>
      <c r="K707" s="37"/>
      <c r="L707" s="37"/>
      <c r="M707" s="79"/>
      <c r="N707" s="38"/>
      <c r="O707" s="22" t="str">
        <f>IF(学校情報入力!$C$7="","",IF(学校情報入力!$C$7=登録データ!F707,1,0))</f>
        <v/>
      </c>
      <c r="P707" s="22" t="str">
        <f>IF(学校情報入力!$C$7="","",IF(学校情報入力!$C$7=登録データ!M707,1,0))</f>
        <v/>
      </c>
    </row>
    <row r="708" spans="1:16">
      <c r="A708" s="221">
        <v>1706</v>
      </c>
      <c r="B708" s="221" t="s">
        <v>1926</v>
      </c>
      <c r="C708" s="221" t="s">
        <v>1927</v>
      </c>
      <c r="D708" s="221" t="s">
        <v>3067</v>
      </c>
      <c r="E708" s="221">
        <v>32</v>
      </c>
      <c r="F708" s="221" t="s">
        <v>3115</v>
      </c>
      <c r="G708" s="221" t="s">
        <v>3139</v>
      </c>
      <c r="H708" s="37"/>
      <c r="I708" s="37"/>
      <c r="J708" s="37"/>
      <c r="K708" s="37"/>
      <c r="L708" s="37"/>
      <c r="M708" s="79"/>
      <c r="N708" s="38"/>
      <c r="O708" s="22" t="str">
        <f>IF(学校情報入力!$C$7="","",IF(学校情報入力!$C$7=登録データ!F708,1,0))</f>
        <v/>
      </c>
      <c r="P708" s="22" t="str">
        <f>IF(学校情報入力!$C$7="","",IF(学校情報入力!$C$7=登録データ!M708,1,0))</f>
        <v/>
      </c>
    </row>
    <row r="709" spans="1:16">
      <c r="A709" s="221">
        <v>1707</v>
      </c>
      <c r="B709" s="221" t="s">
        <v>1928</v>
      </c>
      <c r="C709" s="221" t="s">
        <v>1929</v>
      </c>
      <c r="D709" s="221" t="s">
        <v>3065</v>
      </c>
      <c r="E709" s="221">
        <v>34</v>
      </c>
      <c r="F709" s="221" t="s">
        <v>3115</v>
      </c>
      <c r="G709" s="221" t="s">
        <v>3139</v>
      </c>
      <c r="H709" s="37"/>
      <c r="I709" s="37"/>
      <c r="J709" s="37"/>
      <c r="K709" s="37"/>
      <c r="L709" s="37"/>
      <c r="M709" s="79"/>
      <c r="N709" s="38"/>
      <c r="O709" s="22" t="str">
        <f>IF(学校情報入力!$C$7="","",IF(学校情報入力!$C$7=登録データ!F709,1,0))</f>
        <v/>
      </c>
      <c r="P709" s="22" t="str">
        <f>IF(学校情報入力!$C$7="","",IF(学校情報入力!$C$7=登録データ!M709,1,0))</f>
        <v/>
      </c>
    </row>
    <row r="710" spans="1:16">
      <c r="A710" s="221">
        <v>1708</v>
      </c>
      <c r="B710" s="221" t="s">
        <v>1930</v>
      </c>
      <c r="C710" s="221" t="s">
        <v>1931</v>
      </c>
      <c r="D710" s="221" t="s">
        <v>3083</v>
      </c>
      <c r="E710" s="221">
        <v>38</v>
      </c>
      <c r="F710" s="221" t="s">
        <v>3115</v>
      </c>
      <c r="G710" s="221" t="s">
        <v>3139</v>
      </c>
      <c r="H710" s="37"/>
      <c r="I710" s="37"/>
      <c r="J710" s="37"/>
      <c r="K710" s="37"/>
      <c r="L710" s="37"/>
      <c r="M710" s="79"/>
      <c r="N710" s="38"/>
      <c r="O710" s="22" t="str">
        <f>IF(学校情報入力!$C$7="","",IF(学校情報入力!$C$7=登録データ!F710,1,0))</f>
        <v/>
      </c>
      <c r="P710" s="22" t="str">
        <f>IF(学校情報入力!$C$7="","",IF(学校情報入力!$C$7=登録データ!M710,1,0))</f>
        <v/>
      </c>
    </row>
    <row r="711" spans="1:16">
      <c r="A711" s="221">
        <v>1709</v>
      </c>
      <c r="B711" s="221" t="s">
        <v>1932</v>
      </c>
      <c r="C711" s="221" t="s">
        <v>1933</v>
      </c>
      <c r="D711" s="221" t="s">
        <v>3065</v>
      </c>
      <c r="E711" s="221">
        <v>34</v>
      </c>
      <c r="F711" s="221" t="s">
        <v>3115</v>
      </c>
      <c r="G711" s="221" t="s">
        <v>3139</v>
      </c>
      <c r="H711" s="37"/>
      <c r="I711" s="37"/>
      <c r="J711" s="37"/>
      <c r="K711" s="37"/>
      <c r="L711" s="37"/>
      <c r="M711" s="79"/>
      <c r="N711" s="38"/>
      <c r="O711" s="22" t="str">
        <f>IF(学校情報入力!$C$7="","",IF(学校情報入力!$C$7=登録データ!F711,1,0))</f>
        <v/>
      </c>
      <c r="P711" s="22" t="str">
        <f>IF(学校情報入力!$C$7="","",IF(学校情報入力!$C$7=登録データ!M711,1,0))</f>
        <v/>
      </c>
    </row>
    <row r="712" spans="1:16">
      <c r="A712" s="221">
        <v>1710</v>
      </c>
      <c r="B712" s="221" t="s">
        <v>1934</v>
      </c>
      <c r="C712" s="221" t="s">
        <v>1935</v>
      </c>
      <c r="D712" s="221" t="s">
        <v>3065</v>
      </c>
      <c r="E712" s="221">
        <v>34</v>
      </c>
      <c r="F712" s="221" t="s">
        <v>3115</v>
      </c>
      <c r="G712" s="221" t="s">
        <v>3139</v>
      </c>
      <c r="H712" s="37"/>
      <c r="I712" s="37"/>
      <c r="J712" s="37"/>
      <c r="K712" s="37"/>
      <c r="L712" s="37"/>
      <c r="M712" s="79"/>
      <c r="N712" s="38"/>
      <c r="O712" s="22" t="str">
        <f>IF(学校情報入力!$C$7="","",IF(学校情報入力!$C$7=登録データ!F712,1,0))</f>
        <v/>
      </c>
      <c r="P712" s="22" t="str">
        <f>IF(学校情報入力!$C$7="","",IF(学校情報入力!$C$7=登録データ!M712,1,0))</f>
        <v/>
      </c>
    </row>
    <row r="713" spans="1:16">
      <c r="A713" s="221">
        <v>1711</v>
      </c>
      <c r="B713" s="221" t="s">
        <v>1936</v>
      </c>
      <c r="C713" s="221" t="s">
        <v>1937</v>
      </c>
      <c r="D713" s="221" t="s">
        <v>3065</v>
      </c>
      <c r="E713" s="221">
        <v>34</v>
      </c>
      <c r="F713" s="221" t="s">
        <v>3115</v>
      </c>
      <c r="G713" s="221" t="s">
        <v>3139</v>
      </c>
      <c r="H713" s="37"/>
      <c r="I713" s="37"/>
      <c r="J713" s="37"/>
      <c r="K713" s="37"/>
      <c r="L713" s="37"/>
      <c r="M713" s="79"/>
      <c r="N713" s="38"/>
      <c r="O713" s="22" t="str">
        <f>IF(学校情報入力!$C$7="","",IF(学校情報入力!$C$7=登録データ!F713,1,0))</f>
        <v/>
      </c>
      <c r="P713" s="22" t="str">
        <f>IF(学校情報入力!$C$7="","",IF(学校情報入力!$C$7=登録データ!M713,1,0))</f>
        <v/>
      </c>
    </row>
    <row r="714" spans="1:16">
      <c r="A714" s="221">
        <v>1712</v>
      </c>
      <c r="B714" s="221" t="s">
        <v>1938</v>
      </c>
      <c r="C714" s="221" t="s">
        <v>1939</v>
      </c>
      <c r="D714" s="221" t="s">
        <v>3066</v>
      </c>
      <c r="E714" s="221">
        <v>33</v>
      </c>
      <c r="F714" s="221" t="s">
        <v>3115</v>
      </c>
      <c r="G714" s="221" t="s">
        <v>3139</v>
      </c>
      <c r="H714" s="37"/>
      <c r="I714" s="37"/>
      <c r="J714" s="37"/>
      <c r="K714" s="37"/>
      <c r="L714" s="37"/>
      <c r="M714" s="79"/>
      <c r="N714" s="38"/>
      <c r="O714" s="22" t="str">
        <f>IF(学校情報入力!$C$7="","",IF(学校情報入力!$C$7=登録データ!F714,1,0))</f>
        <v/>
      </c>
      <c r="P714" s="22" t="str">
        <f>IF(学校情報入力!$C$7="","",IF(学校情報入力!$C$7=登録データ!M714,1,0))</f>
        <v/>
      </c>
    </row>
    <row r="715" spans="1:16">
      <c r="A715" s="221">
        <v>1713</v>
      </c>
      <c r="B715" s="221" t="s">
        <v>1940</v>
      </c>
      <c r="C715" s="221" t="s">
        <v>1941</v>
      </c>
      <c r="D715" s="221" t="s">
        <v>3065</v>
      </c>
      <c r="E715" s="221">
        <v>34</v>
      </c>
      <c r="F715" s="221" t="s">
        <v>3115</v>
      </c>
      <c r="G715" s="221" t="s">
        <v>3139</v>
      </c>
      <c r="H715" s="37"/>
      <c r="I715" s="37"/>
      <c r="J715" s="37"/>
      <c r="K715" s="37"/>
      <c r="L715" s="37"/>
      <c r="M715" s="79"/>
      <c r="N715" s="38"/>
      <c r="O715" s="22" t="str">
        <f>IF(学校情報入力!$C$7="","",IF(学校情報入力!$C$7=登録データ!F715,1,0))</f>
        <v/>
      </c>
      <c r="P715" s="22" t="str">
        <f>IF(学校情報入力!$C$7="","",IF(学校情報入力!$C$7=登録データ!M715,1,0))</f>
        <v/>
      </c>
    </row>
    <row r="716" spans="1:16">
      <c r="A716" s="221">
        <v>1714</v>
      </c>
      <c r="B716" s="221" t="s">
        <v>1942</v>
      </c>
      <c r="C716" s="221" t="s">
        <v>1943</v>
      </c>
      <c r="D716" s="221" t="s">
        <v>3065</v>
      </c>
      <c r="E716" s="221">
        <v>34</v>
      </c>
      <c r="F716" s="221" t="s">
        <v>3115</v>
      </c>
      <c r="G716" s="221" t="s">
        <v>3139</v>
      </c>
      <c r="H716" s="37"/>
      <c r="I716" s="37"/>
      <c r="J716" s="37"/>
      <c r="K716" s="37"/>
      <c r="L716" s="37"/>
      <c r="M716" s="79"/>
      <c r="N716" s="38"/>
      <c r="O716" s="22" t="str">
        <f>IF(学校情報入力!$C$7="","",IF(学校情報入力!$C$7=登録データ!F716,1,0))</f>
        <v/>
      </c>
      <c r="P716" s="22" t="str">
        <f>IF(学校情報入力!$C$7="","",IF(学校情報入力!$C$7=登録データ!M716,1,0))</f>
        <v/>
      </c>
    </row>
    <row r="717" spans="1:16">
      <c r="A717" s="221">
        <v>1715</v>
      </c>
      <c r="B717" s="221" t="s">
        <v>1944</v>
      </c>
      <c r="C717" s="221" t="s">
        <v>1945</v>
      </c>
      <c r="D717" s="221" t="s">
        <v>3065</v>
      </c>
      <c r="E717" s="221">
        <v>34</v>
      </c>
      <c r="F717" s="221" t="s">
        <v>3115</v>
      </c>
      <c r="G717" s="221" t="s">
        <v>3139</v>
      </c>
      <c r="H717" s="37"/>
      <c r="I717" s="37"/>
      <c r="J717" s="37"/>
      <c r="K717" s="37"/>
      <c r="L717" s="37"/>
      <c r="M717" s="79"/>
      <c r="N717" s="38"/>
      <c r="O717" s="22" t="str">
        <f>IF(学校情報入力!$C$7="","",IF(学校情報入力!$C$7=登録データ!F717,1,0))</f>
        <v/>
      </c>
      <c r="P717" s="22" t="str">
        <f>IF(学校情報入力!$C$7="","",IF(学校情報入力!$C$7=登録データ!M717,1,0))</f>
        <v/>
      </c>
    </row>
    <row r="718" spans="1:16">
      <c r="A718" s="221">
        <v>1716</v>
      </c>
      <c r="B718" s="221" t="s">
        <v>1946</v>
      </c>
      <c r="C718" s="221" t="s">
        <v>1947</v>
      </c>
      <c r="D718" s="221" t="s">
        <v>3065</v>
      </c>
      <c r="E718" s="221">
        <v>34</v>
      </c>
      <c r="F718" s="221" t="s">
        <v>3115</v>
      </c>
      <c r="G718" s="221" t="s">
        <v>3139</v>
      </c>
      <c r="H718" s="37"/>
      <c r="I718" s="37"/>
      <c r="J718" s="37"/>
      <c r="K718" s="37"/>
      <c r="L718" s="37"/>
      <c r="M718" s="79"/>
      <c r="N718" s="38"/>
      <c r="O718" s="22" t="str">
        <f>IF(学校情報入力!$C$7="","",IF(学校情報入力!$C$7=登録データ!F718,1,0))</f>
        <v/>
      </c>
      <c r="P718" s="22" t="str">
        <f>IF(学校情報入力!$C$7="","",IF(学校情報入力!$C$7=登録データ!M718,1,0))</f>
        <v/>
      </c>
    </row>
    <row r="719" spans="1:16">
      <c r="A719" s="221">
        <v>1717</v>
      </c>
      <c r="B719" s="221" t="s">
        <v>1948</v>
      </c>
      <c r="C719" s="221" t="s">
        <v>1949</v>
      </c>
      <c r="D719" s="221" t="s">
        <v>3065</v>
      </c>
      <c r="E719" s="221">
        <v>34</v>
      </c>
      <c r="F719" s="221" t="s">
        <v>3115</v>
      </c>
      <c r="G719" s="221" t="s">
        <v>3139</v>
      </c>
      <c r="H719" s="37"/>
      <c r="I719" s="37"/>
      <c r="J719" s="37"/>
      <c r="K719" s="37"/>
      <c r="L719" s="37"/>
      <c r="M719" s="79"/>
      <c r="N719" s="38"/>
      <c r="O719" s="22" t="str">
        <f>IF(学校情報入力!$C$7="","",IF(学校情報入力!$C$7=登録データ!F719,1,0))</f>
        <v/>
      </c>
      <c r="P719" s="22" t="str">
        <f>IF(学校情報入力!$C$7="","",IF(学校情報入力!$C$7=登録データ!M719,1,0))</f>
        <v/>
      </c>
    </row>
    <row r="720" spans="1:16">
      <c r="A720" s="221">
        <v>1718</v>
      </c>
      <c r="B720" s="221" t="s">
        <v>1950</v>
      </c>
      <c r="C720" s="221" t="s">
        <v>1951</v>
      </c>
      <c r="D720" s="221" t="s">
        <v>3065</v>
      </c>
      <c r="E720" s="221">
        <v>34</v>
      </c>
      <c r="F720" s="221" t="s">
        <v>3115</v>
      </c>
      <c r="G720" s="221" t="s">
        <v>3138</v>
      </c>
      <c r="H720" s="37"/>
      <c r="I720" s="37"/>
      <c r="J720" s="37"/>
      <c r="K720" s="37"/>
      <c r="L720" s="37"/>
      <c r="M720" s="79"/>
      <c r="N720" s="38"/>
      <c r="O720" s="22" t="str">
        <f>IF(学校情報入力!$C$7="","",IF(学校情報入力!$C$7=登録データ!F720,1,0))</f>
        <v/>
      </c>
      <c r="P720" s="22" t="str">
        <f>IF(学校情報入力!$C$7="","",IF(学校情報入力!$C$7=登録データ!M720,1,0))</f>
        <v/>
      </c>
    </row>
    <row r="721" spans="1:16">
      <c r="A721" s="221">
        <v>1719</v>
      </c>
      <c r="B721" s="221" t="s">
        <v>1952</v>
      </c>
      <c r="C721" s="221" t="s">
        <v>1953</v>
      </c>
      <c r="D721" s="221" t="s">
        <v>3083</v>
      </c>
      <c r="E721" s="221">
        <v>38</v>
      </c>
      <c r="F721" s="221" t="s">
        <v>3115</v>
      </c>
      <c r="G721" s="221" t="s">
        <v>3138</v>
      </c>
      <c r="H721" s="37"/>
      <c r="I721" s="37"/>
      <c r="J721" s="37"/>
      <c r="K721" s="37"/>
      <c r="L721" s="37"/>
      <c r="M721" s="79"/>
      <c r="N721" s="38"/>
      <c r="O721" s="22" t="str">
        <f>IF(学校情報入力!$C$7="","",IF(学校情報入力!$C$7=登録データ!F721,1,0))</f>
        <v/>
      </c>
      <c r="P721" s="22" t="str">
        <f>IF(学校情報入力!$C$7="","",IF(学校情報入力!$C$7=登録データ!M721,1,0))</f>
        <v/>
      </c>
    </row>
    <row r="722" spans="1:16">
      <c r="A722" s="221">
        <v>1720</v>
      </c>
      <c r="B722" s="221" t="s">
        <v>1954</v>
      </c>
      <c r="C722" s="221" t="s">
        <v>1955</v>
      </c>
      <c r="D722" s="221" t="s">
        <v>3072</v>
      </c>
      <c r="E722" s="221">
        <v>28</v>
      </c>
      <c r="F722" s="221" t="s">
        <v>3115</v>
      </c>
      <c r="G722" s="221" t="s">
        <v>3138</v>
      </c>
      <c r="H722" s="37"/>
      <c r="I722" s="37"/>
      <c r="J722" s="37"/>
      <c r="K722" s="37"/>
      <c r="L722" s="37"/>
      <c r="M722" s="79"/>
      <c r="N722" s="38"/>
      <c r="O722" s="22" t="str">
        <f>IF(学校情報入力!$C$7="","",IF(学校情報入力!$C$7=登録データ!F722,1,0))</f>
        <v/>
      </c>
      <c r="P722" s="22" t="str">
        <f>IF(学校情報入力!$C$7="","",IF(学校情報入力!$C$7=登録データ!M722,1,0))</f>
        <v/>
      </c>
    </row>
    <row r="723" spans="1:16">
      <c r="A723" s="221">
        <v>1721</v>
      </c>
      <c r="B723" s="221" t="s">
        <v>1956</v>
      </c>
      <c r="C723" s="221" t="s">
        <v>1957</v>
      </c>
      <c r="D723" s="221" t="s">
        <v>3065</v>
      </c>
      <c r="E723" s="221">
        <v>34</v>
      </c>
      <c r="F723" s="221" t="s">
        <v>3115</v>
      </c>
      <c r="G723" s="221" t="s">
        <v>3138</v>
      </c>
      <c r="H723" s="37"/>
      <c r="I723" s="37"/>
      <c r="J723" s="37"/>
      <c r="K723" s="37"/>
      <c r="L723" s="37"/>
      <c r="M723" s="79"/>
      <c r="N723" s="38"/>
      <c r="O723" s="22" t="str">
        <f>IF(学校情報入力!$C$7="","",IF(学校情報入力!$C$7=登録データ!F723,1,0))</f>
        <v/>
      </c>
      <c r="P723" s="22" t="str">
        <f>IF(学校情報入力!$C$7="","",IF(学校情報入力!$C$7=登録データ!M723,1,0))</f>
        <v/>
      </c>
    </row>
    <row r="724" spans="1:16">
      <c r="A724" s="221">
        <v>1722</v>
      </c>
      <c r="B724" s="221" t="s">
        <v>1958</v>
      </c>
      <c r="C724" s="221" t="s">
        <v>1959</v>
      </c>
      <c r="D724" s="221" t="s">
        <v>3083</v>
      </c>
      <c r="E724" s="221">
        <v>38</v>
      </c>
      <c r="F724" s="221" t="s">
        <v>3115</v>
      </c>
      <c r="G724" s="221" t="s">
        <v>3138</v>
      </c>
      <c r="H724" s="37"/>
      <c r="I724" s="37"/>
      <c r="J724" s="37"/>
      <c r="K724" s="37"/>
      <c r="L724" s="37"/>
      <c r="M724" s="79"/>
      <c r="N724" s="38"/>
      <c r="O724" s="22" t="str">
        <f>IF(学校情報入力!$C$7="","",IF(学校情報入力!$C$7=登録データ!F724,1,0))</f>
        <v/>
      </c>
      <c r="P724" s="22" t="str">
        <f>IF(学校情報入力!$C$7="","",IF(学校情報入力!$C$7=登録データ!M724,1,0))</f>
        <v/>
      </c>
    </row>
    <row r="725" spans="1:16">
      <c r="A725" s="221">
        <v>1723</v>
      </c>
      <c r="B725" s="221" t="s">
        <v>1960</v>
      </c>
      <c r="C725" s="221" t="s">
        <v>1961</v>
      </c>
      <c r="D725" s="221" t="s">
        <v>3067</v>
      </c>
      <c r="E725" s="221">
        <v>32</v>
      </c>
      <c r="F725" s="221" t="s">
        <v>3115</v>
      </c>
      <c r="G725" s="221" t="s">
        <v>3138</v>
      </c>
      <c r="H725" s="37"/>
      <c r="I725" s="37"/>
      <c r="J725" s="37"/>
      <c r="K725" s="37"/>
      <c r="L725" s="37"/>
      <c r="M725" s="79"/>
      <c r="N725" s="38"/>
      <c r="O725" s="22" t="str">
        <f>IF(学校情報入力!$C$7="","",IF(学校情報入力!$C$7=登録データ!F725,1,0))</f>
        <v/>
      </c>
      <c r="P725" s="22" t="str">
        <f>IF(学校情報入力!$C$7="","",IF(学校情報入力!$C$7=登録データ!M725,1,0))</f>
        <v/>
      </c>
    </row>
    <row r="726" spans="1:16">
      <c r="A726" s="221">
        <v>1724</v>
      </c>
      <c r="B726" s="221" t="s">
        <v>1962</v>
      </c>
      <c r="C726" s="221" t="s">
        <v>1963</v>
      </c>
      <c r="D726" s="221" t="s">
        <v>3067</v>
      </c>
      <c r="E726" s="221">
        <v>32</v>
      </c>
      <c r="F726" s="221" t="s">
        <v>3116</v>
      </c>
      <c r="G726" s="221" t="s">
        <v>3134</v>
      </c>
      <c r="H726" s="37"/>
      <c r="I726" s="37"/>
      <c r="J726" s="37"/>
      <c r="K726" s="37"/>
      <c r="L726" s="37"/>
      <c r="M726" s="79"/>
      <c r="N726" s="38"/>
      <c r="O726" s="22" t="str">
        <f>IF(学校情報入力!$C$7="","",IF(学校情報入力!$C$7=登録データ!F726,1,0))</f>
        <v/>
      </c>
      <c r="P726" s="22" t="str">
        <f>IF(学校情報入力!$C$7="","",IF(学校情報入力!$C$7=登録データ!M726,1,0))</f>
        <v/>
      </c>
    </row>
    <row r="727" spans="1:16">
      <c r="A727" s="221">
        <v>1725</v>
      </c>
      <c r="B727" s="221" t="s">
        <v>1964</v>
      </c>
      <c r="C727" s="221" t="s">
        <v>1965</v>
      </c>
      <c r="D727" s="221" t="s">
        <v>3067</v>
      </c>
      <c r="E727" s="221">
        <v>32</v>
      </c>
      <c r="F727" s="221" t="s">
        <v>3116</v>
      </c>
      <c r="G727" s="221" t="s">
        <v>3134</v>
      </c>
      <c r="H727" s="37"/>
      <c r="I727" s="37"/>
      <c r="J727" s="37"/>
      <c r="K727" s="37"/>
      <c r="L727" s="37"/>
      <c r="M727" s="79"/>
      <c r="N727" s="38"/>
      <c r="O727" s="22" t="str">
        <f>IF(学校情報入力!$C$7="","",IF(学校情報入力!$C$7=登録データ!F727,1,0))</f>
        <v/>
      </c>
      <c r="P727" s="22" t="str">
        <f>IF(学校情報入力!$C$7="","",IF(学校情報入力!$C$7=登録データ!M727,1,0))</f>
        <v/>
      </c>
    </row>
    <row r="728" spans="1:16">
      <c r="A728" s="221">
        <v>1726</v>
      </c>
      <c r="B728" s="221" t="s">
        <v>1966</v>
      </c>
      <c r="C728" s="221" t="s">
        <v>1967</v>
      </c>
      <c r="D728" s="221" t="s">
        <v>3067</v>
      </c>
      <c r="E728" s="221">
        <v>32</v>
      </c>
      <c r="F728" s="221" t="s">
        <v>3116</v>
      </c>
      <c r="G728" s="221" t="s">
        <v>3134</v>
      </c>
      <c r="H728" s="37"/>
      <c r="I728" s="37"/>
      <c r="J728" s="37"/>
      <c r="K728" s="37"/>
      <c r="L728" s="37"/>
      <c r="M728" s="79"/>
      <c r="N728" s="38"/>
      <c r="O728" s="22" t="str">
        <f>IF(学校情報入力!$C$7="","",IF(学校情報入力!$C$7=登録データ!F728,1,0))</f>
        <v/>
      </c>
      <c r="P728" s="22" t="str">
        <f>IF(学校情報入力!$C$7="","",IF(学校情報入力!$C$7=登録データ!M728,1,0))</f>
        <v/>
      </c>
    </row>
    <row r="729" spans="1:16">
      <c r="A729" s="221">
        <v>1727</v>
      </c>
      <c r="B729" s="221" t="s">
        <v>1968</v>
      </c>
      <c r="C729" s="221" t="s">
        <v>1969</v>
      </c>
      <c r="D729" s="221" t="s">
        <v>3067</v>
      </c>
      <c r="E729" s="221">
        <v>32</v>
      </c>
      <c r="F729" s="221" t="s">
        <v>3116</v>
      </c>
      <c r="G729" s="221" t="s">
        <v>3134</v>
      </c>
      <c r="H729" s="37"/>
      <c r="I729" s="37"/>
      <c r="J729" s="37"/>
      <c r="K729" s="37"/>
      <c r="L729" s="37"/>
      <c r="M729" s="79"/>
      <c r="N729" s="38"/>
      <c r="O729" s="22" t="str">
        <f>IF(学校情報入力!$C$7="","",IF(学校情報入力!$C$7=登録データ!F729,1,0))</f>
        <v/>
      </c>
      <c r="P729" s="22" t="str">
        <f>IF(学校情報入力!$C$7="","",IF(学校情報入力!$C$7=登録データ!M729,1,0))</f>
        <v/>
      </c>
    </row>
    <row r="730" spans="1:16">
      <c r="A730" s="221">
        <v>1728</v>
      </c>
      <c r="B730" s="221" t="s">
        <v>1970</v>
      </c>
      <c r="C730" s="221" t="s">
        <v>1971</v>
      </c>
      <c r="D730" s="221" t="s">
        <v>3067</v>
      </c>
      <c r="E730" s="221">
        <v>32</v>
      </c>
      <c r="F730" s="221" t="s">
        <v>3116</v>
      </c>
      <c r="G730" s="221" t="s">
        <v>3134</v>
      </c>
      <c r="H730" s="37"/>
      <c r="I730" s="37"/>
      <c r="J730" s="37"/>
      <c r="K730" s="37"/>
      <c r="L730" s="37"/>
      <c r="M730" s="79"/>
      <c r="N730" s="38"/>
      <c r="O730" s="22" t="str">
        <f>IF(学校情報入力!$C$7="","",IF(学校情報入力!$C$7=登録データ!F730,1,0))</f>
        <v/>
      </c>
      <c r="P730" s="22" t="str">
        <f>IF(学校情報入力!$C$7="","",IF(学校情報入力!$C$7=登録データ!M730,1,0))</f>
        <v/>
      </c>
    </row>
    <row r="731" spans="1:16">
      <c r="A731" s="221">
        <v>1729</v>
      </c>
      <c r="B731" s="221" t="s">
        <v>1972</v>
      </c>
      <c r="C731" s="221" t="s">
        <v>1973</v>
      </c>
      <c r="D731" s="221" t="s">
        <v>3067</v>
      </c>
      <c r="E731" s="221">
        <v>32</v>
      </c>
      <c r="F731" s="221" t="s">
        <v>3116</v>
      </c>
      <c r="G731" s="221" t="s">
        <v>3134</v>
      </c>
      <c r="H731" s="37"/>
      <c r="I731" s="37"/>
      <c r="J731" s="37"/>
      <c r="K731" s="37"/>
      <c r="L731" s="37"/>
      <c r="M731" s="79"/>
      <c r="N731" s="38"/>
      <c r="O731" s="22" t="str">
        <f>IF(学校情報入力!$C$7="","",IF(学校情報入力!$C$7=登録データ!F731,1,0))</f>
        <v/>
      </c>
      <c r="P731" s="22" t="str">
        <f>IF(学校情報入力!$C$7="","",IF(学校情報入力!$C$7=登録データ!M731,1,0))</f>
        <v/>
      </c>
    </row>
    <row r="732" spans="1:16">
      <c r="A732" s="221">
        <v>1730</v>
      </c>
      <c r="B732" s="221" t="s">
        <v>1974</v>
      </c>
      <c r="C732" s="221" t="s">
        <v>1975</v>
      </c>
      <c r="D732" s="221" t="s">
        <v>3067</v>
      </c>
      <c r="E732" s="221">
        <v>32</v>
      </c>
      <c r="F732" s="221" t="s">
        <v>3116</v>
      </c>
      <c r="G732" s="221" t="s">
        <v>3134</v>
      </c>
      <c r="H732" s="37"/>
      <c r="I732" s="37"/>
      <c r="J732" s="37"/>
      <c r="K732" s="37"/>
      <c r="L732" s="37"/>
      <c r="M732" s="79"/>
      <c r="N732" s="38"/>
      <c r="O732" s="22" t="str">
        <f>IF(学校情報入力!$C$7="","",IF(学校情報入力!$C$7=登録データ!F732,1,0))</f>
        <v/>
      </c>
      <c r="P732" s="22" t="str">
        <f>IF(学校情報入力!$C$7="","",IF(学校情報入力!$C$7=登録データ!M732,1,0))</f>
        <v/>
      </c>
    </row>
    <row r="733" spans="1:16">
      <c r="A733" s="221">
        <v>1731</v>
      </c>
      <c r="B733" s="221" t="s">
        <v>1976</v>
      </c>
      <c r="C733" s="221" t="s">
        <v>1977</v>
      </c>
      <c r="D733" s="221" t="s">
        <v>3067</v>
      </c>
      <c r="E733" s="221">
        <v>32</v>
      </c>
      <c r="F733" s="221" t="s">
        <v>3116</v>
      </c>
      <c r="G733" s="221" t="s">
        <v>3134</v>
      </c>
      <c r="H733" s="37"/>
      <c r="I733" s="37"/>
      <c r="J733" s="37"/>
      <c r="K733" s="37"/>
      <c r="L733" s="37"/>
      <c r="M733" s="79"/>
      <c r="N733" s="38"/>
      <c r="O733" s="22" t="str">
        <f>IF(学校情報入力!$C$7="","",IF(学校情報入力!$C$7=登録データ!F733,1,0))</f>
        <v/>
      </c>
      <c r="P733" s="22" t="str">
        <f>IF(学校情報入力!$C$7="","",IF(学校情報入力!$C$7=登録データ!M733,1,0))</f>
        <v/>
      </c>
    </row>
    <row r="734" spans="1:16">
      <c r="A734" s="221">
        <v>1732</v>
      </c>
      <c r="B734" s="221" t="s">
        <v>1978</v>
      </c>
      <c r="C734" s="221" t="s">
        <v>1979</v>
      </c>
      <c r="D734" s="221" t="s">
        <v>3067</v>
      </c>
      <c r="E734" s="221">
        <v>32</v>
      </c>
      <c r="F734" s="221" t="s">
        <v>3116</v>
      </c>
      <c r="G734" s="221" t="s">
        <v>3134</v>
      </c>
      <c r="H734" s="37"/>
      <c r="I734" s="37"/>
      <c r="J734" s="37"/>
      <c r="K734" s="37"/>
      <c r="L734" s="37"/>
      <c r="M734" s="79"/>
      <c r="N734" s="38"/>
      <c r="O734" s="22" t="str">
        <f>IF(学校情報入力!$C$7="","",IF(学校情報入力!$C$7=登録データ!F734,1,0))</f>
        <v/>
      </c>
      <c r="P734" s="22" t="str">
        <f>IF(学校情報入力!$C$7="","",IF(学校情報入力!$C$7=登録データ!M734,1,0))</f>
        <v/>
      </c>
    </row>
    <row r="735" spans="1:16">
      <c r="A735" s="221">
        <v>1733</v>
      </c>
      <c r="B735" s="221" t="s">
        <v>1980</v>
      </c>
      <c r="C735" s="221" t="s">
        <v>1981</v>
      </c>
      <c r="D735" s="221" t="s">
        <v>3073</v>
      </c>
      <c r="E735" s="221">
        <v>31</v>
      </c>
      <c r="F735" s="221" t="s">
        <v>3116</v>
      </c>
      <c r="G735" s="221" t="s">
        <v>3134</v>
      </c>
      <c r="H735" s="37"/>
      <c r="I735" s="37"/>
      <c r="J735" s="37"/>
      <c r="K735" s="37"/>
      <c r="L735" s="37"/>
      <c r="M735" s="79"/>
      <c r="N735" s="38"/>
      <c r="O735" s="22" t="str">
        <f>IF(学校情報入力!$C$7="","",IF(学校情報入力!$C$7=登録データ!F735,1,0))</f>
        <v/>
      </c>
      <c r="P735" s="22" t="str">
        <f>IF(学校情報入力!$C$7="","",IF(学校情報入力!$C$7=登録データ!M735,1,0))</f>
        <v/>
      </c>
    </row>
    <row r="736" spans="1:16">
      <c r="A736" s="221">
        <v>1734</v>
      </c>
      <c r="B736" s="221" t="s">
        <v>1982</v>
      </c>
      <c r="C736" s="221" t="s">
        <v>1983</v>
      </c>
      <c r="D736" s="221" t="s">
        <v>3084</v>
      </c>
      <c r="E736" s="221">
        <v>42</v>
      </c>
      <c r="F736" s="221" t="s">
        <v>3116</v>
      </c>
      <c r="G736" s="221" t="s">
        <v>3134</v>
      </c>
      <c r="H736" s="37"/>
      <c r="I736" s="37"/>
      <c r="J736" s="37"/>
      <c r="K736" s="37"/>
      <c r="L736" s="37"/>
      <c r="M736" s="79"/>
      <c r="N736" s="38"/>
      <c r="O736" s="22" t="str">
        <f>IF(学校情報入力!$C$7="","",IF(学校情報入力!$C$7=登録データ!F736,1,0))</f>
        <v/>
      </c>
      <c r="P736" s="22" t="str">
        <f>IF(学校情報入力!$C$7="","",IF(学校情報入力!$C$7=登録データ!M736,1,0))</f>
        <v/>
      </c>
    </row>
    <row r="737" spans="1:16">
      <c r="A737" s="221">
        <v>1735</v>
      </c>
      <c r="B737" s="221" t="s">
        <v>1984</v>
      </c>
      <c r="C737" s="221" t="s">
        <v>1985</v>
      </c>
      <c r="D737" s="221" t="s">
        <v>3067</v>
      </c>
      <c r="E737" s="221">
        <v>32</v>
      </c>
      <c r="F737" s="221" t="s">
        <v>3116</v>
      </c>
      <c r="G737" s="221" t="s">
        <v>3134</v>
      </c>
      <c r="H737" s="37"/>
      <c r="I737" s="37"/>
      <c r="J737" s="37"/>
      <c r="K737" s="37"/>
      <c r="L737" s="37"/>
      <c r="M737" s="79"/>
      <c r="N737" s="38"/>
      <c r="O737" s="22" t="str">
        <f>IF(学校情報入力!$C$7="","",IF(学校情報入力!$C$7=登録データ!F737,1,0))</f>
        <v/>
      </c>
      <c r="P737" s="22" t="str">
        <f>IF(学校情報入力!$C$7="","",IF(学校情報入力!$C$7=登録データ!M737,1,0))</f>
        <v/>
      </c>
    </row>
    <row r="738" spans="1:16">
      <c r="A738" s="221">
        <v>1736</v>
      </c>
      <c r="B738" s="221" t="s">
        <v>1986</v>
      </c>
      <c r="C738" s="221" t="s">
        <v>1987</v>
      </c>
      <c r="D738" s="221" t="s">
        <v>3067</v>
      </c>
      <c r="E738" s="221">
        <v>32</v>
      </c>
      <c r="F738" s="221" t="s">
        <v>3116</v>
      </c>
      <c r="G738" s="221" t="s">
        <v>3139</v>
      </c>
      <c r="H738" s="37"/>
      <c r="I738" s="37"/>
      <c r="J738" s="37"/>
      <c r="K738" s="37"/>
      <c r="L738" s="37"/>
      <c r="M738" s="79"/>
      <c r="N738" s="38"/>
      <c r="O738" s="22" t="str">
        <f>IF(学校情報入力!$C$7="","",IF(学校情報入力!$C$7=登録データ!F738,1,0))</f>
        <v/>
      </c>
      <c r="P738" s="22" t="str">
        <f>IF(学校情報入力!$C$7="","",IF(学校情報入力!$C$7=登録データ!M738,1,0))</f>
        <v/>
      </c>
    </row>
    <row r="739" spans="1:16">
      <c r="A739" s="221">
        <v>1737</v>
      </c>
      <c r="B739" s="221" t="s">
        <v>1988</v>
      </c>
      <c r="C739" s="221" t="s">
        <v>1989</v>
      </c>
      <c r="D739" s="221" t="s">
        <v>3067</v>
      </c>
      <c r="E739" s="221">
        <v>32</v>
      </c>
      <c r="F739" s="221" t="s">
        <v>3116</v>
      </c>
      <c r="G739" s="221" t="s">
        <v>3139</v>
      </c>
      <c r="H739" s="37"/>
      <c r="I739" s="37"/>
      <c r="J739" s="37"/>
      <c r="K739" s="37"/>
      <c r="L739" s="37"/>
      <c r="M739" s="79"/>
      <c r="N739" s="38"/>
      <c r="O739" s="22" t="str">
        <f>IF(学校情報入力!$C$7="","",IF(学校情報入力!$C$7=登録データ!F739,1,0))</f>
        <v/>
      </c>
      <c r="P739" s="22" t="str">
        <f>IF(学校情報入力!$C$7="","",IF(学校情報入力!$C$7=登録データ!M739,1,0))</f>
        <v/>
      </c>
    </row>
    <row r="740" spans="1:16">
      <c r="A740" s="221">
        <v>1738</v>
      </c>
      <c r="B740" s="221" t="s">
        <v>1990</v>
      </c>
      <c r="C740" s="221" t="s">
        <v>1991</v>
      </c>
      <c r="D740" s="221" t="s">
        <v>3067</v>
      </c>
      <c r="E740" s="221">
        <v>32</v>
      </c>
      <c r="F740" s="221" t="s">
        <v>3116</v>
      </c>
      <c r="G740" s="221" t="s">
        <v>3139</v>
      </c>
      <c r="H740" s="37"/>
      <c r="I740" s="37"/>
      <c r="J740" s="37"/>
      <c r="K740" s="37"/>
      <c r="L740" s="37"/>
      <c r="M740" s="79"/>
      <c r="N740" s="38"/>
      <c r="O740" s="22" t="str">
        <f>IF(学校情報入力!$C$7="","",IF(学校情報入力!$C$7=登録データ!F740,1,0))</f>
        <v/>
      </c>
      <c r="P740" s="22" t="str">
        <f>IF(学校情報入力!$C$7="","",IF(学校情報入力!$C$7=登録データ!M740,1,0))</f>
        <v/>
      </c>
    </row>
    <row r="741" spans="1:16">
      <c r="A741" s="221">
        <v>1739</v>
      </c>
      <c r="B741" s="221" t="s">
        <v>1992</v>
      </c>
      <c r="C741" s="221" t="s">
        <v>1993</v>
      </c>
      <c r="D741" s="221" t="s">
        <v>3067</v>
      </c>
      <c r="E741" s="221">
        <v>32</v>
      </c>
      <c r="F741" s="221" t="s">
        <v>3116</v>
      </c>
      <c r="G741" s="221" t="s">
        <v>3139</v>
      </c>
      <c r="H741" s="37"/>
      <c r="I741" s="37"/>
      <c r="J741" s="37"/>
      <c r="K741" s="37"/>
      <c r="L741" s="37"/>
      <c r="M741" s="79"/>
      <c r="N741" s="38"/>
      <c r="O741" s="22" t="str">
        <f>IF(学校情報入力!$C$7="","",IF(学校情報入力!$C$7=登録データ!F741,1,0))</f>
        <v/>
      </c>
      <c r="P741" s="22" t="str">
        <f>IF(学校情報入力!$C$7="","",IF(学校情報入力!$C$7=登録データ!M741,1,0))</f>
        <v/>
      </c>
    </row>
    <row r="742" spans="1:16">
      <c r="A742" s="221">
        <v>1740</v>
      </c>
      <c r="B742" s="221" t="s">
        <v>1994</v>
      </c>
      <c r="C742" s="221" t="s">
        <v>1995</v>
      </c>
      <c r="D742" s="221" t="s">
        <v>3067</v>
      </c>
      <c r="E742" s="221">
        <v>32</v>
      </c>
      <c r="F742" s="221" t="s">
        <v>3116</v>
      </c>
      <c r="G742" s="221" t="s">
        <v>3139</v>
      </c>
      <c r="H742" s="37"/>
      <c r="I742" s="37"/>
      <c r="J742" s="37"/>
      <c r="K742" s="37"/>
      <c r="L742" s="37"/>
      <c r="M742" s="79"/>
      <c r="N742" s="38"/>
      <c r="O742" s="22" t="str">
        <f>IF(学校情報入力!$C$7="","",IF(学校情報入力!$C$7=登録データ!F742,1,0))</f>
        <v/>
      </c>
      <c r="P742" s="22" t="str">
        <f>IF(学校情報入力!$C$7="","",IF(学校情報入力!$C$7=登録データ!M742,1,0))</f>
        <v/>
      </c>
    </row>
    <row r="743" spans="1:16">
      <c r="A743" s="221">
        <v>1741</v>
      </c>
      <c r="B743" s="221" t="s">
        <v>1996</v>
      </c>
      <c r="C743" s="221" t="s">
        <v>1997</v>
      </c>
      <c r="D743" s="221" t="s">
        <v>3067</v>
      </c>
      <c r="E743" s="221">
        <v>32</v>
      </c>
      <c r="F743" s="221" t="s">
        <v>3116</v>
      </c>
      <c r="G743" s="221" t="s">
        <v>3139</v>
      </c>
      <c r="H743" s="37"/>
      <c r="I743" s="37"/>
      <c r="J743" s="37"/>
      <c r="K743" s="37"/>
      <c r="L743" s="37"/>
      <c r="M743" s="79"/>
      <c r="N743" s="38"/>
      <c r="O743" s="22" t="str">
        <f>IF(学校情報入力!$C$7="","",IF(学校情報入力!$C$7=登録データ!F743,1,0))</f>
        <v/>
      </c>
      <c r="P743" s="22" t="str">
        <f>IF(学校情報入力!$C$7="","",IF(学校情報入力!$C$7=登録データ!M743,1,0))</f>
        <v/>
      </c>
    </row>
    <row r="744" spans="1:16">
      <c r="A744" s="221">
        <v>1742</v>
      </c>
      <c r="B744" s="221" t="s">
        <v>1998</v>
      </c>
      <c r="C744" s="221" t="s">
        <v>1999</v>
      </c>
      <c r="D744" s="221" t="s">
        <v>3065</v>
      </c>
      <c r="E744" s="221">
        <v>34</v>
      </c>
      <c r="F744" s="221" t="s">
        <v>3116</v>
      </c>
      <c r="G744" s="221" t="s">
        <v>3139</v>
      </c>
      <c r="H744" s="37"/>
      <c r="I744" s="37"/>
      <c r="J744" s="37"/>
      <c r="K744" s="37"/>
      <c r="L744" s="37"/>
      <c r="M744" s="79"/>
      <c r="N744" s="38"/>
      <c r="O744" s="22" t="str">
        <f>IF(学校情報入力!$C$7="","",IF(学校情報入力!$C$7=登録データ!F744,1,0))</f>
        <v/>
      </c>
      <c r="P744" s="22" t="str">
        <f>IF(学校情報入力!$C$7="","",IF(学校情報入力!$C$7=登録データ!M744,1,0))</f>
        <v/>
      </c>
    </row>
    <row r="745" spans="1:16">
      <c r="A745" s="221">
        <v>1743</v>
      </c>
      <c r="B745" s="221" t="s">
        <v>2000</v>
      </c>
      <c r="C745" s="221" t="s">
        <v>2001</v>
      </c>
      <c r="D745" s="221" t="s">
        <v>3067</v>
      </c>
      <c r="E745" s="221">
        <v>32</v>
      </c>
      <c r="F745" s="221" t="s">
        <v>3116</v>
      </c>
      <c r="G745" s="221" t="s">
        <v>3139</v>
      </c>
      <c r="H745" s="37"/>
      <c r="I745" s="37"/>
      <c r="J745" s="37"/>
      <c r="K745" s="37"/>
      <c r="L745" s="37"/>
      <c r="M745" s="79"/>
      <c r="N745" s="38"/>
      <c r="O745" s="22" t="str">
        <f>IF(学校情報入力!$C$7="","",IF(学校情報入力!$C$7=登録データ!F745,1,0))</f>
        <v/>
      </c>
      <c r="P745" s="22" t="str">
        <f>IF(学校情報入力!$C$7="","",IF(学校情報入力!$C$7=登録データ!M745,1,0))</f>
        <v/>
      </c>
    </row>
    <row r="746" spans="1:16">
      <c r="A746" s="221">
        <v>1744</v>
      </c>
      <c r="B746" s="221" t="s">
        <v>2002</v>
      </c>
      <c r="C746" s="221" t="s">
        <v>2003</v>
      </c>
      <c r="D746" s="221" t="s">
        <v>3067</v>
      </c>
      <c r="E746" s="221">
        <v>32</v>
      </c>
      <c r="F746" s="221" t="s">
        <v>3116</v>
      </c>
      <c r="G746" s="221" t="s">
        <v>3139</v>
      </c>
      <c r="H746" s="37"/>
      <c r="I746" s="37"/>
      <c r="J746" s="37"/>
      <c r="K746" s="37"/>
      <c r="L746" s="37"/>
      <c r="M746" s="79"/>
      <c r="N746" s="38"/>
      <c r="O746" s="22" t="str">
        <f>IF(学校情報入力!$C$7="","",IF(学校情報入力!$C$7=登録データ!F746,1,0))</f>
        <v/>
      </c>
      <c r="P746" s="22" t="str">
        <f>IF(学校情報入力!$C$7="","",IF(学校情報入力!$C$7=登録データ!M746,1,0))</f>
        <v/>
      </c>
    </row>
    <row r="747" spans="1:16">
      <c r="A747" s="221">
        <v>1745</v>
      </c>
      <c r="B747" s="221" t="s">
        <v>2004</v>
      </c>
      <c r="C747" s="221" t="s">
        <v>2005</v>
      </c>
      <c r="D747" s="221" t="s">
        <v>3067</v>
      </c>
      <c r="E747" s="221">
        <v>32</v>
      </c>
      <c r="F747" s="221" t="s">
        <v>3116</v>
      </c>
      <c r="G747" s="221" t="s">
        <v>3139</v>
      </c>
      <c r="H747" s="37"/>
      <c r="I747" s="37"/>
      <c r="J747" s="37"/>
      <c r="K747" s="37"/>
      <c r="L747" s="37"/>
      <c r="M747" s="79"/>
      <c r="N747" s="38"/>
      <c r="O747" s="22" t="str">
        <f>IF(学校情報入力!$C$7="","",IF(学校情報入力!$C$7=登録データ!F747,1,0))</f>
        <v/>
      </c>
      <c r="P747" s="22" t="str">
        <f>IF(学校情報入力!$C$7="","",IF(学校情報入力!$C$7=登録データ!M747,1,0))</f>
        <v/>
      </c>
    </row>
    <row r="748" spans="1:16">
      <c r="A748" s="221">
        <v>1746</v>
      </c>
      <c r="B748" s="221" t="s">
        <v>2006</v>
      </c>
      <c r="C748" s="221" t="s">
        <v>2007</v>
      </c>
      <c r="D748" s="221" t="s">
        <v>3067</v>
      </c>
      <c r="E748" s="221">
        <v>32</v>
      </c>
      <c r="F748" s="221" t="s">
        <v>3116</v>
      </c>
      <c r="G748" s="221" t="s">
        <v>3139</v>
      </c>
      <c r="H748" s="37"/>
      <c r="I748" s="37"/>
      <c r="J748" s="37"/>
      <c r="K748" s="37"/>
      <c r="L748" s="37"/>
      <c r="M748" s="79"/>
      <c r="N748" s="38"/>
      <c r="O748" s="22" t="str">
        <f>IF(学校情報入力!$C$7="","",IF(学校情報入力!$C$7=登録データ!F748,1,0))</f>
        <v/>
      </c>
      <c r="P748" s="22" t="str">
        <f>IF(学校情報入力!$C$7="","",IF(学校情報入力!$C$7=登録データ!M748,1,0))</f>
        <v/>
      </c>
    </row>
    <row r="749" spans="1:16">
      <c r="A749" s="221">
        <v>1747</v>
      </c>
      <c r="B749" s="221" t="s">
        <v>2008</v>
      </c>
      <c r="C749" s="221" t="s">
        <v>2009</v>
      </c>
      <c r="D749" s="221" t="s">
        <v>3067</v>
      </c>
      <c r="E749" s="221">
        <v>32</v>
      </c>
      <c r="F749" s="221" t="s">
        <v>3116</v>
      </c>
      <c r="G749" s="221" t="s">
        <v>3139</v>
      </c>
      <c r="H749" s="37"/>
      <c r="I749" s="37"/>
      <c r="J749" s="37"/>
      <c r="K749" s="37"/>
      <c r="L749" s="37"/>
      <c r="M749" s="79"/>
      <c r="N749" s="38"/>
      <c r="O749" s="22" t="str">
        <f>IF(学校情報入力!$C$7="","",IF(学校情報入力!$C$7=登録データ!F749,1,0))</f>
        <v/>
      </c>
      <c r="P749" s="22" t="str">
        <f>IF(学校情報入力!$C$7="","",IF(学校情報入力!$C$7=登録データ!M749,1,0))</f>
        <v/>
      </c>
    </row>
    <row r="750" spans="1:16">
      <c r="A750" s="221">
        <v>1748</v>
      </c>
      <c r="B750" s="221" t="s">
        <v>2010</v>
      </c>
      <c r="C750" s="221" t="s">
        <v>2011</v>
      </c>
      <c r="D750" s="221" t="s">
        <v>3067</v>
      </c>
      <c r="E750" s="221">
        <v>32</v>
      </c>
      <c r="F750" s="221" t="s">
        <v>3116</v>
      </c>
      <c r="G750" s="221" t="s">
        <v>3138</v>
      </c>
      <c r="H750" s="37"/>
      <c r="I750" s="37"/>
      <c r="J750" s="37"/>
      <c r="K750" s="37"/>
      <c r="L750" s="37"/>
      <c r="M750" s="79"/>
      <c r="N750" s="38"/>
      <c r="O750" s="22" t="str">
        <f>IF(学校情報入力!$C$7="","",IF(学校情報入力!$C$7=登録データ!F750,1,0))</f>
        <v/>
      </c>
      <c r="P750" s="22" t="str">
        <f>IF(学校情報入力!$C$7="","",IF(学校情報入力!$C$7=登録データ!M750,1,0))</f>
        <v/>
      </c>
    </row>
    <row r="751" spans="1:16">
      <c r="A751" s="221">
        <v>1749</v>
      </c>
      <c r="B751" s="221" t="s">
        <v>2012</v>
      </c>
      <c r="C751" s="221" t="s">
        <v>2013</v>
      </c>
      <c r="D751" s="221" t="s">
        <v>3067</v>
      </c>
      <c r="E751" s="221">
        <v>32</v>
      </c>
      <c r="F751" s="221" t="s">
        <v>3116</v>
      </c>
      <c r="G751" s="221" t="s">
        <v>3138</v>
      </c>
      <c r="H751" s="37"/>
      <c r="I751" s="37"/>
      <c r="J751" s="37"/>
      <c r="K751" s="37"/>
      <c r="L751" s="37"/>
      <c r="M751" s="79"/>
      <c r="N751" s="38"/>
      <c r="O751" s="22" t="str">
        <f>IF(学校情報入力!$C$7="","",IF(学校情報入力!$C$7=登録データ!F751,1,0))</f>
        <v/>
      </c>
      <c r="P751" s="22" t="str">
        <f>IF(学校情報入力!$C$7="","",IF(学校情報入力!$C$7=登録データ!M751,1,0))</f>
        <v/>
      </c>
    </row>
    <row r="752" spans="1:16">
      <c r="A752" s="221">
        <v>1750</v>
      </c>
      <c r="B752" s="221" t="s">
        <v>2014</v>
      </c>
      <c r="C752" s="221" t="s">
        <v>2015</v>
      </c>
      <c r="D752" s="221" t="s">
        <v>3067</v>
      </c>
      <c r="E752" s="221">
        <v>32</v>
      </c>
      <c r="F752" s="221" t="s">
        <v>3116</v>
      </c>
      <c r="G752" s="221" t="s">
        <v>3138</v>
      </c>
      <c r="H752" s="37"/>
      <c r="I752" s="37"/>
      <c r="J752" s="37"/>
      <c r="K752" s="37"/>
      <c r="L752" s="37"/>
      <c r="M752" s="79"/>
      <c r="N752" s="38"/>
      <c r="O752" s="22" t="str">
        <f>IF(学校情報入力!$C$7="","",IF(学校情報入力!$C$7=登録データ!F752,1,0))</f>
        <v/>
      </c>
      <c r="P752" s="22" t="str">
        <f>IF(学校情報入力!$C$7="","",IF(学校情報入力!$C$7=登録データ!M752,1,0))</f>
        <v/>
      </c>
    </row>
    <row r="753" spans="1:16">
      <c r="A753" s="221">
        <v>1751</v>
      </c>
      <c r="B753" s="221" t="s">
        <v>2016</v>
      </c>
      <c r="C753" s="221" t="s">
        <v>2017</v>
      </c>
      <c r="D753" s="221" t="s">
        <v>3067</v>
      </c>
      <c r="E753" s="221">
        <v>32</v>
      </c>
      <c r="F753" s="221" t="s">
        <v>3116</v>
      </c>
      <c r="G753" s="221" t="s">
        <v>3138</v>
      </c>
      <c r="H753" s="37"/>
      <c r="I753" s="37"/>
      <c r="J753" s="37"/>
      <c r="K753" s="37"/>
      <c r="L753" s="37"/>
      <c r="M753" s="79"/>
      <c r="N753" s="38"/>
      <c r="O753" s="22" t="str">
        <f>IF(学校情報入力!$C$7="","",IF(学校情報入力!$C$7=登録データ!F753,1,0))</f>
        <v/>
      </c>
      <c r="P753" s="22" t="str">
        <f>IF(学校情報入力!$C$7="","",IF(学校情報入力!$C$7=登録データ!M753,1,0))</f>
        <v/>
      </c>
    </row>
    <row r="754" spans="1:16">
      <c r="A754" s="221">
        <v>1752</v>
      </c>
      <c r="B754" s="221" t="s">
        <v>2018</v>
      </c>
      <c r="C754" s="221" t="s">
        <v>2019</v>
      </c>
      <c r="D754" s="221" t="s">
        <v>3067</v>
      </c>
      <c r="E754" s="221">
        <v>32</v>
      </c>
      <c r="F754" s="221" t="s">
        <v>3116</v>
      </c>
      <c r="G754" s="221" t="s">
        <v>3138</v>
      </c>
      <c r="H754" s="37"/>
      <c r="I754" s="37"/>
      <c r="J754" s="37"/>
      <c r="K754" s="37"/>
      <c r="L754" s="37"/>
      <c r="M754" s="79"/>
      <c r="N754" s="38"/>
      <c r="O754" s="22" t="str">
        <f>IF(学校情報入力!$C$7="","",IF(学校情報入力!$C$7=登録データ!F754,1,0))</f>
        <v/>
      </c>
      <c r="P754" s="22" t="str">
        <f>IF(学校情報入力!$C$7="","",IF(学校情報入力!$C$7=登録データ!M754,1,0))</f>
        <v/>
      </c>
    </row>
    <row r="755" spans="1:16">
      <c r="A755" s="221">
        <v>1753</v>
      </c>
      <c r="B755" s="221" t="s">
        <v>2020</v>
      </c>
      <c r="C755" s="221" t="s">
        <v>2021</v>
      </c>
      <c r="D755" s="221" t="s">
        <v>3079</v>
      </c>
      <c r="E755" s="221">
        <v>24</v>
      </c>
      <c r="F755" s="221" t="s">
        <v>3116</v>
      </c>
      <c r="G755" s="221" t="s">
        <v>3138</v>
      </c>
      <c r="H755" s="37"/>
      <c r="I755" s="37"/>
      <c r="J755" s="37"/>
      <c r="K755" s="37"/>
      <c r="L755" s="37"/>
      <c r="M755" s="79"/>
      <c r="N755" s="38"/>
      <c r="O755" s="22" t="str">
        <f>IF(学校情報入力!$C$7="","",IF(学校情報入力!$C$7=登録データ!F755,1,0))</f>
        <v/>
      </c>
      <c r="P755" s="22" t="str">
        <f>IF(学校情報入力!$C$7="","",IF(学校情報入力!$C$7=登録データ!M755,1,0))</f>
        <v/>
      </c>
    </row>
    <row r="756" spans="1:16">
      <c r="A756" s="221">
        <v>1754</v>
      </c>
      <c r="B756" s="221" t="s">
        <v>2022</v>
      </c>
      <c r="C756" s="221" t="s">
        <v>2023</v>
      </c>
      <c r="D756" s="221" t="s">
        <v>3067</v>
      </c>
      <c r="E756" s="221">
        <v>32</v>
      </c>
      <c r="F756" s="221" t="s">
        <v>3116</v>
      </c>
      <c r="G756" s="221" t="s">
        <v>3137</v>
      </c>
      <c r="H756" s="37"/>
      <c r="I756" s="37"/>
      <c r="J756" s="37"/>
      <c r="K756" s="37"/>
      <c r="L756" s="37"/>
      <c r="M756" s="79"/>
      <c r="N756" s="38"/>
      <c r="O756" s="22" t="str">
        <f>IF(学校情報入力!$C$7="","",IF(学校情報入力!$C$7=登録データ!F756,1,0))</f>
        <v/>
      </c>
      <c r="P756" s="22" t="str">
        <f>IF(学校情報入力!$C$7="","",IF(学校情報入力!$C$7=登録データ!M756,1,0))</f>
        <v/>
      </c>
    </row>
    <row r="757" spans="1:16">
      <c r="A757" s="221">
        <v>1755</v>
      </c>
      <c r="B757" s="221" t="s">
        <v>2024</v>
      </c>
      <c r="C757" s="221" t="s">
        <v>2025</v>
      </c>
      <c r="D757" s="221" t="s">
        <v>3066</v>
      </c>
      <c r="E757" s="221">
        <v>33</v>
      </c>
      <c r="F757" s="221" t="s">
        <v>3116</v>
      </c>
      <c r="G757" s="221" t="s">
        <v>3134</v>
      </c>
      <c r="H757" s="37"/>
      <c r="I757" s="37"/>
      <c r="J757" s="37"/>
      <c r="K757" s="37"/>
      <c r="L757" s="37"/>
      <c r="M757" s="79"/>
      <c r="N757" s="38"/>
      <c r="O757" s="22" t="str">
        <f>IF(学校情報入力!$C$7="","",IF(学校情報入力!$C$7=登録データ!F757,1,0))</f>
        <v/>
      </c>
      <c r="P757" s="22" t="str">
        <f>IF(学校情報入力!$C$7="","",IF(学校情報入力!$C$7=登録データ!M757,1,0))</f>
        <v/>
      </c>
    </row>
    <row r="758" spans="1:16">
      <c r="A758" s="221">
        <v>1756</v>
      </c>
      <c r="B758" s="221" t="s">
        <v>2026</v>
      </c>
      <c r="C758" s="221" t="s">
        <v>2027</v>
      </c>
      <c r="D758" s="221" t="s">
        <v>3067</v>
      </c>
      <c r="E758" s="221">
        <v>32</v>
      </c>
      <c r="F758" s="221" t="s">
        <v>3116</v>
      </c>
      <c r="G758" s="221" t="s">
        <v>3134</v>
      </c>
      <c r="H758" s="37"/>
      <c r="I758" s="37"/>
      <c r="J758" s="37"/>
      <c r="K758" s="37"/>
      <c r="L758" s="37"/>
      <c r="M758" s="79"/>
      <c r="N758" s="38"/>
      <c r="O758" s="22" t="str">
        <f>IF(学校情報入力!$C$7="","",IF(学校情報入力!$C$7=登録データ!F758,1,0))</f>
        <v/>
      </c>
      <c r="P758" s="22" t="str">
        <f>IF(学校情報入力!$C$7="","",IF(学校情報入力!$C$7=登録データ!M758,1,0))</f>
        <v/>
      </c>
    </row>
    <row r="759" spans="1:16">
      <c r="A759" s="221">
        <v>1757</v>
      </c>
      <c r="B759" s="221" t="s">
        <v>2028</v>
      </c>
      <c r="C759" s="221" t="s">
        <v>2029</v>
      </c>
      <c r="D759" s="221" t="s">
        <v>3067</v>
      </c>
      <c r="E759" s="221">
        <v>32</v>
      </c>
      <c r="F759" s="221" t="s">
        <v>3116</v>
      </c>
      <c r="G759" s="221" t="s">
        <v>3138</v>
      </c>
      <c r="H759" s="37"/>
      <c r="I759" s="37"/>
      <c r="J759" s="37"/>
      <c r="K759" s="37"/>
      <c r="L759" s="37"/>
      <c r="M759" s="79"/>
      <c r="N759" s="38"/>
      <c r="O759" s="22" t="str">
        <f>IF(学校情報入力!$C$7="","",IF(学校情報入力!$C$7=登録データ!F759,1,0))</f>
        <v/>
      </c>
      <c r="P759" s="22" t="str">
        <f>IF(学校情報入力!$C$7="","",IF(学校情報入力!$C$7=登録データ!M759,1,0))</f>
        <v/>
      </c>
    </row>
    <row r="760" spans="1:16">
      <c r="A760" s="221">
        <v>1758</v>
      </c>
      <c r="B760" s="221" t="s">
        <v>2030</v>
      </c>
      <c r="C760" s="221" t="s">
        <v>2031</v>
      </c>
      <c r="D760" s="221" t="s">
        <v>3067</v>
      </c>
      <c r="E760" s="221">
        <v>32</v>
      </c>
      <c r="F760" s="221" t="s">
        <v>3116</v>
      </c>
      <c r="G760" s="221" t="s">
        <v>3139</v>
      </c>
      <c r="H760" s="37"/>
      <c r="I760" s="37"/>
      <c r="J760" s="37"/>
      <c r="K760" s="37"/>
      <c r="L760" s="37"/>
      <c r="M760" s="79"/>
      <c r="N760" s="38"/>
      <c r="O760" s="22" t="str">
        <f>IF(学校情報入力!$C$7="","",IF(学校情報入力!$C$7=登録データ!F760,1,0))</f>
        <v/>
      </c>
      <c r="P760" s="22" t="str">
        <f>IF(学校情報入力!$C$7="","",IF(学校情報入力!$C$7=登録データ!M760,1,0))</f>
        <v/>
      </c>
    </row>
    <row r="761" spans="1:16">
      <c r="A761" s="221">
        <v>1759</v>
      </c>
      <c r="B761" s="221" t="s">
        <v>2032</v>
      </c>
      <c r="C761" s="221" t="s">
        <v>2033</v>
      </c>
      <c r="D761" s="221" t="s">
        <v>3067</v>
      </c>
      <c r="E761" s="221">
        <v>32</v>
      </c>
      <c r="F761" s="221" t="s">
        <v>3116</v>
      </c>
      <c r="G761" s="221" t="s">
        <v>3132</v>
      </c>
      <c r="H761" s="37"/>
      <c r="I761" s="37"/>
      <c r="J761" s="37"/>
      <c r="K761" s="37"/>
      <c r="L761" s="37"/>
      <c r="M761" s="79"/>
      <c r="N761" s="38"/>
      <c r="O761" s="22" t="str">
        <f>IF(学校情報入力!$C$7="","",IF(学校情報入力!$C$7=登録データ!F761,1,0))</f>
        <v/>
      </c>
      <c r="P761" s="22" t="str">
        <f>IF(学校情報入力!$C$7="","",IF(学校情報入力!$C$7=登録データ!M761,1,0))</f>
        <v/>
      </c>
    </row>
    <row r="762" spans="1:16">
      <c r="A762" s="221">
        <v>1760</v>
      </c>
      <c r="B762" s="221" t="s">
        <v>2034</v>
      </c>
      <c r="C762" s="221" t="s">
        <v>2035</v>
      </c>
      <c r="D762" s="221" t="s">
        <v>3066</v>
      </c>
      <c r="E762" s="221">
        <v>33</v>
      </c>
      <c r="F762" s="221" t="s">
        <v>3117</v>
      </c>
      <c r="G762" s="221" t="s">
        <v>3134</v>
      </c>
      <c r="H762" s="37"/>
      <c r="I762" s="37"/>
      <c r="J762" s="37"/>
      <c r="K762" s="37"/>
      <c r="L762" s="37"/>
      <c r="M762" s="79"/>
      <c r="N762" s="38"/>
      <c r="O762" s="22" t="str">
        <f>IF(学校情報入力!$C$7="","",IF(学校情報入力!$C$7=登録データ!F762,1,0))</f>
        <v/>
      </c>
      <c r="P762" s="22" t="str">
        <f>IF(学校情報入力!$C$7="","",IF(学校情報入力!$C$7=登録データ!M762,1,0))</f>
        <v/>
      </c>
    </row>
    <row r="763" spans="1:16">
      <c r="A763" s="221">
        <v>1761</v>
      </c>
      <c r="B763" s="221" t="s">
        <v>2036</v>
      </c>
      <c r="C763" s="221" t="s">
        <v>2037</v>
      </c>
      <c r="D763" s="221" t="s">
        <v>3066</v>
      </c>
      <c r="E763" s="221">
        <v>33</v>
      </c>
      <c r="F763" s="221" t="s">
        <v>3117</v>
      </c>
      <c r="G763" s="221" t="s">
        <v>3139</v>
      </c>
      <c r="H763" s="37"/>
      <c r="I763" s="37"/>
      <c r="J763" s="37"/>
      <c r="K763" s="37"/>
      <c r="L763" s="37"/>
      <c r="M763" s="79"/>
      <c r="N763" s="38"/>
      <c r="O763" s="22" t="str">
        <f>IF(学校情報入力!$C$7="","",IF(学校情報入力!$C$7=登録データ!F763,1,0))</f>
        <v/>
      </c>
      <c r="P763" s="22" t="str">
        <f>IF(学校情報入力!$C$7="","",IF(学校情報入力!$C$7=登録データ!M763,1,0))</f>
        <v/>
      </c>
    </row>
    <row r="764" spans="1:16">
      <c r="A764" s="221">
        <v>1762</v>
      </c>
      <c r="B764" s="221" t="s">
        <v>2038</v>
      </c>
      <c r="C764" s="221" t="s">
        <v>2039</v>
      </c>
      <c r="D764" s="221" t="s">
        <v>3066</v>
      </c>
      <c r="E764" s="221">
        <v>33</v>
      </c>
      <c r="F764" s="221" t="s">
        <v>3117</v>
      </c>
      <c r="G764" s="221" t="s">
        <v>3138</v>
      </c>
      <c r="H764" s="37"/>
      <c r="I764" s="37"/>
      <c r="J764" s="37"/>
      <c r="K764" s="37"/>
      <c r="L764" s="37"/>
      <c r="M764" s="79"/>
      <c r="N764" s="38"/>
      <c r="O764" s="22" t="str">
        <f>IF(学校情報入力!$C$7="","",IF(学校情報入力!$C$7=登録データ!F764,1,0))</f>
        <v/>
      </c>
      <c r="P764" s="22" t="str">
        <f>IF(学校情報入力!$C$7="","",IF(学校情報入力!$C$7=登録データ!M764,1,0))</f>
        <v/>
      </c>
    </row>
    <row r="765" spans="1:16">
      <c r="A765" s="221">
        <v>1763</v>
      </c>
      <c r="B765" s="221" t="s">
        <v>2040</v>
      </c>
      <c r="C765" s="221" t="s">
        <v>2041</v>
      </c>
      <c r="D765" s="221" t="s">
        <v>3066</v>
      </c>
      <c r="E765" s="221">
        <v>33</v>
      </c>
      <c r="F765" s="221" t="s">
        <v>3117</v>
      </c>
      <c r="G765" s="221" t="s">
        <v>3134</v>
      </c>
      <c r="H765" s="37"/>
      <c r="I765" s="37"/>
      <c r="J765" s="37"/>
      <c r="K765" s="37"/>
      <c r="L765" s="37"/>
      <c r="M765" s="79"/>
      <c r="N765" s="38"/>
      <c r="O765" s="22" t="str">
        <f>IF(学校情報入力!$C$7="","",IF(学校情報入力!$C$7=登録データ!F765,1,0))</f>
        <v/>
      </c>
      <c r="P765" s="22" t="str">
        <f>IF(学校情報入力!$C$7="","",IF(学校情報入力!$C$7=登録データ!M765,1,0))</f>
        <v/>
      </c>
    </row>
    <row r="766" spans="1:16">
      <c r="A766" s="221">
        <v>1764</v>
      </c>
      <c r="B766" s="221" t="s">
        <v>2042</v>
      </c>
      <c r="C766" s="221" t="s">
        <v>2043</v>
      </c>
      <c r="D766" s="221" t="s">
        <v>3066</v>
      </c>
      <c r="E766" s="221">
        <v>33</v>
      </c>
      <c r="F766" s="221" t="s">
        <v>3117</v>
      </c>
      <c r="G766" s="221" t="s">
        <v>3139</v>
      </c>
      <c r="H766" s="37"/>
      <c r="I766" s="37"/>
      <c r="J766" s="37"/>
      <c r="K766" s="37"/>
      <c r="L766" s="37"/>
      <c r="M766" s="79"/>
      <c r="N766" s="38"/>
      <c r="O766" s="22" t="str">
        <f>IF(学校情報入力!$C$7="","",IF(学校情報入力!$C$7=登録データ!F766,1,0))</f>
        <v/>
      </c>
      <c r="P766" s="22" t="str">
        <f>IF(学校情報入力!$C$7="","",IF(学校情報入力!$C$7=登録データ!M766,1,0))</f>
        <v/>
      </c>
    </row>
    <row r="767" spans="1:16">
      <c r="A767" s="221">
        <v>1765</v>
      </c>
      <c r="B767" s="221" t="s">
        <v>2044</v>
      </c>
      <c r="C767" s="221" t="s">
        <v>2045</v>
      </c>
      <c r="D767" s="221" t="s">
        <v>3066</v>
      </c>
      <c r="E767" s="221">
        <v>33</v>
      </c>
      <c r="F767" s="221" t="s">
        <v>3117</v>
      </c>
      <c r="G767" s="221" t="s">
        <v>3134</v>
      </c>
      <c r="H767" s="37"/>
      <c r="I767" s="37"/>
      <c r="J767" s="37"/>
      <c r="K767" s="37"/>
      <c r="L767" s="37"/>
      <c r="M767" s="79"/>
      <c r="N767" s="38"/>
      <c r="O767" s="22" t="str">
        <f>IF(学校情報入力!$C$7="","",IF(学校情報入力!$C$7=登録データ!F767,1,0))</f>
        <v/>
      </c>
      <c r="P767" s="22" t="str">
        <f>IF(学校情報入力!$C$7="","",IF(学校情報入力!$C$7=登録データ!M767,1,0))</f>
        <v/>
      </c>
    </row>
    <row r="768" spans="1:16">
      <c r="A768" s="221">
        <v>1766</v>
      </c>
      <c r="B768" s="221" t="s">
        <v>2046</v>
      </c>
      <c r="C768" s="221" t="s">
        <v>2047</v>
      </c>
      <c r="D768" s="221" t="s">
        <v>3066</v>
      </c>
      <c r="E768" s="221">
        <v>33</v>
      </c>
      <c r="F768" s="221" t="s">
        <v>3117</v>
      </c>
      <c r="G768" s="221" t="s">
        <v>3139</v>
      </c>
      <c r="H768" s="37"/>
      <c r="I768" s="37"/>
      <c r="J768" s="37"/>
      <c r="K768" s="37"/>
      <c r="L768" s="37"/>
      <c r="M768" s="79"/>
      <c r="N768" s="38"/>
      <c r="O768" s="22" t="str">
        <f>IF(学校情報入力!$C$7="","",IF(学校情報入力!$C$7=登録データ!F768,1,0))</f>
        <v/>
      </c>
      <c r="P768" s="22" t="str">
        <f>IF(学校情報入力!$C$7="","",IF(学校情報入力!$C$7=登録データ!M768,1,0))</f>
        <v/>
      </c>
    </row>
    <row r="769" spans="1:16">
      <c r="A769" s="221">
        <v>1767</v>
      </c>
      <c r="B769" s="221" t="s">
        <v>2048</v>
      </c>
      <c r="C769" s="221" t="s">
        <v>2049</v>
      </c>
      <c r="D769" s="221" t="s">
        <v>3066</v>
      </c>
      <c r="E769" s="221">
        <v>33</v>
      </c>
      <c r="F769" s="221" t="s">
        <v>3108</v>
      </c>
      <c r="G769" s="221" t="s">
        <v>3135</v>
      </c>
      <c r="H769" s="37"/>
      <c r="I769" s="37"/>
      <c r="J769" s="37"/>
      <c r="K769" s="37"/>
      <c r="L769" s="37"/>
      <c r="M769" s="79"/>
      <c r="N769" s="38"/>
      <c r="O769" s="22" t="str">
        <f>IF(学校情報入力!$C$7="","",IF(学校情報入力!$C$7=登録データ!F769,1,0))</f>
        <v/>
      </c>
      <c r="P769" s="22" t="str">
        <f>IF(学校情報入力!$C$7="","",IF(学校情報入力!$C$7=登録データ!M769,1,0))</f>
        <v/>
      </c>
    </row>
    <row r="770" spans="1:16">
      <c r="A770" s="221">
        <v>1768</v>
      </c>
      <c r="B770" s="221" t="s">
        <v>2050</v>
      </c>
      <c r="C770" s="221" t="s">
        <v>2051</v>
      </c>
      <c r="D770" s="221" t="s">
        <v>3066</v>
      </c>
      <c r="E770" s="221">
        <v>33</v>
      </c>
      <c r="F770" s="221" t="s">
        <v>3108</v>
      </c>
      <c r="G770" s="221" t="s">
        <v>3135</v>
      </c>
      <c r="H770" s="37"/>
      <c r="I770" s="37"/>
      <c r="J770" s="37"/>
      <c r="K770" s="37"/>
      <c r="L770" s="37"/>
      <c r="M770" s="79"/>
      <c r="N770" s="38"/>
      <c r="O770" s="22" t="str">
        <f>IF(学校情報入力!$C$7="","",IF(学校情報入力!$C$7=登録データ!F770,1,0))</f>
        <v/>
      </c>
      <c r="P770" s="22" t="str">
        <f>IF(学校情報入力!$C$7="","",IF(学校情報入力!$C$7=登録データ!M770,1,0))</f>
        <v/>
      </c>
    </row>
    <row r="771" spans="1:16">
      <c r="A771" s="221">
        <v>1769</v>
      </c>
      <c r="B771" s="221" t="s">
        <v>2052</v>
      </c>
      <c r="C771" s="221" t="s">
        <v>2053</v>
      </c>
      <c r="D771" s="221" t="s">
        <v>3066</v>
      </c>
      <c r="E771" s="221">
        <v>33</v>
      </c>
      <c r="F771" s="221" t="s">
        <v>3108</v>
      </c>
      <c r="G771" s="221">
        <v>6</v>
      </c>
      <c r="H771" s="37"/>
      <c r="I771" s="37"/>
      <c r="J771" s="37"/>
      <c r="K771" s="37"/>
      <c r="L771" s="37"/>
      <c r="M771" s="79"/>
      <c r="N771" s="38"/>
      <c r="O771" s="22" t="str">
        <f>IF(学校情報入力!$C$7="","",IF(学校情報入力!$C$7=登録データ!F771,1,0))</f>
        <v/>
      </c>
      <c r="P771" s="22" t="str">
        <f>IF(学校情報入力!$C$7="","",IF(学校情報入力!$C$7=登録データ!M771,1,0))</f>
        <v/>
      </c>
    </row>
    <row r="772" spans="1:16">
      <c r="A772" s="221">
        <v>1770</v>
      </c>
      <c r="B772" s="221" t="s">
        <v>2054</v>
      </c>
      <c r="C772" s="221" t="s">
        <v>2055</v>
      </c>
      <c r="D772" s="221" t="s">
        <v>3066</v>
      </c>
      <c r="E772" s="221">
        <v>33</v>
      </c>
      <c r="F772" s="221" t="s">
        <v>3108</v>
      </c>
      <c r="G772" s="221">
        <v>6</v>
      </c>
      <c r="H772" s="37"/>
      <c r="I772" s="37"/>
      <c r="J772" s="37"/>
      <c r="K772" s="37"/>
      <c r="L772" s="37"/>
      <c r="M772" s="79"/>
      <c r="N772" s="38"/>
      <c r="O772" s="22" t="str">
        <f>IF(学校情報入力!$C$7="","",IF(学校情報入力!$C$7=登録データ!F772,1,0))</f>
        <v/>
      </c>
      <c r="P772" s="22" t="str">
        <f>IF(学校情報入力!$C$7="","",IF(学校情報入力!$C$7=登録データ!M772,1,0))</f>
        <v/>
      </c>
    </row>
    <row r="773" spans="1:16">
      <c r="A773" s="221">
        <v>1771</v>
      </c>
      <c r="B773" s="221" t="s">
        <v>2056</v>
      </c>
      <c r="C773" s="221" t="s">
        <v>2057</v>
      </c>
      <c r="D773" s="221" t="s">
        <v>3066</v>
      </c>
      <c r="E773" s="221">
        <v>33</v>
      </c>
      <c r="F773" s="221" t="s">
        <v>3108</v>
      </c>
      <c r="G773" s="221">
        <v>5</v>
      </c>
      <c r="H773" s="37"/>
      <c r="I773" s="37"/>
      <c r="J773" s="37"/>
      <c r="K773" s="37"/>
      <c r="L773" s="37"/>
      <c r="M773" s="79"/>
      <c r="N773" s="38"/>
      <c r="O773" s="22" t="str">
        <f>IF(学校情報入力!$C$7="","",IF(学校情報入力!$C$7=登録データ!F773,1,0))</f>
        <v/>
      </c>
      <c r="P773" s="22" t="str">
        <f>IF(学校情報入力!$C$7="","",IF(学校情報入力!$C$7=登録データ!M773,1,0))</f>
        <v/>
      </c>
    </row>
    <row r="774" spans="1:16">
      <c r="A774" s="221">
        <v>1772</v>
      </c>
      <c r="B774" s="221" t="s">
        <v>2058</v>
      </c>
      <c r="C774" s="221" t="s">
        <v>2059</v>
      </c>
      <c r="D774" s="221" t="s">
        <v>3066</v>
      </c>
      <c r="E774" s="221">
        <v>33</v>
      </c>
      <c r="F774" s="221" t="s">
        <v>3108</v>
      </c>
      <c r="G774" s="221">
        <v>5</v>
      </c>
      <c r="H774" s="37"/>
      <c r="I774" s="37"/>
      <c r="J774" s="37"/>
      <c r="K774" s="37"/>
      <c r="L774" s="37"/>
      <c r="M774" s="79"/>
      <c r="N774" s="38"/>
      <c r="O774" s="22" t="str">
        <f>IF(学校情報入力!$C$7="","",IF(学校情報入力!$C$7=登録データ!F774,1,0))</f>
        <v/>
      </c>
      <c r="P774" s="22" t="str">
        <f>IF(学校情報入力!$C$7="","",IF(学校情報入力!$C$7=登録データ!M774,1,0))</f>
        <v/>
      </c>
    </row>
    <row r="775" spans="1:16">
      <c r="A775" s="221">
        <v>1773</v>
      </c>
      <c r="B775" s="221" t="s">
        <v>2060</v>
      </c>
      <c r="C775" s="221" t="s">
        <v>2061</v>
      </c>
      <c r="D775" s="221" t="s">
        <v>3066</v>
      </c>
      <c r="E775" s="221">
        <v>33</v>
      </c>
      <c r="F775" s="221" t="s">
        <v>3108</v>
      </c>
      <c r="G775" s="221">
        <v>4</v>
      </c>
      <c r="H775" s="37"/>
      <c r="I775" s="37"/>
      <c r="J775" s="37"/>
      <c r="K775" s="37"/>
      <c r="L775" s="37"/>
      <c r="M775" s="79"/>
      <c r="N775" s="38"/>
      <c r="O775" s="22" t="str">
        <f>IF(学校情報入力!$C$7="","",IF(学校情報入力!$C$7=登録データ!F775,1,0))</f>
        <v/>
      </c>
      <c r="P775" s="22" t="str">
        <f>IF(学校情報入力!$C$7="","",IF(学校情報入力!$C$7=登録データ!M775,1,0))</f>
        <v/>
      </c>
    </row>
    <row r="776" spans="1:16">
      <c r="A776" s="221">
        <v>1774</v>
      </c>
      <c r="B776" s="221" t="s">
        <v>2062</v>
      </c>
      <c r="C776" s="221" t="s">
        <v>2063</v>
      </c>
      <c r="D776" s="221" t="s">
        <v>3066</v>
      </c>
      <c r="E776" s="221">
        <v>33</v>
      </c>
      <c r="F776" s="221" t="s">
        <v>3108</v>
      </c>
      <c r="G776" s="221">
        <v>3</v>
      </c>
      <c r="H776" s="37"/>
      <c r="I776" s="37"/>
      <c r="J776" s="37"/>
      <c r="K776" s="37"/>
      <c r="L776" s="37"/>
      <c r="M776" s="79"/>
      <c r="N776" s="38"/>
      <c r="O776" s="22" t="str">
        <f>IF(学校情報入力!$C$7="","",IF(学校情報入力!$C$7=登録データ!F776,1,0))</f>
        <v/>
      </c>
      <c r="P776" s="22" t="str">
        <f>IF(学校情報入力!$C$7="","",IF(学校情報入力!$C$7=登録データ!M776,1,0))</f>
        <v/>
      </c>
    </row>
    <row r="777" spans="1:16">
      <c r="A777" s="221">
        <v>1775</v>
      </c>
      <c r="B777" s="221" t="s">
        <v>2064</v>
      </c>
      <c r="C777" s="221" t="s">
        <v>2065</v>
      </c>
      <c r="D777" s="221" t="s">
        <v>3066</v>
      </c>
      <c r="E777" s="221">
        <v>33</v>
      </c>
      <c r="F777" s="221" t="s">
        <v>3108</v>
      </c>
      <c r="G777" s="221">
        <v>3</v>
      </c>
      <c r="H777" s="37"/>
      <c r="I777" s="37"/>
      <c r="J777" s="37"/>
      <c r="K777" s="37"/>
      <c r="L777" s="37"/>
      <c r="M777" s="79"/>
      <c r="N777" s="38"/>
      <c r="O777" s="22" t="str">
        <f>IF(学校情報入力!$C$7="","",IF(学校情報入力!$C$7=登録データ!F777,1,0))</f>
        <v/>
      </c>
      <c r="P777" s="22" t="str">
        <f>IF(学校情報入力!$C$7="","",IF(学校情報入力!$C$7=登録データ!M777,1,0))</f>
        <v/>
      </c>
    </row>
    <row r="778" spans="1:16">
      <c r="A778" s="221">
        <v>1776</v>
      </c>
      <c r="B778" s="221" t="s">
        <v>2066</v>
      </c>
      <c r="C778" s="221" t="s">
        <v>2067</v>
      </c>
      <c r="D778" s="221" t="s">
        <v>3066</v>
      </c>
      <c r="E778" s="221">
        <v>33</v>
      </c>
      <c r="F778" s="221" t="s">
        <v>3108</v>
      </c>
      <c r="G778" s="221">
        <v>3</v>
      </c>
      <c r="H778" s="37"/>
      <c r="I778" s="37"/>
      <c r="J778" s="37"/>
      <c r="K778" s="37"/>
      <c r="L778" s="37"/>
      <c r="M778" s="79"/>
      <c r="N778" s="38"/>
      <c r="O778" s="22" t="str">
        <f>IF(学校情報入力!$C$7="","",IF(学校情報入力!$C$7=登録データ!F778,1,0))</f>
        <v/>
      </c>
      <c r="P778" s="22" t="str">
        <f>IF(学校情報入力!$C$7="","",IF(学校情報入力!$C$7=登録データ!M778,1,0))</f>
        <v/>
      </c>
    </row>
    <row r="779" spans="1:16">
      <c r="A779" s="221">
        <v>1777</v>
      </c>
      <c r="B779" s="221" t="s">
        <v>2068</v>
      </c>
      <c r="C779" s="221" t="s">
        <v>2069</v>
      </c>
      <c r="D779" s="221" t="s">
        <v>3066</v>
      </c>
      <c r="E779" s="221">
        <v>33</v>
      </c>
      <c r="F779" s="221" t="s">
        <v>3108</v>
      </c>
      <c r="G779" s="221">
        <v>3</v>
      </c>
      <c r="H779" s="37"/>
      <c r="I779" s="37"/>
      <c r="J779" s="37"/>
      <c r="K779" s="37"/>
      <c r="L779" s="37"/>
      <c r="M779" s="79"/>
      <c r="N779" s="38"/>
      <c r="O779" s="22" t="str">
        <f>IF(学校情報入力!$C$7="","",IF(学校情報入力!$C$7=登録データ!F779,1,0))</f>
        <v/>
      </c>
      <c r="P779" s="22" t="str">
        <f>IF(学校情報入力!$C$7="","",IF(学校情報入力!$C$7=登録データ!M779,1,0))</f>
        <v/>
      </c>
    </row>
    <row r="780" spans="1:16">
      <c r="A780" s="221">
        <v>1778</v>
      </c>
      <c r="B780" s="221" t="s">
        <v>2070</v>
      </c>
      <c r="C780" s="221" t="s">
        <v>2071</v>
      </c>
      <c r="D780" s="221" t="s">
        <v>3066</v>
      </c>
      <c r="E780" s="221">
        <v>33</v>
      </c>
      <c r="F780" s="221" t="s">
        <v>3108</v>
      </c>
      <c r="G780" s="221">
        <v>3</v>
      </c>
      <c r="H780" s="37"/>
      <c r="I780" s="37"/>
      <c r="J780" s="37"/>
      <c r="K780" s="37"/>
      <c r="L780" s="37"/>
      <c r="M780" s="79"/>
      <c r="N780" s="38"/>
      <c r="O780" s="22" t="str">
        <f>IF(学校情報入力!$C$7="","",IF(学校情報入力!$C$7=登録データ!F780,1,0))</f>
        <v/>
      </c>
      <c r="P780" s="22" t="str">
        <f>IF(学校情報入力!$C$7="","",IF(学校情報入力!$C$7=登録データ!M780,1,0))</f>
        <v/>
      </c>
    </row>
    <row r="781" spans="1:16">
      <c r="A781" s="221">
        <v>1779</v>
      </c>
      <c r="B781" s="221" t="s">
        <v>2072</v>
      </c>
      <c r="C781" s="221" t="s">
        <v>2073</v>
      </c>
      <c r="D781" s="221" t="s">
        <v>3066</v>
      </c>
      <c r="E781" s="221">
        <v>33</v>
      </c>
      <c r="F781" s="221" t="s">
        <v>3108</v>
      </c>
      <c r="G781" s="221">
        <v>3</v>
      </c>
      <c r="H781" s="37"/>
      <c r="I781" s="37"/>
      <c r="J781" s="37"/>
      <c r="K781" s="37"/>
      <c r="L781" s="37"/>
      <c r="M781" s="79"/>
      <c r="N781" s="38"/>
      <c r="O781" s="22" t="str">
        <f>IF(学校情報入力!$C$7="","",IF(学校情報入力!$C$7=登録データ!F781,1,0))</f>
        <v/>
      </c>
      <c r="P781" s="22" t="str">
        <f>IF(学校情報入力!$C$7="","",IF(学校情報入力!$C$7=登録データ!M781,1,0))</f>
        <v/>
      </c>
    </row>
    <row r="782" spans="1:16">
      <c r="A782" s="221">
        <v>1780</v>
      </c>
      <c r="B782" s="221" t="s">
        <v>2074</v>
      </c>
      <c r="C782" s="221" t="s">
        <v>2075</v>
      </c>
      <c r="D782" s="221" t="s">
        <v>3066</v>
      </c>
      <c r="E782" s="221">
        <v>33</v>
      </c>
      <c r="F782" s="221" t="s">
        <v>3108</v>
      </c>
      <c r="G782" s="221">
        <v>2</v>
      </c>
      <c r="H782" s="37"/>
      <c r="I782" s="37"/>
      <c r="J782" s="37"/>
      <c r="K782" s="37"/>
      <c r="L782" s="37"/>
      <c r="M782" s="79"/>
      <c r="N782" s="38"/>
      <c r="O782" s="22" t="str">
        <f>IF(学校情報入力!$C$7="","",IF(学校情報入力!$C$7=登録データ!F782,1,0))</f>
        <v/>
      </c>
      <c r="P782" s="22" t="str">
        <f>IF(学校情報入力!$C$7="","",IF(学校情報入力!$C$7=登録データ!M782,1,0))</f>
        <v/>
      </c>
    </row>
    <row r="783" spans="1:16">
      <c r="A783" s="221">
        <v>1781</v>
      </c>
      <c r="B783" s="221" t="s">
        <v>2076</v>
      </c>
      <c r="C783" s="221" t="s">
        <v>2077</v>
      </c>
      <c r="D783" s="221" t="s">
        <v>3066</v>
      </c>
      <c r="E783" s="221">
        <v>33</v>
      </c>
      <c r="F783" s="221" t="s">
        <v>3108</v>
      </c>
      <c r="G783" s="221">
        <v>2</v>
      </c>
      <c r="H783" s="37"/>
      <c r="I783" s="37"/>
      <c r="J783" s="37"/>
      <c r="K783" s="37"/>
      <c r="L783" s="37"/>
      <c r="M783" s="79"/>
      <c r="N783" s="38"/>
      <c r="O783" s="22" t="str">
        <f>IF(学校情報入力!$C$7="","",IF(学校情報入力!$C$7=登録データ!F783,1,0))</f>
        <v/>
      </c>
      <c r="P783" s="22" t="str">
        <f>IF(学校情報入力!$C$7="","",IF(学校情報入力!$C$7=登録データ!M783,1,0))</f>
        <v/>
      </c>
    </row>
    <row r="784" spans="1:16">
      <c r="A784" s="221">
        <v>1782</v>
      </c>
      <c r="B784" s="221" t="s">
        <v>2078</v>
      </c>
      <c r="C784" s="221" t="s">
        <v>2079</v>
      </c>
      <c r="D784" s="221" t="s">
        <v>3066</v>
      </c>
      <c r="E784" s="221">
        <v>33</v>
      </c>
      <c r="F784" s="221" t="s">
        <v>3108</v>
      </c>
      <c r="G784" s="221">
        <v>2</v>
      </c>
      <c r="H784" s="37"/>
      <c r="I784" s="37"/>
      <c r="J784" s="37"/>
      <c r="K784" s="37"/>
      <c r="L784" s="37"/>
      <c r="M784" s="79"/>
      <c r="N784" s="38"/>
      <c r="O784" s="22" t="str">
        <f>IF(学校情報入力!$C$7="","",IF(学校情報入力!$C$7=登録データ!F784,1,0))</f>
        <v/>
      </c>
      <c r="P784" s="22" t="str">
        <f>IF(学校情報入力!$C$7="","",IF(学校情報入力!$C$7=登録データ!M784,1,0))</f>
        <v/>
      </c>
    </row>
    <row r="785" spans="1:16">
      <c r="A785" s="221">
        <v>1783</v>
      </c>
      <c r="B785" s="221" t="s">
        <v>2080</v>
      </c>
      <c r="C785" s="221" t="s">
        <v>2081</v>
      </c>
      <c r="D785" s="221" t="s">
        <v>3066</v>
      </c>
      <c r="E785" s="221">
        <v>33</v>
      </c>
      <c r="F785" s="221" t="s">
        <v>3108</v>
      </c>
      <c r="G785" s="221">
        <v>2</v>
      </c>
      <c r="H785" s="37"/>
      <c r="I785" s="37"/>
      <c r="J785" s="37"/>
      <c r="K785" s="37"/>
      <c r="L785" s="37"/>
      <c r="M785" s="79"/>
      <c r="N785" s="38"/>
      <c r="O785" s="22" t="str">
        <f>IF(学校情報入力!$C$7="","",IF(学校情報入力!$C$7=登録データ!F785,1,0))</f>
        <v/>
      </c>
      <c r="P785" s="22" t="str">
        <f>IF(学校情報入力!$C$7="","",IF(学校情報入力!$C$7=登録データ!M785,1,0))</f>
        <v/>
      </c>
    </row>
    <row r="786" spans="1:16">
      <c r="A786" s="221">
        <v>1784</v>
      </c>
      <c r="B786" s="221" t="s">
        <v>2082</v>
      </c>
      <c r="C786" s="221" t="s">
        <v>2083</v>
      </c>
      <c r="D786" s="221" t="s">
        <v>3083</v>
      </c>
      <c r="E786" s="221">
        <v>38</v>
      </c>
      <c r="F786" s="221" t="s">
        <v>3118</v>
      </c>
      <c r="G786" s="221">
        <v>4</v>
      </c>
      <c r="H786" s="37"/>
      <c r="I786" s="37"/>
      <c r="J786" s="37"/>
      <c r="K786" s="37"/>
      <c r="L786" s="37"/>
      <c r="M786" s="79"/>
      <c r="N786" s="38"/>
      <c r="O786" s="22" t="str">
        <f>IF(学校情報入力!$C$7="","",IF(学校情報入力!$C$7=登録データ!F786,1,0))</f>
        <v/>
      </c>
      <c r="P786" s="22" t="str">
        <f>IF(学校情報入力!$C$7="","",IF(学校情報入力!$C$7=登録データ!M786,1,0))</f>
        <v/>
      </c>
    </row>
    <row r="787" spans="1:16">
      <c r="A787" s="221">
        <v>1785</v>
      </c>
      <c r="B787" s="221" t="s">
        <v>2084</v>
      </c>
      <c r="C787" s="221" t="s">
        <v>2085</v>
      </c>
      <c r="D787" s="221" t="s">
        <v>3083</v>
      </c>
      <c r="E787" s="221">
        <v>38</v>
      </c>
      <c r="F787" s="221" t="s">
        <v>3118</v>
      </c>
      <c r="G787" s="221">
        <v>4</v>
      </c>
      <c r="H787" s="37"/>
      <c r="I787" s="37"/>
      <c r="J787" s="37"/>
      <c r="K787" s="37"/>
      <c r="L787" s="37"/>
      <c r="M787" s="79"/>
      <c r="N787" s="38"/>
      <c r="O787" s="22" t="str">
        <f>IF(学校情報入力!$C$7="","",IF(学校情報入力!$C$7=登録データ!F787,1,0))</f>
        <v/>
      </c>
      <c r="P787" s="22" t="str">
        <f>IF(学校情報入力!$C$7="","",IF(学校情報入力!$C$7=登録データ!M787,1,0))</f>
        <v/>
      </c>
    </row>
    <row r="788" spans="1:16">
      <c r="A788" s="221">
        <v>1786</v>
      </c>
      <c r="B788" s="221" t="s">
        <v>2086</v>
      </c>
      <c r="C788" s="221" t="s">
        <v>2087</v>
      </c>
      <c r="D788" s="221" t="s">
        <v>3083</v>
      </c>
      <c r="E788" s="221">
        <v>38</v>
      </c>
      <c r="F788" s="221" t="s">
        <v>3118</v>
      </c>
      <c r="G788" s="221">
        <v>4</v>
      </c>
      <c r="H788" s="37"/>
      <c r="I788" s="37"/>
      <c r="J788" s="37"/>
      <c r="K788" s="37"/>
      <c r="L788" s="37"/>
      <c r="M788" s="79"/>
      <c r="N788" s="38"/>
      <c r="O788" s="22" t="str">
        <f>IF(学校情報入力!$C$7="","",IF(学校情報入力!$C$7=登録データ!F788,1,0))</f>
        <v/>
      </c>
      <c r="P788" s="22" t="str">
        <f>IF(学校情報入力!$C$7="","",IF(学校情報入力!$C$7=登録データ!M788,1,0))</f>
        <v/>
      </c>
    </row>
    <row r="789" spans="1:16">
      <c r="A789" s="221">
        <v>1787</v>
      </c>
      <c r="B789" s="221" t="s">
        <v>2088</v>
      </c>
      <c r="C789" s="221" t="s">
        <v>2089</v>
      </c>
      <c r="D789" s="221" t="s">
        <v>3083</v>
      </c>
      <c r="E789" s="221">
        <v>38</v>
      </c>
      <c r="F789" s="221" t="s">
        <v>3118</v>
      </c>
      <c r="G789" s="221">
        <v>4</v>
      </c>
      <c r="H789" s="37"/>
      <c r="I789" s="37"/>
      <c r="J789" s="37"/>
      <c r="K789" s="37"/>
      <c r="L789" s="37"/>
      <c r="M789" s="79"/>
      <c r="N789" s="38"/>
      <c r="O789" s="22" t="str">
        <f>IF(学校情報入力!$C$7="","",IF(学校情報入力!$C$7=登録データ!F789,1,0))</f>
        <v/>
      </c>
      <c r="P789" s="22" t="str">
        <f>IF(学校情報入力!$C$7="","",IF(学校情報入力!$C$7=登録データ!M789,1,0))</f>
        <v/>
      </c>
    </row>
    <row r="790" spans="1:16">
      <c r="A790" s="221">
        <v>1788</v>
      </c>
      <c r="B790" s="221" t="s">
        <v>2090</v>
      </c>
      <c r="C790" s="221" t="s">
        <v>2091</v>
      </c>
      <c r="D790" s="221" t="s">
        <v>3083</v>
      </c>
      <c r="E790" s="221">
        <v>38</v>
      </c>
      <c r="F790" s="221" t="s">
        <v>3118</v>
      </c>
      <c r="G790" s="221">
        <v>4</v>
      </c>
      <c r="H790" s="37"/>
      <c r="I790" s="37"/>
      <c r="J790" s="37"/>
      <c r="K790" s="37"/>
      <c r="L790" s="37"/>
      <c r="M790" s="79"/>
      <c r="N790" s="38"/>
      <c r="O790" s="22" t="str">
        <f>IF(学校情報入力!$C$7="","",IF(学校情報入力!$C$7=登録データ!F790,1,0))</f>
        <v/>
      </c>
      <c r="P790" s="22" t="str">
        <f>IF(学校情報入力!$C$7="","",IF(学校情報入力!$C$7=登録データ!M790,1,0))</f>
        <v/>
      </c>
    </row>
    <row r="791" spans="1:16">
      <c r="A791" s="221">
        <v>1789</v>
      </c>
      <c r="B791" s="221" t="s">
        <v>2092</v>
      </c>
      <c r="C791" s="221" t="s">
        <v>2093</v>
      </c>
      <c r="D791" s="221" t="s">
        <v>3068</v>
      </c>
      <c r="E791" s="221">
        <v>37</v>
      </c>
      <c r="F791" s="221" t="s">
        <v>3118</v>
      </c>
      <c r="G791" s="221">
        <v>4</v>
      </c>
      <c r="H791" s="37"/>
      <c r="I791" s="37"/>
      <c r="J791" s="37"/>
      <c r="K791" s="37"/>
      <c r="L791" s="37"/>
      <c r="M791" s="79"/>
      <c r="N791" s="38"/>
      <c r="O791" s="22" t="str">
        <f>IF(学校情報入力!$C$7="","",IF(学校情報入力!$C$7=登録データ!F791,1,0))</f>
        <v/>
      </c>
      <c r="P791" s="22" t="str">
        <f>IF(学校情報入力!$C$7="","",IF(学校情報入力!$C$7=登録データ!M791,1,0))</f>
        <v/>
      </c>
    </row>
    <row r="792" spans="1:16">
      <c r="A792" s="221">
        <v>1790</v>
      </c>
      <c r="B792" s="221" t="s">
        <v>2094</v>
      </c>
      <c r="C792" s="221" t="s">
        <v>2095</v>
      </c>
      <c r="D792" s="221" t="s">
        <v>3083</v>
      </c>
      <c r="E792" s="221">
        <v>38</v>
      </c>
      <c r="F792" s="221" t="s">
        <v>3118</v>
      </c>
      <c r="G792" s="221">
        <v>3</v>
      </c>
      <c r="H792" s="37"/>
      <c r="I792" s="37"/>
      <c r="J792" s="37"/>
      <c r="K792" s="37"/>
      <c r="L792" s="37"/>
      <c r="M792" s="79"/>
      <c r="N792" s="38"/>
      <c r="O792" s="22" t="str">
        <f>IF(学校情報入力!$C$7="","",IF(学校情報入力!$C$7=登録データ!F792,1,0))</f>
        <v/>
      </c>
      <c r="P792" s="22" t="str">
        <f>IF(学校情報入力!$C$7="","",IF(学校情報入力!$C$7=登録データ!M792,1,0))</f>
        <v/>
      </c>
    </row>
    <row r="793" spans="1:16">
      <c r="A793" s="221">
        <v>1791</v>
      </c>
      <c r="B793" s="221" t="s">
        <v>2096</v>
      </c>
      <c r="C793" s="221" t="s">
        <v>2097</v>
      </c>
      <c r="D793" s="221" t="s">
        <v>3083</v>
      </c>
      <c r="E793" s="221">
        <v>38</v>
      </c>
      <c r="F793" s="221" t="s">
        <v>3118</v>
      </c>
      <c r="G793" s="221">
        <v>3</v>
      </c>
      <c r="H793" s="37"/>
      <c r="I793" s="37"/>
      <c r="J793" s="37"/>
      <c r="K793" s="37"/>
      <c r="L793" s="37"/>
      <c r="M793" s="79"/>
      <c r="N793" s="38"/>
      <c r="O793" s="22" t="str">
        <f>IF(学校情報入力!$C$7="","",IF(学校情報入力!$C$7=登録データ!F793,1,0))</f>
        <v/>
      </c>
      <c r="P793" s="22" t="str">
        <f>IF(学校情報入力!$C$7="","",IF(学校情報入力!$C$7=登録データ!M793,1,0))</f>
        <v/>
      </c>
    </row>
    <row r="794" spans="1:16">
      <c r="A794" s="221">
        <v>1792</v>
      </c>
      <c r="B794" s="221" t="s">
        <v>2098</v>
      </c>
      <c r="C794" s="221" t="s">
        <v>2099</v>
      </c>
      <c r="D794" s="221" t="s">
        <v>3083</v>
      </c>
      <c r="E794" s="221">
        <v>38</v>
      </c>
      <c r="F794" s="221" t="s">
        <v>3118</v>
      </c>
      <c r="G794" s="221">
        <v>3</v>
      </c>
      <c r="H794" s="37"/>
      <c r="I794" s="37"/>
      <c r="J794" s="37"/>
      <c r="K794" s="37"/>
      <c r="L794" s="37"/>
      <c r="M794" s="79"/>
      <c r="N794" s="38"/>
      <c r="O794" s="22" t="str">
        <f>IF(学校情報入力!$C$7="","",IF(学校情報入力!$C$7=登録データ!F794,1,0))</f>
        <v/>
      </c>
      <c r="P794" s="22" t="str">
        <f>IF(学校情報入力!$C$7="","",IF(学校情報入力!$C$7=登録データ!M794,1,0))</f>
        <v/>
      </c>
    </row>
    <row r="795" spans="1:16">
      <c r="A795" s="221">
        <v>1793</v>
      </c>
      <c r="B795" s="221" t="s">
        <v>2100</v>
      </c>
      <c r="C795" s="221" t="s">
        <v>2101</v>
      </c>
      <c r="D795" s="221" t="s">
        <v>3073</v>
      </c>
      <c r="E795" s="221">
        <v>31</v>
      </c>
      <c r="F795" s="221" t="s">
        <v>3118</v>
      </c>
      <c r="G795" s="221">
        <v>3</v>
      </c>
      <c r="H795" s="37"/>
      <c r="I795" s="37"/>
      <c r="J795" s="37"/>
      <c r="K795" s="37"/>
      <c r="L795" s="37"/>
      <c r="M795" s="79"/>
      <c r="N795" s="38"/>
      <c r="O795" s="22" t="str">
        <f>IF(学校情報入力!$C$7="","",IF(学校情報入力!$C$7=登録データ!F795,1,0))</f>
        <v/>
      </c>
      <c r="P795" s="22" t="str">
        <f>IF(学校情報入力!$C$7="","",IF(学校情報入力!$C$7=登録データ!M795,1,0))</f>
        <v/>
      </c>
    </row>
    <row r="796" spans="1:16">
      <c r="A796" s="221">
        <v>1794</v>
      </c>
      <c r="B796" s="221" t="s">
        <v>2102</v>
      </c>
      <c r="C796" s="221" t="s">
        <v>2103</v>
      </c>
      <c r="D796" s="221" t="s">
        <v>3083</v>
      </c>
      <c r="E796" s="221">
        <v>38</v>
      </c>
      <c r="F796" s="221" t="s">
        <v>3118</v>
      </c>
      <c r="G796" s="221">
        <v>3</v>
      </c>
      <c r="H796" s="37"/>
      <c r="I796" s="37"/>
      <c r="J796" s="37"/>
      <c r="K796" s="37"/>
      <c r="L796" s="37"/>
      <c r="M796" s="79"/>
      <c r="N796" s="38"/>
      <c r="O796" s="22" t="str">
        <f>IF(学校情報入力!$C$7="","",IF(学校情報入力!$C$7=登録データ!F796,1,0))</f>
        <v/>
      </c>
      <c r="P796" s="22" t="str">
        <f>IF(学校情報入力!$C$7="","",IF(学校情報入力!$C$7=登録データ!M796,1,0))</f>
        <v/>
      </c>
    </row>
    <row r="797" spans="1:16">
      <c r="A797" s="221">
        <v>1795</v>
      </c>
      <c r="B797" s="221" t="s">
        <v>2104</v>
      </c>
      <c r="C797" s="221" t="s">
        <v>2105</v>
      </c>
      <c r="D797" s="221" t="s">
        <v>3083</v>
      </c>
      <c r="E797" s="221">
        <v>38</v>
      </c>
      <c r="F797" s="221" t="s">
        <v>3118</v>
      </c>
      <c r="G797" s="221">
        <v>3</v>
      </c>
      <c r="H797" s="37"/>
      <c r="I797" s="37"/>
      <c r="J797" s="37"/>
      <c r="K797" s="37"/>
      <c r="L797" s="37"/>
      <c r="M797" s="79"/>
      <c r="N797" s="38"/>
      <c r="O797" s="22" t="str">
        <f>IF(学校情報入力!$C$7="","",IF(学校情報入力!$C$7=登録データ!F797,1,0))</f>
        <v/>
      </c>
      <c r="P797" s="22" t="str">
        <f>IF(学校情報入力!$C$7="","",IF(学校情報入力!$C$7=登録データ!M797,1,0))</f>
        <v/>
      </c>
    </row>
    <row r="798" spans="1:16">
      <c r="A798" s="221">
        <v>1796</v>
      </c>
      <c r="B798" s="221" t="s">
        <v>2106</v>
      </c>
      <c r="C798" s="221" t="s">
        <v>2107</v>
      </c>
      <c r="D798" s="221" t="s">
        <v>3083</v>
      </c>
      <c r="E798" s="221">
        <v>38</v>
      </c>
      <c r="F798" s="221" t="s">
        <v>3118</v>
      </c>
      <c r="G798" s="221">
        <v>3</v>
      </c>
      <c r="H798" s="37"/>
      <c r="I798" s="37"/>
      <c r="J798" s="37"/>
      <c r="K798" s="37"/>
      <c r="L798" s="37"/>
      <c r="M798" s="79"/>
      <c r="N798" s="38"/>
      <c r="O798" s="22" t="str">
        <f>IF(学校情報入力!$C$7="","",IF(学校情報入力!$C$7=登録データ!F798,1,0))</f>
        <v/>
      </c>
      <c r="P798" s="22" t="str">
        <f>IF(学校情報入力!$C$7="","",IF(学校情報入力!$C$7=登録データ!M798,1,0))</f>
        <v/>
      </c>
    </row>
    <row r="799" spans="1:16">
      <c r="A799" s="221">
        <v>1797</v>
      </c>
      <c r="B799" s="221" t="s">
        <v>2108</v>
      </c>
      <c r="C799" s="221" t="s">
        <v>2109</v>
      </c>
      <c r="D799" s="221" t="s">
        <v>3083</v>
      </c>
      <c r="E799" s="221">
        <v>38</v>
      </c>
      <c r="F799" s="221" t="s">
        <v>3118</v>
      </c>
      <c r="G799" s="221">
        <v>3</v>
      </c>
      <c r="H799" s="37"/>
      <c r="I799" s="37"/>
      <c r="J799" s="37"/>
      <c r="K799" s="37"/>
      <c r="L799" s="37"/>
      <c r="M799" s="79"/>
      <c r="N799" s="38"/>
      <c r="O799" s="22" t="str">
        <f>IF(学校情報入力!$C$7="","",IF(学校情報入力!$C$7=登録データ!F799,1,0))</f>
        <v/>
      </c>
      <c r="P799" s="22" t="str">
        <f>IF(学校情報入力!$C$7="","",IF(学校情報入力!$C$7=登録データ!M799,1,0))</f>
        <v/>
      </c>
    </row>
    <row r="800" spans="1:16">
      <c r="A800" s="221">
        <v>1798</v>
      </c>
      <c r="B800" s="221" t="s">
        <v>2110</v>
      </c>
      <c r="C800" s="221" t="s">
        <v>2111</v>
      </c>
      <c r="D800" s="221" t="s">
        <v>3083</v>
      </c>
      <c r="E800" s="221">
        <v>38</v>
      </c>
      <c r="F800" s="221" t="s">
        <v>3118</v>
      </c>
      <c r="G800" s="221">
        <v>3</v>
      </c>
      <c r="H800" s="37"/>
      <c r="I800" s="37"/>
      <c r="J800" s="37"/>
      <c r="K800" s="37"/>
      <c r="L800" s="37"/>
      <c r="M800" s="79"/>
      <c r="N800" s="38"/>
      <c r="O800" s="22" t="str">
        <f>IF(学校情報入力!$C$7="","",IF(学校情報入力!$C$7=登録データ!F800,1,0))</f>
        <v/>
      </c>
      <c r="P800" s="22" t="str">
        <f>IF(学校情報入力!$C$7="","",IF(学校情報入力!$C$7=登録データ!M800,1,0))</f>
        <v/>
      </c>
    </row>
    <row r="801" spans="1:16">
      <c r="A801" s="221">
        <v>1799</v>
      </c>
      <c r="B801" s="221" t="s">
        <v>2112</v>
      </c>
      <c r="C801" s="221" t="s">
        <v>2113</v>
      </c>
      <c r="D801" s="221" t="s">
        <v>3083</v>
      </c>
      <c r="E801" s="221">
        <v>38</v>
      </c>
      <c r="F801" s="221" t="s">
        <v>3118</v>
      </c>
      <c r="G801" s="221">
        <v>3</v>
      </c>
      <c r="H801" s="37"/>
      <c r="I801" s="37"/>
      <c r="J801" s="37"/>
      <c r="K801" s="37"/>
      <c r="L801" s="37"/>
      <c r="M801" s="79"/>
      <c r="N801" s="38"/>
      <c r="O801" s="22" t="str">
        <f>IF(学校情報入力!$C$7="","",IF(学校情報入力!$C$7=登録データ!F801,1,0))</f>
        <v/>
      </c>
      <c r="P801" s="22" t="str">
        <f>IF(学校情報入力!$C$7="","",IF(学校情報入力!$C$7=登録データ!M801,1,0))</f>
        <v/>
      </c>
    </row>
    <row r="802" spans="1:16">
      <c r="A802" s="221">
        <v>1800</v>
      </c>
      <c r="B802" s="221" t="s">
        <v>2114</v>
      </c>
      <c r="C802" s="221" t="s">
        <v>2115</v>
      </c>
      <c r="D802" s="221" t="s">
        <v>3083</v>
      </c>
      <c r="E802" s="221">
        <v>38</v>
      </c>
      <c r="F802" s="221" t="s">
        <v>3118</v>
      </c>
      <c r="G802" s="221">
        <v>3</v>
      </c>
      <c r="H802" s="37"/>
      <c r="I802" s="37"/>
      <c r="J802" s="37"/>
      <c r="K802" s="37"/>
      <c r="L802" s="37"/>
      <c r="M802" s="79"/>
      <c r="N802" s="38"/>
      <c r="O802" s="22" t="str">
        <f>IF(学校情報入力!$C$7="","",IF(学校情報入力!$C$7=登録データ!F802,1,0))</f>
        <v/>
      </c>
      <c r="P802" s="22" t="str">
        <f>IF(学校情報入力!$C$7="","",IF(学校情報入力!$C$7=登録データ!M802,1,0))</f>
        <v/>
      </c>
    </row>
    <row r="803" spans="1:16">
      <c r="A803" s="221">
        <v>1801</v>
      </c>
      <c r="B803" s="221" t="s">
        <v>2116</v>
      </c>
      <c r="C803" s="221" t="s">
        <v>2117</v>
      </c>
      <c r="D803" s="221" t="s">
        <v>3083</v>
      </c>
      <c r="E803" s="221">
        <v>38</v>
      </c>
      <c r="F803" s="221" t="s">
        <v>3118</v>
      </c>
      <c r="G803" s="221">
        <v>3</v>
      </c>
      <c r="H803" s="37"/>
      <c r="I803" s="37"/>
      <c r="J803" s="37"/>
      <c r="K803" s="37"/>
      <c r="L803" s="37"/>
      <c r="M803" s="79"/>
      <c r="N803" s="38"/>
      <c r="O803" s="22" t="str">
        <f>IF(学校情報入力!$C$7="","",IF(学校情報入力!$C$7=登録データ!F803,1,0))</f>
        <v/>
      </c>
      <c r="P803" s="22" t="str">
        <f>IF(学校情報入力!$C$7="","",IF(学校情報入力!$C$7=登録データ!M803,1,0))</f>
        <v/>
      </c>
    </row>
    <row r="804" spans="1:16">
      <c r="A804" s="221">
        <v>1802</v>
      </c>
      <c r="B804" s="221" t="s">
        <v>2118</v>
      </c>
      <c r="C804" s="221" t="s">
        <v>2119</v>
      </c>
      <c r="D804" s="221" t="s">
        <v>3083</v>
      </c>
      <c r="E804" s="221">
        <v>38</v>
      </c>
      <c r="F804" s="221" t="s">
        <v>3118</v>
      </c>
      <c r="G804" s="221">
        <v>3</v>
      </c>
      <c r="H804" s="37"/>
      <c r="I804" s="37"/>
      <c r="J804" s="37"/>
      <c r="K804" s="37"/>
      <c r="L804" s="37"/>
      <c r="M804" s="79"/>
      <c r="N804" s="38"/>
      <c r="O804" s="22" t="str">
        <f>IF(学校情報入力!$C$7="","",IF(学校情報入力!$C$7=登録データ!F804,1,0))</f>
        <v/>
      </c>
      <c r="P804" s="22" t="str">
        <f>IF(学校情報入力!$C$7="","",IF(学校情報入力!$C$7=登録データ!M804,1,0))</f>
        <v/>
      </c>
    </row>
    <row r="805" spans="1:16">
      <c r="A805" s="221">
        <v>1803</v>
      </c>
      <c r="B805" s="221" t="s">
        <v>2120</v>
      </c>
      <c r="C805" s="221" t="s">
        <v>2121</v>
      </c>
      <c r="D805" s="221" t="s">
        <v>3083</v>
      </c>
      <c r="E805" s="221">
        <v>38</v>
      </c>
      <c r="F805" s="221" t="s">
        <v>3118</v>
      </c>
      <c r="G805" s="221">
        <v>3</v>
      </c>
      <c r="H805" s="37"/>
      <c r="I805" s="37"/>
      <c r="J805" s="37"/>
      <c r="K805" s="37"/>
      <c r="L805" s="37"/>
      <c r="M805" s="79"/>
      <c r="N805" s="38"/>
      <c r="O805" s="22" t="str">
        <f>IF(学校情報入力!$C$7="","",IF(学校情報入力!$C$7=登録データ!F805,1,0))</f>
        <v/>
      </c>
      <c r="P805" s="22" t="str">
        <f>IF(学校情報入力!$C$7="","",IF(学校情報入力!$C$7=登録データ!M805,1,0))</f>
        <v/>
      </c>
    </row>
    <row r="806" spans="1:16">
      <c r="A806" s="221">
        <v>1804</v>
      </c>
      <c r="B806" s="221" t="s">
        <v>2122</v>
      </c>
      <c r="C806" s="221" t="s">
        <v>2123</v>
      </c>
      <c r="D806" s="221" t="s">
        <v>3083</v>
      </c>
      <c r="E806" s="221">
        <v>38</v>
      </c>
      <c r="F806" s="221" t="s">
        <v>3118</v>
      </c>
      <c r="G806" s="221">
        <v>2</v>
      </c>
      <c r="H806" s="37"/>
      <c r="I806" s="37"/>
      <c r="J806" s="37"/>
      <c r="K806" s="37"/>
      <c r="L806" s="37"/>
      <c r="M806" s="79"/>
      <c r="N806" s="38"/>
      <c r="O806" s="22" t="str">
        <f>IF(学校情報入力!$C$7="","",IF(学校情報入力!$C$7=登録データ!F806,1,0))</f>
        <v/>
      </c>
      <c r="P806" s="22" t="str">
        <f>IF(学校情報入力!$C$7="","",IF(学校情報入力!$C$7=登録データ!M806,1,0))</f>
        <v/>
      </c>
    </row>
    <row r="807" spans="1:16">
      <c r="A807" s="221">
        <v>1805</v>
      </c>
      <c r="B807" s="221" t="s">
        <v>2124</v>
      </c>
      <c r="C807" s="221" t="s">
        <v>2125</v>
      </c>
      <c r="D807" s="221" t="s">
        <v>3068</v>
      </c>
      <c r="E807" s="221">
        <v>37</v>
      </c>
      <c r="F807" s="221" t="s">
        <v>3118</v>
      </c>
      <c r="G807" s="221">
        <v>2</v>
      </c>
      <c r="H807" s="37"/>
      <c r="I807" s="37"/>
      <c r="J807" s="37"/>
      <c r="K807" s="37"/>
      <c r="L807" s="37"/>
      <c r="M807" s="79"/>
      <c r="N807" s="38"/>
      <c r="O807" s="22" t="str">
        <f>IF(学校情報入力!$C$7="","",IF(学校情報入力!$C$7=登録データ!F807,1,0))</f>
        <v/>
      </c>
      <c r="P807" s="22" t="str">
        <f>IF(学校情報入力!$C$7="","",IF(学校情報入力!$C$7=登録データ!M807,1,0))</f>
        <v/>
      </c>
    </row>
    <row r="808" spans="1:16">
      <c r="A808" s="221">
        <v>1806</v>
      </c>
      <c r="B808" s="221" t="s">
        <v>2126</v>
      </c>
      <c r="C808" s="221" t="s">
        <v>2127</v>
      </c>
      <c r="D808" s="221" t="s">
        <v>3083</v>
      </c>
      <c r="E808" s="221">
        <v>38</v>
      </c>
      <c r="F808" s="221" t="s">
        <v>3118</v>
      </c>
      <c r="G808" s="221">
        <v>2</v>
      </c>
      <c r="H808" s="37"/>
      <c r="I808" s="37"/>
      <c r="J808" s="37"/>
      <c r="K808" s="37"/>
      <c r="L808" s="37"/>
      <c r="M808" s="79"/>
      <c r="N808" s="38"/>
      <c r="O808" s="22" t="str">
        <f>IF(学校情報入力!$C$7="","",IF(学校情報入力!$C$7=登録データ!F808,1,0))</f>
        <v/>
      </c>
      <c r="P808" s="22" t="str">
        <f>IF(学校情報入力!$C$7="","",IF(学校情報入力!$C$7=登録データ!M808,1,0))</f>
        <v/>
      </c>
    </row>
    <row r="809" spans="1:16">
      <c r="A809" s="221">
        <v>1807</v>
      </c>
      <c r="B809" s="221" t="s">
        <v>2128</v>
      </c>
      <c r="C809" s="221" t="s">
        <v>2129</v>
      </c>
      <c r="D809" s="221" t="s">
        <v>3083</v>
      </c>
      <c r="E809" s="221">
        <v>38</v>
      </c>
      <c r="F809" s="221" t="s">
        <v>3118</v>
      </c>
      <c r="G809" s="221">
        <v>2</v>
      </c>
      <c r="H809" s="37"/>
      <c r="I809" s="37"/>
      <c r="J809" s="37"/>
      <c r="K809" s="37"/>
      <c r="L809" s="37"/>
      <c r="M809" s="79"/>
      <c r="N809" s="38"/>
      <c r="O809" s="22" t="str">
        <f>IF(学校情報入力!$C$7="","",IF(学校情報入力!$C$7=登録データ!F809,1,0))</f>
        <v/>
      </c>
      <c r="P809" s="22" t="str">
        <f>IF(学校情報入力!$C$7="","",IF(学校情報入力!$C$7=登録データ!M809,1,0))</f>
        <v/>
      </c>
    </row>
    <row r="810" spans="1:16">
      <c r="A810" s="221">
        <v>1808</v>
      </c>
      <c r="B810" s="221" t="s">
        <v>2130</v>
      </c>
      <c r="C810" s="221" t="s">
        <v>2131</v>
      </c>
      <c r="D810" s="221" t="s">
        <v>3083</v>
      </c>
      <c r="E810" s="221">
        <v>38</v>
      </c>
      <c r="F810" s="221" t="s">
        <v>3118</v>
      </c>
      <c r="G810" s="221">
        <v>2</v>
      </c>
      <c r="H810" s="37"/>
      <c r="I810" s="37"/>
      <c r="J810" s="37"/>
      <c r="K810" s="37"/>
      <c r="L810" s="37"/>
      <c r="M810" s="79"/>
      <c r="N810" s="38"/>
      <c r="O810" s="22" t="str">
        <f>IF(学校情報入力!$C$7="","",IF(学校情報入力!$C$7=登録データ!F810,1,0))</f>
        <v/>
      </c>
      <c r="P810" s="22" t="str">
        <f>IF(学校情報入力!$C$7="","",IF(学校情報入力!$C$7=登録データ!M810,1,0))</f>
        <v/>
      </c>
    </row>
    <row r="811" spans="1:16">
      <c r="A811" s="221">
        <v>1809</v>
      </c>
      <c r="B811" s="221" t="s">
        <v>2132</v>
      </c>
      <c r="C811" s="221" t="s">
        <v>2133</v>
      </c>
      <c r="D811" s="221" t="s">
        <v>3083</v>
      </c>
      <c r="E811" s="221">
        <v>38</v>
      </c>
      <c r="F811" s="221" t="s">
        <v>3118</v>
      </c>
      <c r="G811" s="221">
        <v>2</v>
      </c>
      <c r="H811" s="37"/>
      <c r="I811" s="37"/>
      <c r="J811" s="37"/>
      <c r="K811" s="37"/>
      <c r="L811" s="37"/>
      <c r="M811" s="79"/>
      <c r="N811" s="38"/>
      <c r="O811" s="22" t="str">
        <f>IF(学校情報入力!$C$7="","",IF(学校情報入力!$C$7=登録データ!F811,1,0))</f>
        <v/>
      </c>
      <c r="P811" s="22" t="str">
        <f>IF(学校情報入力!$C$7="","",IF(学校情報入力!$C$7=登録データ!M811,1,0))</f>
        <v/>
      </c>
    </row>
    <row r="812" spans="1:16">
      <c r="A812" s="221">
        <v>1810</v>
      </c>
      <c r="B812" s="221" t="s">
        <v>2134</v>
      </c>
      <c r="C812" s="221" t="s">
        <v>2135</v>
      </c>
      <c r="D812" s="221" t="s">
        <v>3083</v>
      </c>
      <c r="E812" s="221">
        <v>38</v>
      </c>
      <c r="F812" s="221" t="s">
        <v>3118</v>
      </c>
      <c r="G812" s="221">
        <v>2</v>
      </c>
      <c r="H812" s="37"/>
      <c r="I812" s="37"/>
      <c r="J812" s="37"/>
      <c r="K812" s="37"/>
      <c r="L812" s="37"/>
      <c r="M812" s="79"/>
      <c r="N812" s="38"/>
      <c r="O812" s="22" t="str">
        <f>IF(学校情報入力!$C$7="","",IF(学校情報入力!$C$7=登録データ!F812,1,0))</f>
        <v/>
      </c>
      <c r="P812" s="22" t="str">
        <f>IF(学校情報入力!$C$7="","",IF(学校情報入力!$C$7=登録データ!M812,1,0))</f>
        <v/>
      </c>
    </row>
    <row r="813" spans="1:16">
      <c r="A813" s="221">
        <v>1811</v>
      </c>
      <c r="B813" s="221" t="s">
        <v>2136</v>
      </c>
      <c r="C813" s="221" t="s">
        <v>2137</v>
      </c>
      <c r="D813" s="221" t="s">
        <v>3089</v>
      </c>
      <c r="E813" s="221">
        <v>45</v>
      </c>
      <c r="F813" s="221" t="s">
        <v>3118</v>
      </c>
      <c r="G813" s="221">
        <v>2</v>
      </c>
      <c r="H813" s="37"/>
      <c r="I813" s="37"/>
      <c r="J813" s="37"/>
      <c r="K813" s="37"/>
      <c r="L813" s="37"/>
      <c r="M813" s="79"/>
      <c r="N813" s="38"/>
      <c r="O813" s="22" t="str">
        <f>IF(学校情報入力!$C$7="","",IF(学校情報入力!$C$7=登録データ!F813,1,0))</f>
        <v/>
      </c>
      <c r="P813" s="22" t="str">
        <f>IF(学校情報入力!$C$7="","",IF(学校情報入力!$C$7=登録データ!M813,1,0))</f>
        <v/>
      </c>
    </row>
    <row r="814" spans="1:16">
      <c r="A814" s="221">
        <v>1812</v>
      </c>
      <c r="B814" s="221" t="s">
        <v>2138</v>
      </c>
      <c r="C814" s="221" t="s">
        <v>2139</v>
      </c>
      <c r="D814" s="221" t="s">
        <v>3083</v>
      </c>
      <c r="E814" s="221">
        <v>38</v>
      </c>
      <c r="F814" s="221" t="s">
        <v>3118</v>
      </c>
      <c r="G814" s="221">
        <v>2</v>
      </c>
      <c r="H814" s="37"/>
      <c r="I814" s="37"/>
      <c r="J814" s="37"/>
      <c r="K814" s="37"/>
      <c r="L814" s="37"/>
      <c r="M814" s="79"/>
      <c r="N814" s="38"/>
      <c r="O814" s="22" t="str">
        <f>IF(学校情報入力!$C$7="","",IF(学校情報入力!$C$7=登録データ!F814,1,0))</f>
        <v/>
      </c>
      <c r="P814" s="22" t="str">
        <f>IF(学校情報入力!$C$7="","",IF(学校情報入力!$C$7=登録データ!M814,1,0))</f>
        <v/>
      </c>
    </row>
    <row r="815" spans="1:16">
      <c r="A815" s="221">
        <v>1813</v>
      </c>
      <c r="B815" s="221" t="s">
        <v>2140</v>
      </c>
      <c r="C815" s="221" t="s">
        <v>2141</v>
      </c>
      <c r="D815" s="221" t="s">
        <v>3067</v>
      </c>
      <c r="E815" s="221">
        <v>32</v>
      </c>
      <c r="F815" s="221" t="s">
        <v>3119</v>
      </c>
      <c r="G815" s="221" t="s">
        <v>3134</v>
      </c>
      <c r="H815" s="37"/>
      <c r="I815" s="37"/>
      <c r="J815" s="37"/>
      <c r="K815" s="37"/>
      <c r="L815" s="37"/>
      <c r="M815" s="79"/>
      <c r="N815" s="38"/>
      <c r="O815" s="22" t="str">
        <f>IF(学校情報入力!$C$7="","",IF(学校情報入力!$C$7=登録データ!F815,1,0))</f>
        <v/>
      </c>
      <c r="P815" s="22" t="str">
        <f>IF(学校情報入力!$C$7="","",IF(学校情報入力!$C$7=登録データ!M815,1,0))</f>
        <v/>
      </c>
    </row>
    <row r="816" spans="1:16">
      <c r="A816" s="221">
        <v>1814</v>
      </c>
      <c r="B816" s="221" t="s">
        <v>2142</v>
      </c>
      <c r="C816" s="221" t="s">
        <v>2143</v>
      </c>
      <c r="D816" s="221" t="s">
        <v>3065</v>
      </c>
      <c r="E816" s="221">
        <v>34</v>
      </c>
      <c r="F816" s="221" t="s">
        <v>3119</v>
      </c>
      <c r="G816" s="221" t="s">
        <v>3134</v>
      </c>
      <c r="H816" s="37"/>
      <c r="I816" s="37"/>
      <c r="J816" s="37"/>
      <c r="K816" s="37"/>
      <c r="L816" s="37"/>
      <c r="M816" s="79"/>
      <c r="N816" s="38"/>
      <c r="O816" s="22" t="str">
        <f>IF(学校情報入力!$C$7="","",IF(学校情報入力!$C$7=登録データ!F816,1,0))</f>
        <v/>
      </c>
      <c r="P816" s="22" t="str">
        <f>IF(学校情報入力!$C$7="","",IF(学校情報入力!$C$7=登録データ!M816,1,0))</f>
        <v/>
      </c>
    </row>
    <row r="817" spans="1:16">
      <c r="A817" s="221">
        <v>1815</v>
      </c>
      <c r="B817" s="221" t="s">
        <v>2144</v>
      </c>
      <c r="C817" s="221" t="s">
        <v>2145</v>
      </c>
      <c r="D817" s="221" t="s">
        <v>3065</v>
      </c>
      <c r="E817" s="221">
        <v>34</v>
      </c>
      <c r="F817" s="221" t="s">
        <v>3119</v>
      </c>
      <c r="G817" s="221" t="s">
        <v>3134</v>
      </c>
      <c r="H817" s="37"/>
      <c r="I817" s="37"/>
      <c r="J817" s="37"/>
      <c r="K817" s="37"/>
      <c r="L817" s="37"/>
      <c r="M817" s="79"/>
      <c r="N817" s="38"/>
      <c r="O817" s="22" t="str">
        <f>IF(学校情報入力!$C$7="","",IF(学校情報入力!$C$7=登録データ!F817,1,0))</f>
        <v/>
      </c>
      <c r="P817" s="22" t="str">
        <f>IF(学校情報入力!$C$7="","",IF(学校情報入力!$C$7=登録データ!M817,1,0))</f>
        <v/>
      </c>
    </row>
    <row r="818" spans="1:16">
      <c r="A818" s="221">
        <v>1816</v>
      </c>
      <c r="B818" s="221" t="s">
        <v>2146</v>
      </c>
      <c r="C818" s="221" t="s">
        <v>2147</v>
      </c>
      <c r="D818" s="221" t="s">
        <v>3065</v>
      </c>
      <c r="E818" s="221">
        <v>34</v>
      </c>
      <c r="F818" s="221" t="s">
        <v>3119</v>
      </c>
      <c r="G818" s="221" t="s">
        <v>3134</v>
      </c>
      <c r="H818" s="37"/>
      <c r="I818" s="37"/>
      <c r="J818" s="37"/>
      <c r="K818" s="37"/>
      <c r="L818" s="37"/>
      <c r="M818" s="79"/>
      <c r="N818" s="38"/>
      <c r="O818" s="22" t="str">
        <f>IF(学校情報入力!$C$7="","",IF(学校情報入力!$C$7=登録データ!F818,1,0))</f>
        <v/>
      </c>
      <c r="P818" s="22" t="str">
        <f>IF(学校情報入力!$C$7="","",IF(学校情報入力!$C$7=登録データ!M818,1,0))</f>
        <v/>
      </c>
    </row>
    <row r="819" spans="1:16">
      <c r="A819" s="221">
        <v>1817</v>
      </c>
      <c r="B819" s="221" t="s">
        <v>863</v>
      </c>
      <c r="C819" s="221" t="s">
        <v>864</v>
      </c>
      <c r="D819" s="221" t="s">
        <v>3065</v>
      </c>
      <c r="E819" s="221">
        <v>34</v>
      </c>
      <c r="F819" s="221" t="s">
        <v>3119</v>
      </c>
      <c r="G819" s="221" t="s">
        <v>3134</v>
      </c>
      <c r="H819" s="37"/>
      <c r="I819" s="37"/>
      <c r="J819" s="37"/>
      <c r="K819" s="37"/>
      <c r="L819" s="37"/>
      <c r="M819" s="79"/>
      <c r="N819" s="38"/>
      <c r="O819" s="22" t="str">
        <f>IF(学校情報入力!$C$7="","",IF(学校情報入力!$C$7=登録データ!F819,1,0))</f>
        <v/>
      </c>
      <c r="P819" s="22" t="str">
        <f>IF(学校情報入力!$C$7="","",IF(学校情報入力!$C$7=登録データ!M819,1,0))</f>
        <v/>
      </c>
    </row>
    <row r="820" spans="1:16">
      <c r="A820" s="221">
        <v>1818</v>
      </c>
      <c r="B820" s="221" t="s">
        <v>2148</v>
      </c>
      <c r="C820" s="221" t="s">
        <v>2149</v>
      </c>
      <c r="D820" s="221" t="s">
        <v>3065</v>
      </c>
      <c r="E820" s="221">
        <v>34</v>
      </c>
      <c r="F820" s="221" t="s">
        <v>3119</v>
      </c>
      <c r="G820" s="221" t="s">
        <v>3134</v>
      </c>
      <c r="H820" s="37"/>
      <c r="I820" s="37"/>
      <c r="J820" s="37"/>
      <c r="K820" s="37"/>
      <c r="L820" s="37"/>
      <c r="M820" s="79"/>
      <c r="N820" s="38"/>
      <c r="O820" s="22" t="str">
        <f>IF(学校情報入力!$C$7="","",IF(学校情報入力!$C$7=登録データ!F820,1,0))</f>
        <v/>
      </c>
      <c r="P820" s="22" t="str">
        <f>IF(学校情報入力!$C$7="","",IF(学校情報入力!$C$7=登録データ!M820,1,0))</f>
        <v/>
      </c>
    </row>
    <row r="821" spans="1:16">
      <c r="A821" s="221">
        <v>1819</v>
      </c>
      <c r="B821" s="221" t="s">
        <v>2150</v>
      </c>
      <c r="C821" s="221" t="s">
        <v>2151</v>
      </c>
      <c r="D821" s="221" t="s">
        <v>3065</v>
      </c>
      <c r="E821" s="221">
        <v>34</v>
      </c>
      <c r="F821" s="221" t="s">
        <v>3119</v>
      </c>
      <c r="G821" s="221" t="s">
        <v>3139</v>
      </c>
      <c r="H821" s="37"/>
      <c r="I821" s="37"/>
      <c r="J821" s="37"/>
      <c r="K821" s="37"/>
      <c r="L821" s="37"/>
      <c r="M821" s="79"/>
      <c r="N821" s="38"/>
      <c r="O821" s="22" t="str">
        <f>IF(学校情報入力!$C$7="","",IF(学校情報入力!$C$7=登録データ!F821,1,0))</f>
        <v/>
      </c>
      <c r="P821" s="22" t="str">
        <f>IF(学校情報入力!$C$7="","",IF(学校情報入力!$C$7=登録データ!M821,1,0))</f>
        <v/>
      </c>
    </row>
    <row r="822" spans="1:16">
      <c r="A822" s="221">
        <v>1820</v>
      </c>
      <c r="B822" s="221" t="s">
        <v>2152</v>
      </c>
      <c r="C822" s="221" t="s">
        <v>2153</v>
      </c>
      <c r="D822" s="221" t="s">
        <v>3065</v>
      </c>
      <c r="E822" s="221">
        <v>34</v>
      </c>
      <c r="F822" s="221" t="s">
        <v>3119</v>
      </c>
      <c r="G822" s="221" t="s">
        <v>3139</v>
      </c>
      <c r="H822" s="37"/>
      <c r="I822" s="37"/>
      <c r="J822" s="37"/>
      <c r="K822" s="37"/>
      <c r="L822" s="37"/>
      <c r="M822" s="79"/>
      <c r="N822" s="38"/>
      <c r="O822" s="22" t="str">
        <f>IF(学校情報入力!$C$7="","",IF(学校情報入力!$C$7=登録データ!F822,1,0))</f>
        <v/>
      </c>
      <c r="P822" s="22" t="str">
        <f>IF(学校情報入力!$C$7="","",IF(学校情報入力!$C$7=登録データ!M822,1,0))</f>
        <v/>
      </c>
    </row>
    <row r="823" spans="1:16">
      <c r="A823" s="221">
        <v>1821</v>
      </c>
      <c r="B823" s="221" t="s">
        <v>2154</v>
      </c>
      <c r="C823" s="221" t="s">
        <v>2155</v>
      </c>
      <c r="D823" s="221" t="s">
        <v>3067</v>
      </c>
      <c r="E823" s="221">
        <v>32</v>
      </c>
      <c r="F823" s="221" t="s">
        <v>3119</v>
      </c>
      <c r="G823" s="221" t="s">
        <v>3139</v>
      </c>
      <c r="H823" s="37"/>
      <c r="I823" s="37"/>
      <c r="J823" s="37"/>
      <c r="K823" s="37"/>
      <c r="L823" s="37"/>
      <c r="M823" s="79"/>
      <c r="N823" s="38"/>
      <c r="O823" s="22" t="str">
        <f>IF(学校情報入力!$C$7="","",IF(学校情報入力!$C$7=登録データ!F823,1,0))</f>
        <v/>
      </c>
      <c r="P823" s="22" t="str">
        <f>IF(学校情報入力!$C$7="","",IF(学校情報入力!$C$7=登録データ!M823,1,0))</f>
        <v/>
      </c>
    </row>
    <row r="824" spans="1:16">
      <c r="A824" s="221">
        <v>1822</v>
      </c>
      <c r="B824" s="221" t="s">
        <v>2156</v>
      </c>
      <c r="C824" s="221" t="s">
        <v>2157</v>
      </c>
      <c r="D824" s="221" t="s">
        <v>3065</v>
      </c>
      <c r="E824" s="221">
        <v>34</v>
      </c>
      <c r="F824" s="221" t="s">
        <v>3119</v>
      </c>
      <c r="G824" s="221" t="s">
        <v>3138</v>
      </c>
      <c r="H824" s="37"/>
      <c r="I824" s="37"/>
      <c r="J824" s="37"/>
      <c r="K824" s="37"/>
      <c r="L824" s="37"/>
      <c r="M824" s="79"/>
      <c r="N824" s="38"/>
      <c r="O824" s="22" t="str">
        <f>IF(学校情報入力!$C$7="","",IF(学校情報入力!$C$7=登録データ!F824,1,0))</f>
        <v/>
      </c>
      <c r="P824" s="22" t="str">
        <f>IF(学校情報入力!$C$7="","",IF(学校情報入力!$C$7=登録データ!M824,1,0))</f>
        <v/>
      </c>
    </row>
    <row r="825" spans="1:16">
      <c r="A825" s="221">
        <v>1823</v>
      </c>
      <c r="B825" s="221" t="s">
        <v>2158</v>
      </c>
      <c r="C825" s="221" t="s">
        <v>2159</v>
      </c>
      <c r="D825" s="221" t="s">
        <v>3065</v>
      </c>
      <c r="E825" s="221">
        <v>34</v>
      </c>
      <c r="F825" s="221" t="s">
        <v>3119</v>
      </c>
      <c r="G825" s="221" t="s">
        <v>3138</v>
      </c>
      <c r="H825" s="37"/>
      <c r="I825" s="37"/>
      <c r="J825" s="37"/>
      <c r="K825" s="37"/>
      <c r="L825" s="37"/>
      <c r="M825" s="79"/>
      <c r="N825" s="38"/>
      <c r="O825" s="22" t="str">
        <f>IF(学校情報入力!$C$7="","",IF(学校情報入力!$C$7=登録データ!F825,1,0))</f>
        <v/>
      </c>
      <c r="P825" s="22" t="str">
        <f>IF(学校情報入力!$C$7="","",IF(学校情報入力!$C$7=登録データ!M825,1,0))</f>
        <v/>
      </c>
    </row>
    <row r="826" spans="1:16">
      <c r="A826" s="221">
        <v>1824</v>
      </c>
      <c r="B826" s="221" t="s">
        <v>2160</v>
      </c>
      <c r="C826" s="221" t="s">
        <v>2161</v>
      </c>
      <c r="D826" s="221" t="s">
        <v>3065</v>
      </c>
      <c r="E826" s="221">
        <v>34</v>
      </c>
      <c r="F826" s="221" t="s">
        <v>3119</v>
      </c>
      <c r="G826" s="221" t="s">
        <v>3138</v>
      </c>
      <c r="H826" s="37"/>
      <c r="I826" s="37"/>
      <c r="J826" s="37"/>
      <c r="K826" s="37"/>
      <c r="L826" s="37"/>
      <c r="M826" s="79"/>
      <c r="N826" s="38"/>
      <c r="O826" s="22" t="str">
        <f>IF(学校情報入力!$C$7="","",IF(学校情報入力!$C$7=登録データ!F826,1,0))</f>
        <v/>
      </c>
      <c r="P826" s="22" t="str">
        <f>IF(学校情報入力!$C$7="","",IF(学校情報入力!$C$7=登録データ!M826,1,0))</f>
        <v/>
      </c>
    </row>
    <row r="827" spans="1:16">
      <c r="A827" s="221">
        <v>1825</v>
      </c>
      <c r="B827" s="221" t="s">
        <v>2162</v>
      </c>
      <c r="C827" s="221" t="s">
        <v>2163</v>
      </c>
      <c r="D827" s="221" t="s">
        <v>3065</v>
      </c>
      <c r="E827" s="221">
        <v>34</v>
      </c>
      <c r="F827" s="221" t="s">
        <v>3119</v>
      </c>
      <c r="G827" s="221" t="s">
        <v>3138</v>
      </c>
      <c r="H827" s="37"/>
      <c r="I827" s="37"/>
      <c r="J827" s="37"/>
      <c r="K827" s="37"/>
      <c r="L827" s="37"/>
      <c r="M827" s="79"/>
      <c r="N827" s="38"/>
      <c r="O827" s="22" t="str">
        <f>IF(学校情報入力!$C$7="","",IF(学校情報入力!$C$7=登録データ!F827,1,0))</f>
        <v/>
      </c>
      <c r="P827" s="22" t="str">
        <f>IF(学校情報入力!$C$7="","",IF(学校情報入力!$C$7=登録データ!M827,1,0))</f>
        <v/>
      </c>
    </row>
    <row r="828" spans="1:16">
      <c r="A828" s="221">
        <v>1826</v>
      </c>
      <c r="B828" s="221" t="s">
        <v>2164</v>
      </c>
      <c r="C828" s="221" t="s">
        <v>2165</v>
      </c>
      <c r="D828" s="221" t="s">
        <v>3065</v>
      </c>
      <c r="E828" s="221">
        <v>34</v>
      </c>
      <c r="F828" s="221" t="s">
        <v>3119</v>
      </c>
      <c r="G828" s="221" t="s">
        <v>3138</v>
      </c>
      <c r="H828" s="37"/>
      <c r="I828" s="37"/>
      <c r="J828" s="37"/>
      <c r="K828" s="37"/>
      <c r="L828" s="37"/>
      <c r="M828" s="79"/>
      <c r="N828" s="38"/>
      <c r="O828" s="22" t="str">
        <f>IF(学校情報入力!$C$7="","",IF(学校情報入力!$C$7=登録データ!F828,1,0))</f>
        <v/>
      </c>
      <c r="P828" s="22" t="str">
        <f>IF(学校情報入力!$C$7="","",IF(学校情報入力!$C$7=登録データ!M828,1,0))</f>
        <v/>
      </c>
    </row>
    <row r="829" spans="1:16">
      <c r="A829" s="221">
        <v>1827</v>
      </c>
      <c r="B829" s="221" t="s">
        <v>2166</v>
      </c>
      <c r="C829" s="221" t="s">
        <v>2167</v>
      </c>
      <c r="D829" s="221" t="s">
        <v>3065</v>
      </c>
      <c r="E829" s="221">
        <v>34</v>
      </c>
      <c r="F829" s="221" t="s">
        <v>3119</v>
      </c>
      <c r="G829" s="221" t="s">
        <v>3138</v>
      </c>
      <c r="H829" s="37"/>
      <c r="I829" s="37"/>
      <c r="J829" s="37"/>
      <c r="K829" s="37"/>
      <c r="L829" s="37"/>
      <c r="M829" s="79"/>
      <c r="N829" s="38"/>
      <c r="O829" s="22" t="str">
        <f>IF(学校情報入力!$C$7="","",IF(学校情報入力!$C$7=登録データ!F829,1,0))</f>
        <v/>
      </c>
      <c r="P829" s="22" t="str">
        <f>IF(学校情報入力!$C$7="","",IF(学校情報入力!$C$7=登録データ!M829,1,0))</f>
        <v/>
      </c>
    </row>
    <row r="830" spans="1:16">
      <c r="A830" s="221">
        <v>1828</v>
      </c>
      <c r="B830" s="221" t="s">
        <v>2168</v>
      </c>
      <c r="C830" s="221" t="s">
        <v>2169</v>
      </c>
      <c r="D830" s="221" t="s">
        <v>3065</v>
      </c>
      <c r="E830" s="221">
        <v>34</v>
      </c>
      <c r="F830" s="221" t="s">
        <v>3119</v>
      </c>
      <c r="G830" s="221" t="s">
        <v>3138</v>
      </c>
      <c r="H830" s="37"/>
      <c r="I830" s="37"/>
      <c r="J830" s="37"/>
      <c r="K830" s="37"/>
      <c r="L830" s="37"/>
      <c r="M830" s="79"/>
      <c r="N830" s="38"/>
      <c r="O830" s="22" t="str">
        <f>IF(学校情報入力!$C$7="","",IF(学校情報入力!$C$7=登録データ!F830,1,0))</f>
        <v/>
      </c>
      <c r="P830" s="22" t="str">
        <f>IF(学校情報入力!$C$7="","",IF(学校情報入力!$C$7=登録データ!M830,1,0))</f>
        <v/>
      </c>
    </row>
    <row r="831" spans="1:16">
      <c r="A831" s="221">
        <v>1829</v>
      </c>
      <c r="B831" s="221" t="s">
        <v>2170</v>
      </c>
      <c r="C831" s="221" t="s">
        <v>2171</v>
      </c>
      <c r="D831" s="221" t="s">
        <v>3067</v>
      </c>
      <c r="E831" s="221">
        <v>32</v>
      </c>
      <c r="F831" s="221" t="s">
        <v>3119</v>
      </c>
      <c r="G831" s="221" t="s">
        <v>3138</v>
      </c>
      <c r="H831" s="37"/>
      <c r="I831" s="37"/>
      <c r="J831" s="37"/>
      <c r="K831" s="37"/>
      <c r="L831" s="37"/>
      <c r="M831" s="79"/>
      <c r="N831" s="38"/>
      <c r="O831" s="22" t="str">
        <f>IF(学校情報入力!$C$7="","",IF(学校情報入力!$C$7=登録データ!F831,1,0))</f>
        <v/>
      </c>
      <c r="P831" s="22" t="str">
        <f>IF(学校情報入力!$C$7="","",IF(学校情報入力!$C$7=登録データ!M831,1,0))</f>
        <v/>
      </c>
    </row>
    <row r="832" spans="1:16">
      <c r="A832" s="221">
        <v>1830</v>
      </c>
      <c r="B832" s="221" t="s">
        <v>2172</v>
      </c>
      <c r="C832" s="221" t="s">
        <v>2173</v>
      </c>
      <c r="D832" s="221" t="s">
        <v>3065</v>
      </c>
      <c r="E832" s="221">
        <v>34</v>
      </c>
      <c r="F832" s="221" t="s">
        <v>3119</v>
      </c>
      <c r="G832" s="221" t="s">
        <v>3138</v>
      </c>
      <c r="H832" s="37"/>
      <c r="I832" s="37"/>
      <c r="J832" s="37"/>
      <c r="K832" s="37"/>
      <c r="L832" s="37"/>
      <c r="M832" s="79"/>
      <c r="N832" s="38"/>
      <c r="O832" s="22" t="str">
        <f>IF(学校情報入力!$C$7="","",IF(学校情報入力!$C$7=登録データ!F832,1,0))</f>
        <v/>
      </c>
      <c r="P832" s="22" t="str">
        <f>IF(学校情報入力!$C$7="","",IF(学校情報入力!$C$7=登録データ!M832,1,0))</f>
        <v/>
      </c>
    </row>
    <row r="833" spans="1:16">
      <c r="A833" s="221">
        <v>1831</v>
      </c>
      <c r="B833" s="221" t="s">
        <v>2174</v>
      </c>
      <c r="C833" s="221" t="s">
        <v>2175</v>
      </c>
      <c r="D833" s="221" t="s">
        <v>3065</v>
      </c>
      <c r="E833" s="221">
        <v>34</v>
      </c>
      <c r="F833" s="221" t="s">
        <v>3119</v>
      </c>
      <c r="G833" s="221" t="s">
        <v>3138</v>
      </c>
      <c r="H833" s="37"/>
      <c r="I833" s="37"/>
      <c r="J833" s="37"/>
      <c r="K833" s="37"/>
      <c r="L833" s="37"/>
      <c r="M833" s="79"/>
      <c r="N833" s="38"/>
      <c r="O833" s="22" t="str">
        <f>IF(学校情報入力!$C$7="","",IF(学校情報入力!$C$7=登録データ!F833,1,0))</f>
        <v/>
      </c>
      <c r="P833" s="22" t="str">
        <f>IF(学校情報入力!$C$7="","",IF(学校情報入力!$C$7=登録データ!M833,1,0))</f>
        <v/>
      </c>
    </row>
    <row r="834" spans="1:16">
      <c r="A834" s="221">
        <v>1832</v>
      </c>
      <c r="B834" s="221" t="s">
        <v>2176</v>
      </c>
      <c r="C834" s="221" t="s">
        <v>2177</v>
      </c>
      <c r="D834" s="221" t="s">
        <v>3065</v>
      </c>
      <c r="E834" s="221">
        <v>34</v>
      </c>
      <c r="F834" s="221" t="s">
        <v>3119</v>
      </c>
      <c r="G834" s="221" t="s">
        <v>3138</v>
      </c>
      <c r="H834" s="37"/>
      <c r="I834" s="37"/>
      <c r="J834" s="37"/>
      <c r="K834" s="37"/>
      <c r="L834" s="37"/>
      <c r="M834" s="79"/>
      <c r="N834" s="38"/>
      <c r="O834" s="22" t="str">
        <f>IF(学校情報入力!$C$7="","",IF(学校情報入力!$C$7=登録データ!F834,1,0))</f>
        <v/>
      </c>
      <c r="P834" s="22" t="str">
        <f>IF(学校情報入力!$C$7="","",IF(学校情報入力!$C$7=登録データ!M834,1,0))</f>
        <v/>
      </c>
    </row>
    <row r="835" spans="1:16">
      <c r="A835" s="221">
        <v>1833</v>
      </c>
      <c r="B835" s="221" t="s">
        <v>2178</v>
      </c>
      <c r="C835" s="221" t="s">
        <v>2179</v>
      </c>
      <c r="D835" s="221" t="s">
        <v>3065</v>
      </c>
      <c r="E835" s="221">
        <v>34</v>
      </c>
      <c r="F835" s="221" t="s">
        <v>3119</v>
      </c>
      <c r="G835" s="221" t="s">
        <v>3138</v>
      </c>
      <c r="H835" s="37"/>
      <c r="I835" s="37"/>
      <c r="J835" s="37"/>
      <c r="K835" s="37"/>
      <c r="L835" s="37"/>
      <c r="M835" s="79"/>
      <c r="N835" s="38"/>
      <c r="O835" s="22" t="str">
        <f>IF(学校情報入力!$C$7="","",IF(学校情報入力!$C$7=登録データ!F835,1,0))</f>
        <v/>
      </c>
      <c r="P835" s="22" t="str">
        <f>IF(学校情報入力!$C$7="","",IF(学校情報入力!$C$7=登録データ!M835,1,0))</f>
        <v/>
      </c>
    </row>
    <row r="836" spans="1:16">
      <c r="A836" s="221">
        <v>1834</v>
      </c>
      <c r="B836" s="221" t="s">
        <v>2180</v>
      </c>
      <c r="C836" s="221" t="s">
        <v>2181</v>
      </c>
      <c r="D836" s="221" t="s">
        <v>3065</v>
      </c>
      <c r="E836" s="221">
        <v>34</v>
      </c>
      <c r="F836" s="221" t="s">
        <v>3119</v>
      </c>
      <c r="G836" s="221" t="s">
        <v>3137</v>
      </c>
      <c r="H836" s="37"/>
      <c r="I836" s="37"/>
      <c r="J836" s="37"/>
      <c r="K836" s="37"/>
      <c r="L836" s="37"/>
      <c r="M836" s="79"/>
      <c r="N836" s="38"/>
      <c r="O836" s="22" t="str">
        <f>IF(学校情報入力!$C$7="","",IF(学校情報入力!$C$7=登録データ!F836,1,0))</f>
        <v/>
      </c>
      <c r="P836" s="22" t="str">
        <f>IF(学校情報入力!$C$7="","",IF(学校情報入力!$C$7=登録データ!M836,1,0))</f>
        <v/>
      </c>
    </row>
    <row r="837" spans="1:16">
      <c r="A837" s="221">
        <v>1835</v>
      </c>
      <c r="B837" s="221" t="s">
        <v>2182</v>
      </c>
      <c r="C837" s="221" t="s">
        <v>2183</v>
      </c>
      <c r="D837" s="221" t="s">
        <v>3065</v>
      </c>
      <c r="E837" s="221">
        <v>34</v>
      </c>
      <c r="F837" s="221" t="s">
        <v>3119</v>
      </c>
      <c r="G837" s="221" t="s">
        <v>3137</v>
      </c>
      <c r="H837" s="37"/>
      <c r="I837" s="37"/>
      <c r="J837" s="37"/>
      <c r="K837" s="37"/>
      <c r="L837" s="37"/>
      <c r="M837" s="79"/>
      <c r="N837" s="38"/>
      <c r="O837" s="22" t="str">
        <f>IF(学校情報入力!$C$7="","",IF(学校情報入力!$C$7=登録データ!F837,1,0))</f>
        <v/>
      </c>
      <c r="P837" s="22" t="str">
        <f>IF(学校情報入力!$C$7="","",IF(学校情報入力!$C$7=登録データ!M837,1,0))</f>
        <v/>
      </c>
    </row>
    <row r="838" spans="1:16">
      <c r="A838" s="221">
        <v>1836</v>
      </c>
      <c r="B838" s="221" t="s">
        <v>2184</v>
      </c>
      <c r="C838" s="221" t="s">
        <v>2185</v>
      </c>
      <c r="D838" s="221" t="s">
        <v>3065</v>
      </c>
      <c r="E838" s="221">
        <v>34</v>
      </c>
      <c r="F838" s="221" t="s">
        <v>3119</v>
      </c>
      <c r="G838" s="221" t="s">
        <v>3137</v>
      </c>
      <c r="H838" s="37"/>
      <c r="I838" s="37"/>
      <c r="J838" s="37"/>
      <c r="K838" s="37"/>
      <c r="L838" s="37"/>
      <c r="M838" s="79"/>
      <c r="N838" s="38"/>
      <c r="O838" s="22" t="str">
        <f>IF(学校情報入力!$C$7="","",IF(学校情報入力!$C$7=登録データ!F838,1,0))</f>
        <v/>
      </c>
      <c r="P838" s="22" t="str">
        <f>IF(学校情報入力!$C$7="","",IF(学校情報入力!$C$7=登録データ!M838,1,0))</f>
        <v/>
      </c>
    </row>
    <row r="839" spans="1:16">
      <c r="A839" s="221">
        <v>1837</v>
      </c>
      <c r="B839" s="221" t="s">
        <v>2186</v>
      </c>
      <c r="C839" s="221" t="s">
        <v>2187</v>
      </c>
      <c r="D839" s="221" t="s">
        <v>3065</v>
      </c>
      <c r="E839" s="221">
        <v>34</v>
      </c>
      <c r="F839" s="221" t="s">
        <v>3119</v>
      </c>
      <c r="G839" s="221" t="s">
        <v>3137</v>
      </c>
      <c r="H839" s="37"/>
      <c r="I839" s="37"/>
      <c r="J839" s="37"/>
      <c r="K839" s="37"/>
      <c r="L839" s="37"/>
      <c r="M839" s="79"/>
      <c r="N839" s="38"/>
      <c r="O839" s="22" t="str">
        <f>IF(学校情報入力!$C$7="","",IF(学校情報入力!$C$7=登録データ!F839,1,0))</f>
        <v/>
      </c>
      <c r="P839" s="22" t="str">
        <f>IF(学校情報入力!$C$7="","",IF(学校情報入力!$C$7=登録データ!M839,1,0))</f>
        <v/>
      </c>
    </row>
    <row r="840" spans="1:16">
      <c r="A840" s="221">
        <v>1838</v>
      </c>
      <c r="B840" s="221" t="s">
        <v>2188</v>
      </c>
      <c r="C840" s="221" t="s">
        <v>2189</v>
      </c>
      <c r="D840" s="221" t="s">
        <v>3065</v>
      </c>
      <c r="E840" s="221">
        <v>34</v>
      </c>
      <c r="F840" s="221" t="s">
        <v>3119</v>
      </c>
      <c r="G840" s="221" t="s">
        <v>3137</v>
      </c>
      <c r="H840" s="37"/>
      <c r="I840" s="37"/>
      <c r="J840" s="37"/>
      <c r="K840" s="37"/>
      <c r="L840" s="37"/>
      <c r="M840" s="79"/>
      <c r="N840" s="38"/>
      <c r="O840" s="22" t="str">
        <f>IF(学校情報入力!$C$7="","",IF(学校情報入力!$C$7=登録データ!F840,1,0))</f>
        <v/>
      </c>
      <c r="P840" s="22" t="str">
        <f>IF(学校情報入力!$C$7="","",IF(学校情報入力!$C$7=登録データ!M840,1,0))</f>
        <v/>
      </c>
    </row>
    <row r="841" spans="1:16">
      <c r="A841" s="221">
        <v>1839</v>
      </c>
      <c r="B841" s="221" t="s">
        <v>2190</v>
      </c>
      <c r="C841" s="221" t="s">
        <v>2191</v>
      </c>
      <c r="D841" s="221" t="s">
        <v>3066</v>
      </c>
      <c r="E841" s="221">
        <v>33</v>
      </c>
      <c r="F841" s="221" t="s">
        <v>3120</v>
      </c>
      <c r="G841" s="221" t="s">
        <v>3134</v>
      </c>
      <c r="H841" s="37"/>
      <c r="I841" s="37"/>
      <c r="J841" s="37"/>
      <c r="K841" s="37"/>
      <c r="L841" s="37"/>
      <c r="M841" s="79"/>
      <c r="N841" s="38"/>
      <c r="O841" s="22" t="str">
        <f>IF(学校情報入力!$C$7="","",IF(学校情報入力!$C$7=登録データ!F841,1,0))</f>
        <v/>
      </c>
      <c r="P841" s="22" t="str">
        <f>IF(学校情報入力!$C$7="","",IF(学校情報入力!$C$7=登録データ!M841,1,0))</f>
        <v/>
      </c>
    </row>
    <row r="842" spans="1:16">
      <c r="A842" s="221">
        <v>1840</v>
      </c>
      <c r="B842" s="221" t="s">
        <v>2192</v>
      </c>
      <c r="C842" s="221" t="s">
        <v>2193</v>
      </c>
      <c r="D842" s="221" t="s">
        <v>3066</v>
      </c>
      <c r="E842" s="221">
        <v>33</v>
      </c>
      <c r="F842" s="221" t="s">
        <v>3120</v>
      </c>
      <c r="G842" s="221" t="s">
        <v>3139</v>
      </c>
      <c r="H842" s="37"/>
      <c r="I842" s="37"/>
      <c r="J842" s="37"/>
      <c r="K842" s="37"/>
      <c r="L842" s="37"/>
      <c r="M842" s="79"/>
      <c r="N842" s="38"/>
      <c r="O842" s="22" t="str">
        <f>IF(学校情報入力!$C$7="","",IF(学校情報入力!$C$7=登録データ!F842,1,0))</f>
        <v/>
      </c>
      <c r="P842" s="22" t="str">
        <f>IF(学校情報入力!$C$7="","",IF(学校情報入力!$C$7=登録データ!M842,1,0))</f>
        <v/>
      </c>
    </row>
    <row r="843" spans="1:16">
      <c r="A843" s="221">
        <v>1841</v>
      </c>
      <c r="B843" s="221" t="s">
        <v>2194</v>
      </c>
      <c r="C843" s="221" t="s">
        <v>2195</v>
      </c>
      <c r="D843" s="221" t="s">
        <v>3066</v>
      </c>
      <c r="E843" s="221">
        <v>33</v>
      </c>
      <c r="F843" s="221" t="s">
        <v>3120</v>
      </c>
      <c r="G843" s="221" t="s">
        <v>3138</v>
      </c>
      <c r="H843" s="37"/>
      <c r="I843" s="37"/>
      <c r="J843" s="37"/>
      <c r="K843" s="37"/>
      <c r="L843" s="37"/>
      <c r="M843" s="79"/>
      <c r="N843" s="38"/>
      <c r="O843" s="22" t="str">
        <f>IF(学校情報入力!$C$7="","",IF(学校情報入力!$C$7=登録データ!F843,1,0))</f>
        <v/>
      </c>
      <c r="P843" s="22" t="str">
        <f>IF(学校情報入力!$C$7="","",IF(学校情報入力!$C$7=登録データ!M843,1,0))</f>
        <v/>
      </c>
    </row>
    <row r="844" spans="1:16">
      <c r="A844" s="221">
        <v>1842</v>
      </c>
      <c r="B844" s="221" t="s">
        <v>2196</v>
      </c>
      <c r="C844" s="221" t="s">
        <v>2197</v>
      </c>
      <c r="D844" s="221" t="s">
        <v>3066</v>
      </c>
      <c r="E844" s="221">
        <v>33</v>
      </c>
      <c r="F844" s="221" t="s">
        <v>3120</v>
      </c>
      <c r="G844" s="221" t="s">
        <v>3138</v>
      </c>
      <c r="H844" s="37"/>
      <c r="I844" s="37"/>
      <c r="J844" s="37"/>
      <c r="K844" s="37"/>
      <c r="L844" s="37"/>
      <c r="M844" s="79"/>
      <c r="N844" s="38"/>
      <c r="O844" s="22" t="str">
        <f>IF(学校情報入力!$C$7="","",IF(学校情報入力!$C$7=登録データ!F844,1,0))</f>
        <v/>
      </c>
      <c r="P844" s="22" t="str">
        <f>IF(学校情報入力!$C$7="","",IF(学校情報入力!$C$7=登録データ!M844,1,0))</f>
        <v/>
      </c>
    </row>
    <row r="845" spans="1:16">
      <c r="A845" s="221">
        <v>1843</v>
      </c>
      <c r="B845" s="221" t="s">
        <v>2198</v>
      </c>
      <c r="C845" s="221" t="s">
        <v>2199</v>
      </c>
      <c r="D845" s="221" t="s">
        <v>3082</v>
      </c>
      <c r="E845" s="221">
        <v>26</v>
      </c>
      <c r="F845" s="221" t="s">
        <v>3120</v>
      </c>
      <c r="G845" s="221" t="s">
        <v>3139</v>
      </c>
      <c r="H845" s="37"/>
      <c r="I845" s="37"/>
      <c r="J845" s="37"/>
      <c r="K845" s="37"/>
      <c r="L845" s="37"/>
      <c r="M845" s="79"/>
      <c r="N845" s="38"/>
      <c r="O845" s="22" t="str">
        <f>IF(学校情報入力!$C$7="","",IF(学校情報入力!$C$7=登録データ!F845,1,0))</f>
        <v/>
      </c>
      <c r="P845" s="22" t="str">
        <f>IF(学校情報入力!$C$7="","",IF(学校情報入力!$C$7=登録データ!M845,1,0))</f>
        <v/>
      </c>
    </row>
    <row r="846" spans="1:16">
      <c r="A846" s="221">
        <v>1844</v>
      </c>
      <c r="B846" s="221" t="s">
        <v>2200</v>
      </c>
      <c r="C846" s="221" t="s">
        <v>2201</v>
      </c>
      <c r="D846" s="221" t="s">
        <v>3068</v>
      </c>
      <c r="E846" s="221">
        <v>37</v>
      </c>
      <c r="F846" s="221" t="s">
        <v>3121</v>
      </c>
      <c r="G846" s="221">
        <v>2</v>
      </c>
      <c r="H846" s="37"/>
      <c r="I846" s="37"/>
      <c r="J846" s="37"/>
      <c r="K846" s="37"/>
      <c r="L846" s="37"/>
      <c r="M846" s="79"/>
      <c r="N846" s="38"/>
      <c r="O846" s="22" t="str">
        <f>IF(学校情報入力!$C$7="","",IF(学校情報入力!$C$7=登録データ!F846,1,0))</f>
        <v/>
      </c>
      <c r="P846" s="22" t="str">
        <f>IF(学校情報入力!$C$7="","",IF(学校情報入力!$C$7=登録データ!M846,1,0))</f>
        <v/>
      </c>
    </row>
    <row r="847" spans="1:16">
      <c r="A847" s="221">
        <v>1845</v>
      </c>
      <c r="B847" s="221" t="s">
        <v>2202</v>
      </c>
      <c r="C847" s="221" t="s">
        <v>2203</v>
      </c>
      <c r="D847" s="221" t="s">
        <v>3066</v>
      </c>
      <c r="E847" s="221">
        <v>33</v>
      </c>
      <c r="F847" s="221" t="s">
        <v>3121</v>
      </c>
      <c r="G847" s="221">
        <v>2</v>
      </c>
      <c r="H847" s="37"/>
      <c r="I847" s="37"/>
      <c r="J847" s="37"/>
      <c r="K847" s="37"/>
      <c r="L847" s="37"/>
      <c r="M847" s="79"/>
      <c r="N847" s="38"/>
      <c r="O847" s="22" t="str">
        <f>IF(学校情報入力!$C$7="","",IF(学校情報入力!$C$7=登録データ!F847,1,0))</f>
        <v/>
      </c>
      <c r="P847" s="22" t="str">
        <f>IF(学校情報入力!$C$7="","",IF(学校情報入力!$C$7=登録データ!M847,1,0))</f>
        <v/>
      </c>
    </row>
    <row r="848" spans="1:16">
      <c r="A848" s="221">
        <v>1846</v>
      </c>
      <c r="B848" s="221" t="s">
        <v>2204</v>
      </c>
      <c r="C848" s="221" t="s">
        <v>2205</v>
      </c>
      <c r="D848" s="221" t="s">
        <v>3066</v>
      </c>
      <c r="E848" s="221">
        <v>33</v>
      </c>
      <c r="F848" s="221" t="s">
        <v>3121</v>
      </c>
      <c r="G848" s="221">
        <v>2</v>
      </c>
      <c r="H848" s="37"/>
      <c r="I848" s="37"/>
      <c r="J848" s="37"/>
      <c r="K848" s="37"/>
      <c r="L848" s="37"/>
      <c r="M848" s="79"/>
      <c r="N848" s="38"/>
      <c r="O848" s="22" t="str">
        <f>IF(学校情報入力!$C$7="","",IF(学校情報入力!$C$7=登録データ!F848,1,0))</f>
        <v/>
      </c>
      <c r="P848" s="22" t="str">
        <f>IF(学校情報入力!$C$7="","",IF(学校情報入力!$C$7=登録データ!M848,1,0))</f>
        <v/>
      </c>
    </row>
    <row r="849" spans="1:16">
      <c r="A849" s="221">
        <v>1847</v>
      </c>
      <c r="B849" s="221" t="s">
        <v>2206</v>
      </c>
      <c r="C849" s="221" t="s">
        <v>2207</v>
      </c>
      <c r="D849" s="221" t="s">
        <v>3068</v>
      </c>
      <c r="E849" s="221">
        <v>37</v>
      </c>
      <c r="F849" s="221" t="s">
        <v>3121</v>
      </c>
      <c r="G849" s="221">
        <v>4</v>
      </c>
      <c r="H849" s="37"/>
      <c r="I849" s="37"/>
      <c r="J849" s="37"/>
      <c r="K849" s="37"/>
      <c r="L849" s="37"/>
      <c r="M849" s="79"/>
      <c r="N849" s="38"/>
      <c r="O849" s="22" t="str">
        <f>IF(学校情報入力!$C$7="","",IF(学校情報入力!$C$7=登録データ!F849,1,0))</f>
        <v/>
      </c>
      <c r="P849" s="22" t="str">
        <f>IF(学校情報入力!$C$7="","",IF(学校情報入力!$C$7=登録データ!M849,1,0))</f>
        <v/>
      </c>
    </row>
    <row r="850" spans="1:16">
      <c r="A850" s="221">
        <v>1848</v>
      </c>
      <c r="B850" s="221" t="s">
        <v>2208</v>
      </c>
      <c r="C850" s="221" t="s">
        <v>2209</v>
      </c>
      <c r="D850" s="221" t="s">
        <v>3068</v>
      </c>
      <c r="E850" s="221">
        <v>37</v>
      </c>
      <c r="F850" s="221" t="s">
        <v>3121</v>
      </c>
      <c r="G850" s="221">
        <v>2</v>
      </c>
      <c r="H850" s="37"/>
      <c r="I850" s="37"/>
      <c r="J850" s="37"/>
      <c r="K850" s="37"/>
      <c r="L850" s="37"/>
      <c r="M850" s="79"/>
      <c r="N850" s="38"/>
      <c r="O850" s="22" t="str">
        <f>IF(学校情報入力!$C$7="","",IF(学校情報入力!$C$7=登録データ!F850,1,0))</f>
        <v/>
      </c>
      <c r="P850" s="22" t="str">
        <f>IF(学校情報入力!$C$7="","",IF(学校情報入力!$C$7=登録データ!M850,1,0))</f>
        <v/>
      </c>
    </row>
    <row r="851" spans="1:16">
      <c r="A851" s="221">
        <v>1849</v>
      </c>
      <c r="B851" s="221" t="s">
        <v>2210</v>
      </c>
      <c r="C851" s="221" t="s">
        <v>2211</v>
      </c>
      <c r="D851" s="221" t="s">
        <v>3068</v>
      </c>
      <c r="E851" s="221">
        <v>37</v>
      </c>
      <c r="F851" s="221" t="s">
        <v>3121</v>
      </c>
      <c r="G851" s="221">
        <v>3</v>
      </c>
      <c r="H851" s="37"/>
      <c r="I851" s="37"/>
      <c r="J851" s="37"/>
      <c r="K851" s="37"/>
      <c r="L851" s="37"/>
      <c r="M851" s="79"/>
      <c r="N851" s="38"/>
      <c r="O851" s="22" t="str">
        <f>IF(学校情報入力!$C$7="","",IF(学校情報入力!$C$7=登録データ!F851,1,0))</f>
        <v/>
      </c>
      <c r="P851" s="22" t="str">
        <f>IF(学校情報入力!$C$7="","",IF(学校情報入力!$C$7=登録データ!M851,1,0))</f>
        <v/>
      </c>
    </row>
    <row r="852" spans="1:16">
      <c r="A852" s="221">
        <v>1850</v>
      </c>
      <c r="B852" s="221" t="s">
        <v>2212</v>
      </c>
      <c r="C852" s="221" t="s">
        <v>2213</v>
      </c>
      <c r="D852" s="221" t="s">
        <v>3068</v>
      </c>
      <c r="E852" s="221">
        <v>37</v>
      </c>
      <c r="F852" s="221" t="s">
        <v>3121</v>
      </c>
      <c r="G852" s="221">
        <v>3</v>
      </c>
      <c r="H852" s="37"/>
      <c r="I852" s="37"/>
      <c r="J852" s="37"/>
      <c r="K852" s="37"/>
      <c r="L852" s="37"/>
      <c r="M852" s="79"/>
      <c r="N852" s="38"/>
      <c r="O852" s="22" t="str">
        <f>IF(学校情報入力!$C$7="","",IF(学校情報入力!$C$7=登録データ!F852,1,0))</f>
        <v/>
      </c>
      <c r="P852" s="22" t="str">
        <f>IF(学校情報入力!$C$7="","",IF(学校情報入力!$C$7=登録データ!M852,1,0))</f>
        <v/>
      </c>
    </row>
    <row r="853" spans="1:16">
      <c r="A853" s="221">
        <v>1851</v>
      </c>
      <c r="B853" s="221" t="s">
        <v>2214</v>
      </c>
      <c r="C853" s="221" t="s">
        <v>2215</v>
      </c>
      <c r="D853" s="221" t="s">
        <v>3083</v>
      </c>
      <c r="E853" s="221">
        <v>38</v>
      </c>
      <c r="F853" s="221" t="s">
        <v>3121</v>
      </c>
      <c r="G853" s="221">
        <v>3</v>
      </c>
      <c r="H853" s="37"/>
      <c r="I853" s="37"/>
      <c r="J853" s="37"/>
      <c r="K853" s="37"/>
      <c r="L853" s="37"/>
      <c r="M853" s="79"/>
      <c r="N853" s="38"/>
      <c r="O853" s="22" t="str">
        <f>IF(学校情報入力!$C$7="","",IF(学校情報入力!$C$7=登録データ!F853,1,0))</f>
        <v/>
      </c>
      <c r="P853" s="22" t="str">
        <f>IF(学校情報入力!$C$7="","",IF(学校情報入力!$C$7=登録データ!M853,1,0))</f>
        <v/>
      </c>
    </row>
    <row r="854" spans="1:16">
      <c r="A854" s="221">
        <v>1852</v>
      </c>
      <c r="B854" s="221" t="s">
        <v>2216</v>
      </c>
      <c r="C854" s="221" t="s">
        <v>2217</v>
      </c>
      <c r="D854" s="221" t="s">
        <v>3068</v>
      </c>
      <c r="E854" s="221">
        <v>37</v>
      </c>
      <c r="F854" s="221" t="s">
        <v>3121</v>
      </c>
      <c r="G854" s="221">
        <v>2</v>
      </c>
      <c r="H854" s="37"/>
      <c r="I854" s="37"/>
      <c r="J854" s="37"/>
      <c r="K854" s="37"/>
      <c r="L854" s="37"/>
      <c r="M854" s="79"/>
      <c r="N854" s="38"/>
      <c r="O854" s="22" t="str">
        <f>IF(学校情報入力!$C$7="","",IF(学校情報入力!$C$7=登録データ!F854,1,0))</f>
        <v/>
      </c>
      <c r="P854" s="22" t="str">
        <f>IF(学校情報入力!$C$7="","",IF(学校情報入力!$C$7=登録データ!M854,1,0))</f>
        <v/>
      </c>
    </row>
    <row r="855" spans="1:16">
      <c r="A855" s="221">
        <v>1853</v>
      </c>
      <c r="B855" s="221" t="s">
        <v>2218</v>
      </c>
      <c r="C855" s="221" t="s">
        <v>2219</v>
      </c>
      <c r="D855" s="221" t="s">
        <v>3068</v>
      </c>
      <c r="E855" s="221">
        <v>37</v>
      </c>
      <c r="F855" s="221" t="s">
        <v>3121</v>
      </c>
      <c r="G855" s="221">
        <v>4</v>
      </c>
      <c r="H855" s="37"/>
      <c r="I855" s="37"/>
      <c r="J855" s="37"/>
      <c r="K855" s="37"/>
      <c r="L855" s="37"/>
      <c r="M855" s="79"/>
      <c r="N855" s="38"/>
      <c r="O855" s="22" t="str">
        <f>IF(学校情報入力!$C$7="","",IF(学校情報入力!$C$7=登録データ!F855,1,0))</f>
        <v/>
      </c>
      <c r="P855" s="22" t="str">
        <f>IF(学校情報入力!$C$7="","",IF(学校情報入力!$C$7=登録データ!M855,1,0))</f>
        <v/>
      </c>
    </row>
    <row r="856" spans="1:16">
      <c r="A856" s="221">
        <v>1854</v>
      </c>
      <c r="B856" s="221" t="s">
        <v>2220</v>
      </c>
      <c r="C856" s="221" t="s">
        <v>2221</v>
      </c>
      <c r="D856" s="221" t="s">
        <v>3068</v>
      </c>
      <c r="E856" s="221">
        <v>37</v>
      </c>
      <c r="F856" s="221" t="s">
        <v>3121</v>
      </c>
      <c r="G856" s="221">
        <v>3</v>
      </c>
      <c r="H856" s="37"/>
      <c r="I856" s="37"/>
      <c r="J856" s="37"/>
      <c r="K856" s="37"/>
      <c r="L856" s="37"/>
      <c r="M856" s="79"/>
      <c r="N856" s="38"/>
      <c r="O856" s="22" t="str">
        <f>IF(学校情報入力!$C$7="","",IF(学校情報入力!$C$7=登録データ!F856,1,0))</f>
        <v/>
      </c>
      <c r="P856" s="22" t="str">
        <f>IF(学校情報入力!$C$7="","",IF(学校情報入力!$C$7=登録データ!M856,1,0))</f>
        <v/>
      </c>
    </row>
    <row r="857" spans="1:16">
      <c r="A857" s="221">
        <v>1855</v>
      </c>
      <c r="B857" s="221" t="s">
        <v>2222</v>
      </c>
      <c r="C857" s="221" t="s">
        <v>2223</v>
      </c>
      <c r="D857" s="221" t="s">
        <v>3068</v>
      </c>
      <c r="E857" s="221">
        <v>37</v>
      </c>
      <c r="F857" s="221" t="s">
        <v>3121</v>
      </c>
      <c r="G857" s="221">
        <v>4</v>
      </c>
      <c r="H857" s="37"/>
      <c r="I857" s="37"/>
      <c r="J857" s="37"/>
      <c r="K857" s="37"/>
      <c r="L857" s="37"/>
      <c r="M857" s="79"/>
      <c r="N857" s="38"/>
      <c r="O857" s="22" t="str">
        <f>IF(学校情報入力!$C$7="","",IF(学校情報入力!$C$7=登録データ!F857,1,0))</f>
        <v/>
      </c>
      <c r="P857" s="22" t="str">
        <f>IF(学校情報入力!$C$7="","",IF(学校情報入力!$C$7=登録データ!M857,1,0))</f>
        <v/>
      </c>
    </row>
    <row r="858" spans="1:16">
      <c r="A858" s="221">
        <v>1856</v>
      </c>
      <c r="B858" s="221" t="s">
        <v>2224</v>
      </c>
      <c r="C858" s="221" t="s">
        <v>2225</v>
      </c>
      <c r="D858" s="221" t="s">
        <v>3068</v>
      </c>
      <c r="E858" s="221">
        <v>37</v>
      </c>
      <c r="F858" s="221" t="s">
        <v>3121</v>
      </c>
      <c r="G858" s="221">
        <v>4</v>
      </c>
      <c r="H858" s="37"/>
      <c r="I858" s="37"/>
      <c r="J858" s="37"/>
      <c r="K858" s="37"/>
      <c r="L858" s="37"/>
      <c r="M858" s="79"/>
      <c r="N858" s="38"/>
      <c r="O858" s="22" t="str">
        <f>IF(学校情報入力!$C$7="","",IF(学校情報入力!$C$7=登録データ!F858,1,0))</f>
        <v/>
      </c>
      <c r="P858" s="22" t="str">
        <f>IF(学校情報入力!$C$7="","",IF(学校情報入力!$C$7=登録データ!M858,1,0))</f>
        <v/>
      </c>
    </row>
    <row r="859" spans="1:16">
      <c r="A859" s="221">
        <v>1857</v>
      </c>
      <c r="B859" s="221" t="s">
        <v>2226</v>
      </c>
      <c r="C859" s="221" t="s">
        <v>2227</v>
      </c>
      <c r="D859" s="221" t="s">
        <v>3068</v>
      </c>
      <c r="E859" s="221">
        <v>37</v>
      </c>
      <c r="F859" s="221" t="s">
        <v>3121</v>
      </c>
      <c r="G859" s="221">
        <v>6</v>
      </c>
      <c r="H859" s="37"/>
      <c r="I859" s="37"/>
      <c r="J859" s="37"/>
      <c r="K859" s="37"/>
      <c r="L859" s="37"/>
      <c r="M859" s="79"/>
      <c r="N859" s="38"/>
      <c r="O859" s="22" t="str">
        <f>IF(学校情報入力!$C$7="","",IF(学校情報入力!$C$7=登録データ!F859,1,0))</f>
        <v/>
      </c>
      <c r="P859" s="22" t="str">
        <f>IF(学校情報入力!$C$7="","",IF(学校情報入力!$C$7=登録データ!M859,1,0))</f>
        <v/>
      </c>
    </row>
    <row r="860" spans="1:16">
      <c r="A860" s="221">
        <v>1858</v>
      </c>
      <c r="B860" s="221" t="s">
        <v>2228</v>
      </c>
      <c r="C860" s="221" t="s">
        <v>2229</v>
      </c>
      <c r="D860" s="221" t="s">
        <v>3068</v>
      </c>
      <c r="E860" s="221">
        <v>37</v>
      </c>
      <c r="F860" s="221" t="s">
        <v>3121</v>
      </c>
      <c r="G860" s="221">
        <v>3</v>
      </c>
      <c r="H860" s="37"/>
      <c r="I860" s="37"/>
      <c r="J860" s="37"/>
      <c r="K860" s="37"/>
      <c r="L860" s="37"/>
      <c r="M860" s="79"/>
      <c r="N860" s="38"/>
      <c r="O860" s="22" t="str">
        <f>IF(学校情報入力!$C$7="","",IF(学校情報入力!$C$7=登録データ!F860,1,0))</f>
        <v/>
      </c>
      <c r="P860" s="22" t="str">
        <f>IF(学校情報入力!$C$7="","",IF(学校情報入力!$C$7=登録データ!M860,1,0))</f>
        <v/>
      </c>
    </row>
    <row r="861" spans="1:16">
      <c r="A861" s="221">
        <v>1859</v>
      </c>
      <c r="B861" s="221" t="s">
        <v>2230</v>
      </c>
      <c r="C861" s="221" t="s">
        <v>2231</v>
      </c>
      <c r="D861" s="221" t="s">
        <v>3068</v>
      </c>
      <c r="E861" s="221">
        <v>37</v>
      </c>
      <c r="F861" s="221" t="s">
        <v>3121</v>
      </c>
      <c r="G861" s="221">
        <v>2</v>
      </c>
      <c r="H861" s="37"/>
      <c r="I861" s="37"/>
      <c r="J861" s="37"/>
      <c r="K861" s="37"/>
      <c r="L861" s="37"/>
      <c r="M861" s="79"/>
      <c r="N861" s="38"/>
      <c r="O861" s="22" t="str">
        <f>IF(学校情報入力!$C$7="","",IF(学校情報入力!$C$7=登録データ!F861,1,0))</f>
        <v/>
      </c>
      <c r="P861" s="22" t="str">
        <f>IF(学校情報入力!$C$7="","",IF(学校情報入力!$C$7=登録データ!M861,1,0))</f>
        <v/>
      </c>
    </row>
    <row r="862" spans="1:16">
      <c r="A862" s="221">
        <v>1860</v>
      </c>
      <c r="B862" s="221" t="s">
        <v>2232</v>
      </c>
      <c r="C862" s="221" t="s">
        <v>2233</v>
      </c>
      <c r="D862" s="221" t="s">
        <v>3066</v>
      </c>
      <c r="E862" s="221">
        <v>33</v>
      </c>
      <c r="F862" s="221" t="s">
        <v>3122</v>
      </c>
      <c r="G862" s="221" t="s">
        <v>3138</v>
      </c>
      <c r="H862" s="37"/>
      <c r="I862" s="37"/>
      <c r="J862" s="37"/>
      <c r="K862" s="37"/>
      <c r="L862" s="37"/>
      <c r="M862" s="79"/>
      <c r="N862" s="38"/>
      <c r="O862" s="22" t="str">
        <f>IF(学校情報入力!$C$7="","",IF(学校情報入力!$C$7=登録データ!F862,1,0))</f>
        <v/>
      </c>
      <c r="P862" s="22" t="str">
        <f>IF(学校情報入力!$C$7="","",IF(学校情報入力!$C$7=登録データ!M862,1,0))</f>
        <v/>
      </c>
    </row>
    <row r="863" spans="1:16">
      <c r="A863" s="221">
        <v>1861</v>
      </c>
      <c r="B863" s="221" t="s">
        <v>2234</v>
      </c>
      <c r="C863" s="221" t="s">
        <v>2235</v>
      </c>
      <c r="D863" s="221" t="s">
        <v>3066</v>
      </c>
      <c r="E863" s="221">
        <v>33</v>
      </c>
      <c r="F863" s="221" t="s">
        <v>3122</v>
      </c>
      <c r="G863" s="221" t="s">
        <v>3134</v>
      </c>
      <c r="H863" s="37"/>
      <c r="I863" s="37"/>
      <c r="J863" s="37"/>
      <c r="K863" s="37"/>
      <c r="L863" s="37"/>
      <c r="M863" s="79"/>
      <c r="N863" s="38"/>
      <c r="O863" s="22" t="str">
        <f>IF(学校情報入力!$C$7="","",IF(学校情報入力!$C$7=登録データ!F863,1,0))</f>
        <v/>
      </c>
      <c r="P863" s="22" t="str">
        <f>IF(学校情報入力!$C$7="","",IF(学校情報入力!$C$7=登録データ!M863,1,0))</f>
        <v/>
      </c>
    </row>
    <row r="864" spans="1:16">
      <c r="A864" s="221">
        <v>1862</v>
      </c>
      <c r="B864" s="221" t="s">
        <v>2236</v>
      </c>
      <c r="C864" s="221" t="s">
        <v>2237</v>
      </c>
      <c r="D864" s="221" t="s">
        <v>3066</v>
      </c>
      <c r="E864" s="221">
        <v>33</v>
      </c>
      <c r="F864" s="221" t="s">
        <v>3122</v>
      </c>
      <c r="G864" s="221" t="s">
        <v>3139</v>
      </c>
      <c r="H864" s="37"/>
      <c r="I864" s="37"/>
      <c r="J864" s="37"/>
      <c r="K864" s="37"/>
      <c r="L864" s="37"/>
      <c r="M864" s="79"/>
      <c r="N864" s="38"/>
      <c r="O864" s="22" t="str">
        <f>IF(学校情報入力!$C$7="","",IF(学校情報入力!$C$7=登録データ!F864,1,0))</f>
        <v/>
      </c>
      <c r="P864" s="22" t="str">
        <f>IF(学校情報入力!$C$7="","",IF(学校情報入力!$C$7=登録データ!M864,1,0))</f>
        <v/>
      </c>
    </row>
    <row r="865" spans="1:16">
      <c r="A865" s="221">
        <v>1863</v>
      </c>
      <c r="B865" s="221" t="s">
        <v>2238</v>
      </c>
      <c r="C865" s="221" t="s">
        <v>2239</v>
      </c>
      <c r="D865" s="221" t="s">
        <v>3066</v>
      </c>
      <c r="E865" s="221">
        <v>33</v>
      </c>
      <c r="F865" s="221" t="s">
        <v>3122</v>
      </c>
      <c r="G865" s="221" t="s">
        <v>3133</v>
      </c>
      <c r="H865" s="37"/>
      <c r="I865" s="37"/>
      <c r="J865" s="37"/>
      <c r="K865" s="37"/>
      <c r="L865" s="37"/>
      <c r="M865" s="79"/>
      <c r="N865" s="38"/>
      <c r="O865" s="22" t="str">
        <f>IF(学校情報入力!$C$7="","",IF(学校情報入力!$C$7=登録データ!F865,1,0))</f>
        <v/>
      </c>
      <c r="P865" s="22" t="str">
        <f>IF(学校情報入力!$C$7="","",IF(学校情報入力!$C$7=登録データ!M865,1,0))</f>
        <v/>
      </c>
    </row>
    <row r="866" spans="1:16">
      <c r="A866" s="221">
        <v>1864</v>
      </c>
      <c r="B866" s="221" t="s">
        <v>2240</v>
      </c>
      <c r="C866" s="221" t="s">
        <v>2241</v>
      </c>
      <c r="D866" s="221" t="s">
        <v>3066</v>
      </c>
      <c r="E866" s="221">
        <v>33</v>
      </c>
      <c r="F866" s="221" t="s">
        <v>3122</v>
      </c>
      <c r="G866" s="221" t="s">
        <v>3133</v>
      </c>
      <c r="H866" s="37"/>
      <c r="I866" s="37"/>
      <c r="J866" s="37"/>
      <c r="K866" s="37"/>
      <c r="L866" s="37"/>
      <c r="M866" s="79"/>
      <c r="N866" s="38"/>
      <c r="O866" s="22" t="str">
        <f>IF(学校情報入力!$C$7="","",IF(学校情報入力!$C$7=登録データ!F866,1,0))</f>
        <v/>
      </c>
      <c r="P866" s="22" t="str">
        <f>IF(学校情報入力!$C$7="","",IF(学校情報入力!$C$7=登録データ!M866,1,0))</f>
        <v/>
      </c>
    </row>
    <row r="867" spans="1:16">
      <c r="A867" s="221">
        <v>1865</v>
      </c>
      <c r="B867" s="221" t="s">
        <v>2242</v>
      </c>
      <c r="C867" s="221" t="s">
        <v>2243</v>
      </c>
      <c r="D867" s="221" t="s">
        <v>3066</v>
      </c>
      <c r="E867" s="221">
        <v>33</v>
      </c>
      <c r="F867" s="221" t="s">
        <v>3122</v>
      </c>
      <c r="G867" s="221" t="s">
        <v>3146</v>
      </c>
      <c r="H867" s="37"/>
      <c r="I867" s="37"/>
      <c r="J867" s="37"/>
      <c r="K867" s="37"/>
      <c r="L867" s="37"/>
      <c r="M867" s="79"/>
      <c r="N867" s="38"/>
      <c r="O867" s="22" t="str">
        <f>IF(学校情報入力!$C$7="","",IF(学校情報入力!$C$7=登録データ!F867,1,0))</f>
        <v/>
      </c>
      <c r="P867" s="22" t="str">
        <f>IF(学校情報入力!$C$7="","",IF(学校情報入力!$C$7=登録データ!M867,1,0))</f>
        <v/>
      </c>
    </row>
    <row r="868" spans="1:16">
      <c r="A868" s="221">
        <v>1866</v>
      </c>
      <c r="B868" s="221" t="s">
        <v>2244</v>
      </c>
      <c r="C868" s="221" t="s">
        <v>2245</v>
      </c>
      <c r="D868" s="221" t="s">
        <v>3066</v>
      </c>
      <c r="E868" s="221">
        <v>33</v>
      </c>
      <c r="F868" s="221" t="s">
        <v>3122</v>
      </c>
      <c r="G868" s="221" t="s">
        <v>3146</v>
      </c>
      <c r="H868" s="37"/>
      <c r="I868" s="37"/>
      <c r="J868" s="37"/>
      <c r="K868" s="37"/>
      <c r="L868" s="37"/>
      <c r="M868" s="79"/>
      <c r="N868" s="38"/>
      <c r="O868" s="22" t="str">
        <f>IF(学校情報入力!$C$7="","",IF(学校情報入力!$C$7=登録データ!F868,1,0))</f>
        <v/>
      </c>
      <c r="P868" s="22" t="str">
        <f>IF(学校情報入力!$C$7="","",IF(学校情報入力!$C$7=登録データ!M868,1,0))</f>
        <v/>
      </c>
    </row>
    <row r="869" spans="1:16">
      <c r="A869" s="221">
        <v>1867</v>
      </c>
      <c r="B869" s="221" t="s">
        <v>2246</v>
      </c>
      <c r="C869" s="221" t="s">
        <v>2247</v>
      </c>
      <c r="D869" s="221" t="s">
        <v>3066</v>
      </c>
      <c r="E869" s="221">
        <v>33</v>
      </c>
      <c r="F869" s="221" t="s">
        <v>3122</v>
      </c>
      <c r="G869" s="221" t="s">
        <v>3146</v>
      </c>
      <c r="H869" s="37"/>
      <c r="I869" s="37"/>
      <c r="J869" s="37"/>
      <c r="K869" s="37"/>
      <c r="L869" s="37"/>
      <c r="M869" s="79"/>
      <c r="N869" s="38"/>
      <c r="O869" s="22" t="str">
        <f>IF(学校情報入力!$C$7="","",IF(学校情報入力!$C$7=登録データ!F869,1,0))</f>
        <v/>
      </c>
      <c r="P869" s="22" t="str">
        <f>IF(学校情報入力!$C$7="","",IF(学校情報入力!$C$7=登録データ!M869,1,0))</f>
        <v/>
      </c>
    </row>
    <row r="870" spans="1:16">
      <c r="A870" s="221">
        <v>1868</v>
      </c>
      <c r="B870" s="221" t="s">
        <v>2248</v>
      </c>
      <c r="C870" s="221" t="s">
        <v>2249</v>
      </c>
      <c r="D870" s="221" t="s">
        <v>3075</v>
      </c>
      <c r="E870" s="221">
        <v>39</v>
      </c>
      <c r="F870" s="221" t="s">
        <v>3123</v>
      </c>
      <c r="G870" s="221">
        <v>2</v>
      </c>
      <c r="H870" s="37"/>
      <c r="I870" s="37"/>
      <c r="J870" s="37"/>
      <c r="K870" s="37"/>
      <c r="L870" s="37"/>
      <c r="M870" s="79"/>
      <c r="N870" s="38"/>
      <c r="O870" s="22" t="str">
        <f>IF(学校情報入力!$C$7="","",IF(学校情報入力!$C$7=登録データ!F870,1,0))</f>
        <v/>
      </c>
      <c r="P870" s="22" t="str">
        <f>IF(学校情報入力!$C$7="","",IF(学校情報入力!$C$7=登録データ!M870,1,0))</f>
        <v/>
      </c>
    </row>
    <row r="871" spans="1:16">
      <c r="A871" s="221">
        <v>1869</v>
      </c>
      <c r="B871" s="221" t="s">
        <v>2250</v>
      </c>
      <c r="C871" s="221" t="s">
        <v>2251</v>
      </c>
      <c r="D871" s="221" t="s">
        <v>3075</v>
      </c>
      <c r="E871" s="221">
        <v>39</v>
      </c>
      <c r="F871" s="221" t="s">
        <v>3123</v>
      </c>
      <c r="G871" s="221">
        <v>2</v>
      </c>
      <c r="H871" s="37"/>
      <c r="I871" s="37"/>
      <c r="J871" s="37"/>
      <c r="K871" s="37"/>
      <c r="L871" s="37"/>
      <c r="M871" s="79"/>
      <c r="N871" s="38"/>
      <c r="O871" s="22" t="str">
        <f>IF(学校情報入力!$C$7="","",IF(学校情報入力!$C$7=登録データ!F871,1,0))</f>
        <v/>
      </c>
      <c r="P871" s="22" t="str">
        <f>IF(学校情報入力!$C$7="","",IF(学校情報入力!$C$7=登録データ!M871,1,0))</f>
        <v/>
      </c>
    </row>
    <row r="872" spans="1:16">
      <c r="A872" s="221">
        <v>1870</v>
      </c>
      <c r="B872" s="221" t="s">
        <v>2252</v>
      </c>
      <c r="C872" s="221" t="s">
        <v>2253</v>
      </c>
      <c r="D872" s="221" t="s">
        <v>3075</v>
      </c>
      <c r="E872" s="221">
        <v>39</v>
      </c>
      <c r="F872" s="221" t="s">
        <v>3123</v>
      </c>
      <c r="G872" s="221">
        <v>2</v>
      </c>
      <c r="H872" s="37"/>
      <c r="I872" s="37"/>
      <c r="J872" s="37"/>
      <c r="K872" s="37"/>
      <c r="L872" s="37"/>
      <c r="M872" s="79"/>
      <c r="N872" s="38"/>
      <c r="O872" s="22" t="str">
        <f>IF(学校情報入力!$C$7="","",IF(学校情報入力!$C$7=登録データ!F872,1,0))</f>
        <v/>
      </c>
      <c r="P872" s="22" t="str">
        <f>IF(学校情報入力!$C$7="","",IF(学校情報入力!$C$7=登録データ!M872,1,0))</f>
        <v/>
      </c>
    </row>
    <row r="873" spans="1:16">
      <c r="A873" s="221">
        <v>1871</v>
      </c>
      <c r="B873" s="221" t="s">
        <v>2254</v>
      </c>
      <c r="C873" s="221" t="s">
        <v>2255</v>
      </c>
      <c r="D873" s="221" t="s">
        <v>3075</v>
      </c>
      <c r="E873" s="221">
        <v>39</v>
      </c>
      <c r="F873" s="221" t="s">
        <v>3123</v>
      </c>
      <c r="G873" s="221">
        <v>2</v>
      </c>
      <c r="H873" s="37"/>
      <c r="I873" s="37"/>
      <c r="J873" s="37"/>
      <c r="K873" s="37"/>
      <c r="L873" s="37"/>
      <c r="M873" s="79"/>
      <c r="N873" s="38"/>
      <c r="O873" s="22" t="str">
        <f>IF(学校情報入力!$C$7="","",IF(学校情報入力!$C$7=登録データ!F873,1,0))</f>
        <v/>
      </c>
      <c r="P873" s="22" t="str">
        <f>IF(学校情報入力!$C$7="","",IF(学校情報入力!$C$7=登録データ!M873,1,0))</f>
        <v/>
      </c>
    </row>
    <row r="874" spans="1:16">
      <c r="A874" s="221">
        <v>1872</v>
      </c>
      <c r="B874" s="221" t="s">
        <v>2256</v>
      </c>
      <c r="C874" s="221" t="s">
        <v>2257</v>
      </c>
      <c r="D874" s="221" t="s">
        <v>3075</v>
      </c>
      <c r="E874" s="221">
        <v>39</v>
      </c>
      <c r="F874" s="221" t="s">
        <v>3123</v>
      </c>
      <c r="G874" s="221">
        <v>2</v>
      </c>
      <c r="H874" s="37"/>
      <c r="I874" s="37"/>
      <c r="J874" s="37"/>
      <c r="K874" s="37"/>
      <c r="L874" s="37"/>
      <c r="M874" s="79"/>
      <c r="N874" s="38"/>
      <c r="O874" s="22" t="str">
        <f>IF(学校情報入力!$C$7="","",IF(学校情報入力!$C$7=登録データ!F874,1,0))</f>
        <v/>
      </c>
      <c r="P874" s="22" t="str">
        <f>IF(学校情報入力!$C$7="","",IF(学校情報入力!$C$7=登録データ!M874,1,0))</f>
        <v/>
      </c>
    </row>
    <row r="875" spans="1:16">
      <c r="A875" s="221">
        <v>1873</v>
      </c>
      <c r="B875" s="221" t="s">
        <v>2258</v>
      </c>
      <c r="C875" s="221" t="s">
        <v>2259</v>
      </c>
      <c r="D875" s="221" t="s">
        <v>3083</v>
      </c>
      <c r="E875" s="221">
        <v>38</v>
      </c>
      <c r="F875" s="221" t="s">
        <v>3124</v>
      </c>
      <c r="G875" s="221" t="s">
        <v>3134</v>
      </c>
      <c r="H875" s="37"/>
      <c r="I875" s="37"/>
      <c r="J875" s="37"/>
      <c r="K875" s="37"/>
      <c r="L875" s="37"/>
      <c r="M875" s="79"/>
      <c r="N875" s="38"/>
      <c r="O875" s="22" t="str">
        <f>IF(学校情報入力!$C$7="","",IF(学校情報入力!$C$7=登録データ!F875,1,0))</f>
        <v/>
      </c>
      <c r="P875" s="22" t="str">
        <f>IF(学校情報入力!$C$7="","",IF(学校情報入力!$C$7=登録データ!M875,1,0))</f>
        <v/>
      </c>
    </row>
    <row r="876" spans="1:16">
      <c r="A876" s="221">
        <v>1874</v>
      </c>
      <c r="B876" s="221" t="s">
        <v>2260</v>
      </c>
      <c r="C876" s="221" t="s">
        <v>2261</v>
      </c>
      <c r="D876" s="221" t="s">
        <v>3083</v>
      </c>
      <c r="E876" s="221">
        <v>38</v>
      </c>
      <c r="F876" s="221" t="s">
        <v>3124</v>
      </c>
      <c r="G876" s="221" t="s">
        <v>3134</v>
      </c>
      <c r="H876" s="37"/>
      <c r="I876" s="37"/>
      <c r="J876" s="37"/>
      <c r="K876" s="37"/>
      <c r="L876" s="37"/>
      <c r="M876" s="79"/>
      <c r="N876" s="38"/>
      <c r="O876" s="22" t="str">
        <f>IF(学校情報入力!$C$7="","",IF(学校情報入力!$C$7=登録データ!F876,1,0))</f>
        <v/>
      </c>
      <c r="P876" s="22" t="str">
        <f>IF(学校情報入力!$C$7="","",IF(学校情報入力!$C$7=登録データ!M876,1,0))</f>
        <v/>
      </c>
    </row>
    <row r="877" spans="1:16">
      <c r="A877" s="221">
        <v>1875</v>
      </c>
      <c r="B877" s="221" t="s">
        <v>2262</v>
      </c>
      <c r="C877" s="221" t="s">
        <v>2263</v>
      </c>
      <c r="D877" s="221" t="s">
        <v>3076</v>
      </c>
      <c r="E877" s="221">
        <v>40</v>
      </c>
      <c r="F877" s="221" t="s">
        <v>3124</v>
      </c>
      <c r="G877" s="221" t="s">
        <v>3134</v>
      </c>
      <c r="H877" s="37"/>
      <c r="I877" s="37"/>
      <c r="J877" s="37"/>
      <c r="K877" s="37"/>
      <c r="L877" s="37"/>
      <c r="M877" s="79"/>
      <c r="N877" s="38"/>
      <c r="O877" s="22" t="str">
        <f>IF(学校情報入力!$C$7="","",IF(学校情報入力!$C$7=登録データ!F877,1,0))</f>
        <v/>
      </c>
      <c r="P877" s="22" t="str">
        <f>IF(学校情報入力!$C$7="","",IF(学校情報入力!$C$7=登録データ!M877,1,0))</f>
        <v/>
      </c>
    </row>
    <row r="878" spans="1:16">
      <c r="A878" s="221">
        <v>1876</v>
      </c>
      <c r="B878" s="221" t="s">
        <v>2264</v>
      </c>
      <c r="C878" s="221" t="s">
        <v>2265</v>
      </c>
      <c r="D878" s="221" t="s">
        <v>3078</v>
      </c>
      <c r="E878" s="221">
        <v>43</v>
      </c>
      <c r="F878" s="221" t="s">
        <v>3124</v>
      </c>
      <c r="G878" s="221" t="s">
        <v>3134</v>
      </c>
      <c r="H878" s="37"/>
      <c r="I878" s="37"/>
      <c r="J878" s="37"/>
      <c r="K878" s="37"/>
      <c r="L878" s="37"/>
      <c r="M878" s="79"/>
      <c r="N878" s="38"/>
      <c r="O878" s="22" t="str">
        <f>IF(学校情報入力!$C$7="","",IF(学校情報入力!$C$7=登録データ!F878,1,0))</f>
        <v/>
      </c>
      <c r="P878" s="22" t="str">
        <f>IF(学校情報入力!$C$7="","",IF(学校情報入力!$C$7=登録データ!M878,1,0))</f>
        <v/>
      </c>
    </row>
    <row r="879" spans="1:16">
      <c r="A879" s="221">
        <v>1877</v>
      </c>
      <c r="B879" s="221" t="s">
        <v>2266</v>
      </c>
      <c r="C879" s="221" t="s">
        <v>2267</v>
      </c>
      <c r="D879" s="221" t="s">
        <v>3090</v>
      </c>
      <c r="E879" s="221">
        <v>46</v>
      </c>
      <c r="F879" s="221" t="s">
        <v>3124</v>
      </c>
      <c r="G879" s="221" t="s">
        <v>3139</v>
      </c>
      <c r="H879" s="37"/>
      <c r="I879" s="37"/>
      <c r="J879" s="37"/>
      <c r="K879" s="37"/>
      <c r="L879" s="37"/>
      <c r="M879" s="79"/>
      <c r="N879" s="38"/>
      <c r="O879" s="22" t="str">
        <f>IF(学校情報入力!$C$7="","",IF(学校情報入力!$C$7=登録データ!F879,1,0))</f>
        <v/>
      </c>
      <c r="P879" s="22" t="str">
        <f>IF(学校情報入力!$C$7="","",IF(学校情報入力!$C$7=登録データ!M879,1,0))</f>
        <v/>
      </c>
    </row>
    <row r="880" spans="1:16">
      <c r="A880" s="221">
        <v>1878</v>
      </c>
      <c r="B880" s="221" t="s">
        <v>2268</v>
      </c>
      <c r="C880" s="221" t="s">
        <v>2269</v>
      </c>
      <c r="D880" s="221" t="s">
        <v>3083</v>
      </c>
      <c r="E880" s="221">
        <v>38</v>
      </c>
      <c r="F880" s="221" t="s">
        <v>3124</v>
      </c>
      <c r="G880" s="221" t="s">
        <v>3139</v>
      </c>
      <c r="H880" s="37"/>
      <c r="I880" s="37"/>
      <c r="J880" s="37"/>
      <c r="K880" s="37"/>
      <c r="L880" s="37"/>
      <c r="M880" s="79"/>
      <c r="N880" s="38"/>
      <c r="O880" s="22" t="str">
        <f>IF(学校情報入力!$C$7="","",IF(学校情報入力!$C$7=登録データ!F880,1,0))</f>
        <v/>
      </c>
      <c r="P880" s="22" t="str">
        <f>IF(学校情報入力!$C$7="","",IF(学校情報入力!$C$7=登録データ!M880,1,0))</f>
        <v/>
      </c>
    </row>
    <row r="881" spans="1:16">
      <c r="A881" s="221">
        <v>1879</v>
      </c>
      <c r="B881" s="221" t="s">
        <v>2270</v>
      </c>
      <c r="C881" s="221" t="s">
        <v>2271</v>
      </c>
      <c r="D881" s="221" t="s">
        <v>3071</v>
      </c>
      <c r="E881" s="221">
        <v>35</v>
      </c>
      <c r="F881" s="221" t="s">
        <v>3124</v>
      </c>
      <c r="G881" s="221" t="s">
        <v>3139</v>
      </c>
      <c r="H881" s="37"/>
      <c r="I881" s="37"/>
      <c r="J881" s="37"/>
      <c r="K881" s="37"/>
      <c r="L881" s="37"/>
      <c r="M881" s="79"/>
      <c r="N881" s="38"/>
      <c r="O881" s="22" t="str">
        <f>IF(学校情報入力!$C$7="","",IF(学校情報入力!$C$7=登録データ!F881,1,0))</f>
        <v/>
      </c>
      <c r="P881" s="22" t="str">
        <f>IF(学校情報入力!$C$7="","",IF(学校情報入力!$C$7=登録データ!M881,1,0))</f>
        <v/>
      </c>
    </row>
    <row r="882" spans="1:16">
      <c r="A882" s="221">
        <v>1880</v>
      </c>
      <c r="B882" s="221" t="s">
        <v>2272</v>
      </c>
      <c r="C882" s="221" t="s">
        <v>2273</v>
      </c>
      <c r="D882" s="221" t="s">
        <v>3065</v>
      </c>
      <c r="E882" s="221">
        <v>34</v>
      </c>
      <c r="F882" s="221" t="s">
        <v>3124</v>
      </c>
      <c r="G882" s="221" t="s">
        <v>3139</v>
      </c>
      <c r="H882" s="37"/>
      <c r="I882" s="37"/>
      <c r="J882" s="37"/>
      <c r="K882" s="37"/>
      <c r="L882" s="37"/>
      <c r="M882" s="79"/>
      <c r="N882" s="38"/>
      <c r="O882" s="22" t="str">
        <f>IF(学校情報入力!$C$7="","",IF(学校情報入力!$C$7=登録データ!F882,1,0))</f>
        <v/>
      </c>
      <c r="P882" s="22" t="str">
        <f>IF(学校情報入力!$C$7="","",IF(学校情報入力!$C$7=登録データ!M882,1,0))</f>
        <v/>
      </c>
    </row>
    <row r="883" spans="1:16">
      <c r="A883" s="221">
        <v>1881</v>
      </c>
      <c r="B883" s="221" t="s">
        <v>2274</v>
      </c>
      <c r="C883" s="221" t="s">
        <v>2275</v>
      </c>
      <c r="D883" s="221" t="s">
        <v>3089</v>
      </c>
      <c r="E883" s="221">
        <v>45</v>
      </c>
      <c r="F883" s="221" t="s">
        <v>3124</v>
      </c>
      <c r="G883" s="221" t="s">
        <v>3139</v>
      </c>
      <c r="H883" s="37"/>
      <c r="I883" s="37"/>
      <c r="J883" s="37"/>
      <c r="K883" s="37"/>
      <c r="L883" s="37"/>
      <c r="M883" s="79"/>
      <c r="N883" s="38"/>
      <c r="O883" s="22" t="str">
        <f>IF(学校情報入力!$C$7="","",IF(学校情報入力!$C$7=登録データ!F883,1,0))</f>
        <v/>
      </c>
      <c r="P883" s="22" t="str">
        <f>IF(学校情報入力!$C$7="","",IF(学校情報入力!$C$7=登録データ!M883,1,0))</f>
        <v/>
      </c>
    </row>
    <row r="884" spans="1:16">
      <c r="A884" s="221">
        <v>1882</v>
      </c>
      <c r="B884" s="221" t="s">
        <v>2276</v>
      </c>
      <c r="C884" s="221" t="s">
        <v>2277</v>
      </c>
      <c r="D884" s="221" t="s">
        <v>3065</v>
      </c>
      <c r="E884" s="221">
        <v>34</v>
      </c>
      <c r="F884" s="221" t="s">
        <v>3124</v>
      </c>
      <c r="G884" s="221" t="s">
        <v>3139</v>
      </c>
      <c r="H884" s="37"/>
      <c r="I884" s="37"/>
      <c r="J884" s="37"/>
      <c r="K884" s="37"/>
      <c r="L884" s="37"/>
      <c r="M884" s="79"/>
      <c r="N884" s="38"/>
      <c r="O884" s="22" t="str">
        <f>IF(学校情報入力!$C$7="","",IF(学校情報入力!$C$7=登録データ!F884,1,0))</f>
        <v/>
      </c>
      <c r="P884" s="22" t="str">
        <f>IF(学校情報入力!$C$7="","",IF(学校情報入力!$C$7=登録データ!M884,1,0))</f>
        <v/>
      </c>
    </row>
    <row r="885" spans="1:16">
      <c r="A885" s="221">
        <v>1883</v>
      </c>
      <c r="B885" s="221" t="s">
        <v>2278</v>
      </c>
      <c r="C885" s="221" t="s">
        <v>2279</v>
      </c>
      <c r="D885" s="221" t="s">
        <v>3065</v>
      </c>
      <c r="E885" s="221">
        <v>34</v>
      </c>
      <c r="F885" s="221" t="s">
        <v>3124</v>
      </c>
      <c r="G885" s="221" t="s">
        <v>3139</v>
      </c>
      <c r="H885" s="37"/>
      <c r="I885" s="37"/>
      <c r="J885" s="37"/>
      <c r="K885" s="37"/>
      <c r="L885" s="37"/>
      <c r="M885" s="79"/>
      <c r="N885" s="38"/>
      <c r="O885" s="22" t="str">
        <f>IF(学校情報入力!$C$7="","",IF(学校情報入力!$C$7=登録データ!F885,1,0))</f>
        <v/>
      </c>
      <c r="P885" s="22" t="str">
        <f>IF(学校情報入力!$C$7="","",IF(学校情報入力!$C$7=登録データ!M885,1,0))</f>
        <v/>
      </c>
    </row>
    <row r="886" spans="1:16">
      <c r="A886" s="221">
        <v>1884</v>
      </c>
      <c r="B886" s="221" t="s">
        <v>2280</v>
      </c>
      <c r="C886" s="221" t="s">
        <v>2281</v>
      </c>
      <c r="D886" s="221" t="s">
        <v>3076</v>
      </c>
      <c r="E886" s="221">
        <v>40</v>
      </c>
      <c r="F886" s="221" t="s">
        <v>3124</v>
      </c>
      <c r="G886" s="221" t="s">
        <v>3139</v>
      </c>
      <c r="H886" s="37"/>
      <c r="I886" s="37"/>
      <c r="J886" s="37"/>
      <c r="K886" s="37"/>
      <c r="L886" s="37"/>
      <c r="M886" s="79"/>
      <c r="N886" s="38"/>
      <c r="O886" s="22" t="str">
        <f>IF(学校情報入力!$C$7="","",IF(学校情報入力!$C$7=登録データ!F886,1,0))</f>
        <v/>
      </c>
      <c r="P886" s="22" t="str">
        <f>IF(学校情報入力!$C$7="","",IF(学校情報入力!$C$7=登録データ!M886,1,0))</f>
        <v/>
      </c>
    </row>
    <row r="887" spans="1:16">
      <c r="A887" s="221">
        <v>1885</v>
      </c>
      <c r="B887" s="221" t="s">
        <v>2282</v>
      </c>
      <c r="C887" s="221" t="s">
        <v>2283</v>
      </c>
      <c r="D887" s="221" t="s">
        <v>3071</v>
      </c>
      <c r="E887" s="221">
        <v>35</v>
      </c>
      <c r="F887" s="221" t="s">
        <v>3124</v>
      </c>
      <c r="G887" s="221" t="s">
        <v>3139</v>
      </c>
      <c r="H887" s="37"/>
      <c r="I887" s="37"/>
      <c r="J887" s="37"/>
      <c r="K887" s="37"/>
      <c r="L887" s="37"/>
      <c r="M887" s="79"/>
      <c r="N887" s="38"/>
      <c r="O887" s="22" t="str">
        <f>IF(学校情報入力!$C$7="","",IF(学校情報入力!$C$7=登録データ!F887,1,0))</f>
        <v/>
      </c>
      <c r="P887" s="22" t="str">
        <f>IF(学校情報入力!$C$7="","",IF(学校情報入力!$C$7=登録データ!M887,1,0))</f>
        <v/>
      </c>
    </row>
    <row r="888" spans="1:16">
      <c r="A888" s="221">
        <v>1886</v>
      </c>
      <c r="B888" s="221" t="s">
        <v>2284</v>
      </c>
      <c r="C888" s="221" t="s">
        <v>2285</v>
      </c>
      <c r="D888" s="221" t="s">
        <v>3090</v>
      </c>
      <c r="E888" s="221">
        <v>46</v>
      </c>
      <c r="F888" s="221" t="s">
        <v>3124</v>
      </c>
      <c r="G888" s="221" t="s">
        <v>3139</v>
      </c>
      <c r="H888" s="37"/>
      <c r="I888" s="37"/>
      <c r="J888" s="37"/>
      <c r="K888" s="37"/>
      <c r="L888" s="37"/>
      <c r="M888" s="79"/>
      <c r="N888" s="38"/>
      <c r="O888" s="22" t="str">
        <f>IF(学校情報入力!$C$7="","",IF(学校情報入力!$C$7=登録データ!F888,1,0))</f>
        <v/>
      </c>
      <c r="P888" s="22" t="str">
        <f>IF(学校情報入力!$C$7="","",IF(学校情報入力!$C$7=登録データ!M888,1,0))</f>
        <v/>
      </c>
    </row>
    <row r="889" spans="1:16">
      <c r="A889" s="221">
        <v>1887</v>
      </c>
      <c r="B889" s="221" t="s">
        <v>2286</v>
      </c>
      <c r="C889" s="221" t="s">
        <v>2287</v>
      </c>
      <c r="D889" s="221" t="s">
        <v>3089</v>
      </c>
      <c r="E889" s="221">
        <v>45</v>
      </c>
      <c r="F889" s="221" t="s">
        <v>3124</v>
      </c>
      <c r="G889" s="221" t="s">
        <v>3139</v>
      </c>
      <c r="H889" s="37"/>
      <c r="I889" s="37"/>
      <c r="J889" s="37"/>
      <c r="K889" s="37"/>
      <c r="L889" s="37"/>
      <c r="M889" s="79"/>
      <c r="N889" s="38"/>
      <c r="O889" s="22" t="str">
        <f>IF(学校情報入力!$C$7="","",IF(学校情報入力!$C$7=登録データ!F889,1,0))</f>
        <v/>
      </c>
      <c r="P889" s="22" t="str">
        <f>IF(学校情報入力!$C$7="","",IF(学校情報入力!$C$7=登録データ!M889,1,0))</f>
        <v/>
      </c>
    </row>
    <row r="890" spans="1:16">
      <c r="A890" s="221">
        <v>1888</v>
      </c>
      <c r="B890" s="221" t="s">
        <v>2288</v>
      </c>
      <c r="C890" s="221" t="s">
        <v>2289</v>
      </c>
      <c r="D890" s="221" t="s">
        <v>3083</v>
      </c>
      <c r="E890" s="221">
        <v>38</v>
      </c>
      <c r="F890" s="221" t="s">
        <v>3124</v>
      </c>
      <c r="G890" s="221" t="s">
        <v>3139</v>
      </c>
      <c r="H890" s="37"/>
      <c r="I890" s="37"/>
      <c r="J890" s="37"/>
      <c r="K890" s="37"/>
      <c r="L890" s="37"/>
      <c r="M890" s="79"/>
      <c r="N890" s="38"/>
      <c r="O890" s="22" t="str">
        <f>IF(学校情報入力!$C$7="","",IF(学校情報入力!$C$7=登録データ!F890,1,0))</f>
        <v/>
      </c>
      <c r="P890" s="22" t="str">
        <f>IF(学校情報入力!$C$7="","",IF(学校情報入力!$C$7=登録データ!M890,1,0))</f>
        <v/>
      </c>
    </row>
    <row r="891" spans="1:16">
      <c r="A891" s="221">
        <v>1889</v>
      </c>
      <c r="B891" s="221" t="s">
        <v>2290</v>
      </c>
      <c r="C891" s="221" t="s">
        <v>2291</v>
      </c>
      <c r="D891" s="221" t="s">
        <v>3083</v>
      </c>
      <c r="E891" s="221">
        <v>38</v>
      </c>
      <c r="F891" s="221" t="s">
        <v>3124</v>
      </c>
      <c r="G891" s="221" t="s">
        <v>3139</v>
      </c>
      <c r="H891" s="37"/>
      <c r="I891" s="37"/>
      <c r="J891" s="37"/>
      <c r="K891" s="37"/>
      <c r="L891" s="37"/>
      <c r="M891" s="79"/>
      <c r="N891" s="38"/>
      <c r="O891" s="22" t="str">
        <f>IF(学校情報入力!$C$7="","",IF(学校情報入力!$C$7=登録データ!F891,1,0))</f>
        <v/>
      </c>
      <c r="P891" s="22" t="str">
        <f>IF(学校情報入力!$C$7="","",IF(学校情報入力!$C$7=登録データ!M891,1,0))</f>
        <v/>
      </c>
    </row>
    <row r="892" spans="1:16">
      <c r="A892" s="221">
        <v>1890</v>
      </c>
      <c r="B892" s="221" t="s">
        <v>2292</v>
      </c>
      <c r="C892" s="221" t="s">
        <v>2293</v>
      </c>
      <c r="D892" s="221" t="s">
        <v>3089</v>
      </c>
      <c r="E892" s="221">
        <v>45</v>
      </c>
      <c r="F892" s="221" t="s">
        <v>3124</v>
      </c>
      <c r="G892" s="221" t="s">
        <v>3139</v>
      </c>
      <c r="H892" s="37"/>
      <c r="I892" s="37"/>
      <c r="J892" s="37"/>
      <c r="K892" s="37"/>
      <c r="L892" s="37"/>
      <c r="M892" s="79"/>
      <c r="N892" s="38"/>
      <c r="O892" s="22" t="str">
        <f>IF(学校情報入力!$C$7="","",IF(学校情報入力!$C$7=登録データ!F892,1,0))</f>
        <v/>
      </c>
      <c r="P892" s="22" t="str">
        <f>IF(学校情報入力!$C$7="","",IF(学校情報入力!$C$7=登録データ!M892,1,0))</f>
        <v/>
      </c>
    </row>
    <row r="893" spans="1:16">
      <c r="A893" s="221">
        <v>1891</v>
      </c>
      <c r="B893" s="221" t="s">
        <v>2294</v>
      </c>
      <c r="C893" s="221" t="s">
        <v>2295</v>
      </c>
      <c r="D893" s="221" t="s">
        <v>3071</v>
      </c>
      <c r="E893" s="221">
        <v>35</v>
      </c>
      <c r="F893" s="221" t="s">
        <v>3124</v>
      </c>
      <c r="G893" s="221" t="s">
        <v>3138</v>
      </c>
      <c r="H893" s="37"/>
      <c r="I893" s="37"/>
      <c r="J893" s="37"/>
      <c r="K893" s="37"/>
      <c r="L893" s="37"/>
      <c r="M893" s="79"/>
      <c r="N893" s="38"/>
      <c r="O893" s="22" t="str">
        <f>IF(学校情報入力!$C$7="","",IF(学校情報入力!$C$7=登録データ!F893,1,0))</f>
        <v/>
      </c>
      <c r="P893" s="22" t="str">
        <f>IF(学校情報入力!$C$7="","",IF(学校情報入力!$C$7=登録データ!M893,1,0))</f>
        <v/>
      </c>
    </row>
    <row r="894" spans="1:16">
      <c r="A894" s="221">
        <v>1892</v>
      </c>
      <c r="B894" s="221" t="s">
        <v>2296</v>
      </c>
      <c r="C894" s="221" t="s">
        <v>2297</v>
      </c>
      <c r="D894" s="221" t="s">
        <v>3089</v>
      </c>
      <c r="E894" s="221">
        <v>45</v>
      </c>
      <c r="F894" s="221" t="s">
        <v>3124</v>
      </c>
      <c r="G894" s="221" t="s">
        <v>3138</v>
      </c>
      <c r="H894" s="37"/>
      <c r="I894" s="37"/>
      <c r="J894" s="37"/>
      <c r="K894" s="37"/>
      <c r="L894" s="37"/>
      <c r="M894" s="79"/>
      <c r="N894" s="38"/>
      <c r="O894" s="22" t="str">
        <f>IF(学校情報入力!$C$7="","",IF(学校情報入力!$C$7=登録データ!F894,1,0))</f>
        <v/>
      </c>
      <c r="P894" s="22" t="str">
        <f>IF(学校情報入力!$C$7="","",IF(学校情報入力!$C$7=登録データ!M894,1,0))</f>
        <v/>
      </c>
    </row>
    <row r="895" spans="1:16">
      <c r="A895" s="221">
        <v>1893</v>
      </c>
      <c r="B895" s="221" t="s">
        <v>2298</v>
      </c>
      <c r="C895" s="221" t="s">
        <v>2299</v>
      </c>
      <c r="D895" s="221" t="s">
        <v>3071</v>
      </c>
      <c r="E895" s="221">
        <v>35</v>
      </c>
      <c r="F895" s="221" t="s">
        <v>3124</v>
      </c>
      <c r="G895" s="221" t="s">
        <v>3138</v>
      </c>
      <c r="H895" s="37"/>
      <c r="I895" s="37"/>
      <c r="J895" s="37"/>
      <c r="K895" s="37"/>
      <c r="L895" s="37"/>
      <c r="M895" s="79"/>
      <c r="N895" s="38"/>
      <c r="O895" s="22" t="str">
        <f>IF(学校情報入力!$C$7="","",IF(学校情報入力!$C$7=登録データ!F895,1,0))</f>
        <v/>
      </c>
      <c r="P895" s="22" t="str">
        <f>IF(学校情報入力!$C$7="","",IF(学校情報入力!$C$7=登録データ!M895,1,0))</f>
        <v/>
      </c>
    </row>
    <row r="896" spans="1:16">
      <c r="A896" s="221">
        <v>1894</v>
      </c>
      <c r="B896" s="221" t="s">
        <v>2300</v>
      </c>
      <c r="C896" s="221" t="s">
        <v>2301</v>
      </c>
      <c r="D896" s="221" t="s">
        <v>3071</v>
      </c>
      <c r="E896" s="221">
        <v>35</v>
      </c>
      <c r="F896" s="221" t="s">
        <v>3124</v>
      </c>
      <c r="G896" s="221" t="s">
        <v>3138</v>
      </c>
      <c r="H896" s="37"/>
      <c r="I896" s="37"/>
      <c r="J896" s="37"/>
      <c r="K896" s="37"/>
      <c r="L896" s="37"/>
      <c r="M896" s="79"/>
      <c r="N896" s="38"/>
      <c r="O896" s="22" t="str">
        <f>IF(学校情報入力!$C$7="","",IF(学校情報入力!$C$7=登録データ!F896,1,0))</f>
        <v/>
      </c>
      <c r="P896" s="22" t="str">
        <f>IF(学校情報入力!$C$7="","",IF(学校情報入力!$C$7=登録データ!M896,1,0))</f>
        <v/>
      </c>
    </row>
    <row r="897" spans="1:16">
      <c r="A897" s="221">
        <v>1895</v>
      </c>
      <c r="B897" s="221" t="s">
        <v>2302</v>
      </c>
      <c r="C897" s="221" t="s">
        <v>2303</v>
      </c>
      <c r="D897" s="221" t="s">
        <v>3089</v>
      </c>
      <c r="E897" s="221">
        <v>45</v>
      </c>
      <c r="F897" s="221" t="s">
        <v>3124</v>
      </c>
      <c r="G897" s="221" t="s">
        <v>3138</v>
      </c>
      <c r="H897" s="37"/>
      <c r="I897" s="37"/>
      <c r="J897" s="37"/>
      <c r="K897" s="37"/>
      <c r="L897" s="37"/>
      <c r="M897" s="79"/>
      <c r="N897" s="38"/>
      <c r="O897" s="22" t="str">
        <f>IF(学校情報入力!$C$7="","",IF(学校情報入力!$C$7=登録データ!F897,1,0))</f>
        <v/>
      </c>
      <c r="P897" s="22" t="str">
        <f>IF(学校情報入力!$C$7="","",IF(学校情報入力!$C$7=登録データ!M897,1,0))</f>
        <v/>
      </c>
    </row>
    <row r="898" spans="1:16">
      <c r="A898" s="221">
        <v>1896</v>
      </c>
      <c r="B898" s="221" t="s">
        <v>2304</v>
      </c>
      <c r="C898" s="221" t="s">
        <v>2305</v>
      </c>
      <c r="D898" s="221" t="s">
        <v>3065</v>
      </c>
      <c r="E898" s="221">
        <v>34</v>
      </c>
      <c r="F898" s="221" t="s">
        <v>3124</v>
      </c>
      <c r="G898" s="221" t="s">
        <v>3138</v>
      </c>
      <c r="H898" s="37"/>
      <c r="I898" s="37"/>
      <c r="J898" s="37"/>
      <c r="K898" s="37"/>
      <c r="L898" s="37"/>
      <c r="M898" s="79"/>
      <c r="N898" s="38"/>
      <c r="O898" s="22" t="str">
        <f>IF(学校情報入力!$C$7="","",IF(学校情報入力!$C$7=登録データ!F898,1,0))</f>
        <v/>
      </c>
      <c r="P898" s="22" t="str">
        <f>IF(学校情報入力!$C$7="","",IF(学校情報入力!$C$7=登録データ!M898,1,0))</f>
        <v/>
      </c>
    </row>
    <row r="899" spans="1:16">
      <c r="A899" s="221">
        <v>1897</v>
      </c>
      <c r="B899" s="221" t="s">
        <v>2306</v>
      </c>
      <c r="C899" s="221" t="s">
        <v>2307</v>
      </c>
      <c r="D899" s="221" t="s">
        <v>3065</v>
      </c>
      <c r="E899" s="221">
        <v>34</v>
      </c>
      <c r="F899" s="221" t="s">
        <v>3124</v>
      </c>
      <c r="G899" s="221" t="s">
        <v>3138</v>
      </c>
      <c r="H899" s="37"/>
      <c r="I899" s="37"/>
      <c r="J899" s="37"/>
      <c r="K899" s="37"/>
      <c r="L899" s="37"/>
      <c r="M899" s="79"/>
      <c r="N899" s="38"/>
      <c r="O899" s="22" t="str">
        <f>IF(学校情報入力!$C$7="","",IF(学校情報入力!$C$7=登録データ!F899,1,0))</f>
        <v/>
      </c>
      <c r="P899" s="22" t="str">
        <f>IF(学校情報入力!$C$7="","",IF(学校情報入力!$C$7=登録データ!M899,1,0))</f>
        <v/>
      </c>
    </row>
    <row r="900" spans="1:16">
      <c r="A900" s="221">
        <v>1898</v>
      </c>
      <c r="B900" s="221" t="s">
        <v>2308</v>
      </c>
      <c r="C900" s="221" t="s">
        <v>2309</v>
      </c>
      <c r="D900" s="221" t="s">
        <v>3071</v>
      </c>
      <c r="E900" s="221">
        <v>35</v>
      </c>
      <c r="F900" s="221" t="s">
        <v>3124</v>
      </c>
      <c r="G900" s="221" t="s">
        <v>3138</v>
      </c>
      <c r="H900" s="37"/>
      <c r="I900" s="37"/>
      <c r="J900" s="37"/>
      <c r="K900" s="37"/>
      <c r="L900" s="37"/>
      <c r="M900" s="79"/>
      <c r="N900" s="38"/>
      <c r="O900" s="22" t="str">
        <f>IF(学校情報入力!$C$7="","",IF(学校情報入力!$C$7=登録データ!F900,1,0))</f>
        <v/>
      </c>
      <c r="P900" s="22" t="str">
        <f>IF(学校情報入力!$C$7="","",IF(学校情報入力!$C$7=登録データ!M900,1,0))</f>
        <v/>
      </c>
    </row>
    <row r="901" spans="1:16">
      <c r="A901" s="221">
        <v>1899</v>
      </c>
      <c r="B901" s="221" t="s">
        <v>2310</v>
      </c>
      <c r="C901" s="221" t="s">
        <v>2311</v>
      </c>
      <c r="D901" s="221" t="s">
        <v>3084</v>
      </c>
      <c r="E901" s="221">
        <v>42</v>
      </c>
      <c r="F901" s="221" t="s">
        <v>3124</v>
      </c>
      <c r="G901" s="221" t="s">
        <v>3138</v>
      </c>
      <c r="H901" s="37"/>
      <c r="I901" s="37"/>
      <c r="J901" s="37"/>
      <c r="K901" s="37"/>
      <c r="L901" s="37"/>
      <c r="M901" s="79"/>
      <c r="N901" s="38"/>
      <c r="O901" s="22" t="str">
        <f>IF(学校情報入力!$C$7="","",IF(学校情報入力!$C$7=登録データ!F901,1,0))</f>
        <v/>
      </c>
      <c r="P901" s="22" t="str">
        <f>IF(学校情報入力!$C$7="","",IF(学校情報入力!$C$7=登録データ!M901,1,0))</f>
        <v/>
      </c>
    </row>
    <row r="902" spans="1:16">
      <c r="A902" s="221">
        <v>1900</v>
      </c>
      <c r="B902" s="221" t="s">
        <v>2312</v>
      </c>
      <c r="C902" s="221" t="s">
        <v>2313</v>
      </c>
      <c r="D902" s="221" t="s">
        <v>3090</v>
      </c>
      <c r="E902" s="221">
        <v>46</v>
      </c>
      <c r="F902" s="221" t="s">
        <v>3124</v>
      </c>
      <c r="G902" s="221" t="s">
        <v>3138</v>
      </c>
      <c r="H902" s="37"/>
      <c r="I902" s="37"/>
      <c r="J902" s="37"/>
      <c r="K902" s="37"/>
      <c r="L902" s="37"/>
      <c r="M902" s="79"/>
      <c r="N902" s="38"/>
      <c r="O902" s="22" t="str">
        <f>IF(学校情報入力!$C$7="","",IF(学校情報入力!$C$7=登録データ!F902,1,0))</f>
        <v/>
      </c>
      <c r="P902" s="22" t="str">
        <f>IF(学校情報入力!$C$7="","",IF(学校情報入力!$C$7=登録データ!M902,1,0))</f>
        <v/>
      </c>
    </row>
    <row r="903" spans="1:16">
      <c r="A903" s="221">
        <v>1901</v>
      </c>
      <c r="B903" s="221" t="s">
        <v>2314</v>
      </c>
      <c r="C903" s="221" t="s">
        <v>2315</v>
      </c>
      <c r="D903" s="221" t="s">
        <v>3066</v>
      </c>
      <c r="E903" s="221">
        <v>33</v>
      </c>
      <c r="F903" s="221" t="s">
        <v>3124</v>
      </c>
      <c r="G903" s="221" t="s">
        <v>3138</v>
      </c>
      <c r="H903" s="37"/>
      <c r="I903" s="37"/>
      <c r="J903" s="37"/>
      <c r="K903" s="37"/>
      <c r="L903" s="37"/>
      <c r="M903" s="79"/>
      <c r="N903" s="38"/>
      <c r="O903" s="22" t="str">
        <f>IF(学校情報入力!$C$7="","",IF(学校情報入力!$C$7=登録データ!F903,1,0))</f>
        <v/>
      </c>
      <c r="P903" s="22" t="str">
        <f>IF(学校情報入力!$C$7="","",IF(学校情報入力!$C$7=登録データ!M903,1,0))</f>
        <v/>
      </c>
    </row>
    <row r="904" spans="1:16">
      <c r="A904" s="221">
        <v>1902</v>
      </c>
      <c r="B904" s="221" t="s">
        <v>2316</v>
      </c>
      <c r="C904" s="221" t="s">
        <v>2317</v>
      </c>
      <c r="D904" s="221" t="s">
        <v>3089</v>
      </c>
      <c r="E904" s="221">
        <v>45</v>
      </c>
      <c r="F904" s="221" t="s">
        <v>3124</v>
      </c>
      <c r="G904" s="221" t="s">
        <v>3138</v>
      </c>
      <c r="H904" s="37"/>
      <c r="I904" s="37"/>
      <c r="J904" s="37"/>
      <c r="K904" s="37"/>
      <c r="L904" s="37"/>
      <c r="M904" s="79"/>
      <c r="N904" s="38"/>
      <c r="O904" s="22" t="str">
        <f>IF(学校情報入力!$C$7="","",IF(学校情報入力!$C$7=登録データ!F904,1,0))</f>
        <v/>
      </c>
      <c r="P904" s="22" t="str">
        <f>IF(学校情報入力!$C$7="","",IF(学校情報入力!$C$7=登録データ!M904,1,0))</f>
        <v/>
      </c>
    </row>
    <row r="905" spans="1:16">
      <c r="A905" s="221">
        <v>1903</v>
      </c>
      <c r="B905" s="221" t="s">
        <v>2318</v>
      </c>
      <c r="C905" s="221" t="s">
        <v>2319</v>
      </c>
      <c r="D905" s="221" t="s">
        <v>3068</v>
      </c>
      <c r="E905" s="221">
        <v>37</v>
      </c>
      <c r="F905" s="221" t="s">
        <v>3124</v>
      </c>
      <c r="G905" s="221" t="s">
        <v>3138</v>
      </c>
      <c r="H905" s="37"/>
      <c r="I905" s="37"/>
      <c r="J905" s="37"/>
      <c r="K905" s="37"/>
      <c r="L905" s="37"/>
      <c r="M905" s="79"/>
      <c r="N905" s="38"/>
      <c r="O905" s="22" t="str">
        <f>IF(学校情報入力!$C$7="","",IF(学校情報入力!$C$7=登録データ!F905,1,0))</f>
        <v/>
      </c>
      <c r="P905" s="22" t="str">
        <f>IF(学校情報入力!$C$7="","",IF(学校情報入力!$C$7=登録データ!M905,1,0))</f>
        <v/>
      </c>
    </row>
    <row r="906" spans="1:16">
      <c r="A906" s="221">
        <v>1904</v>
      </c>
      <c r="B906" s="221" t="s">
        <v>2320</v>
      </c>
      <c r="C906" s="221" t="s">
        <v>2321</v>
      </c>
      <c r="D906" s="221" t="s">
        <v>3071</v>
      </c>
      <c r="E906" s="221">
        <v>35</v>
      </c>
      <c r="F906" s="221" t="s">
        <v>3124</v>
      </c>
      <c r="G906" s="221" t="s">
        <v>3138</v>
      </c>
      <c r="H906" s="37"/>
      <c r="I906" s="37"/>
      <c r="J906" s="37"/>
      <c r="K906" s="37"/>
      <c r="L906" s="37"/>
      <c r="M906" s="79"/>
      <c r="N906" s="38"/>
      <c r="O906" s="22" t="str">
        <f>IF(学校情報入力!$C$7="","",IF(学校情報入力!$C$7=登録データ!F906,1,0))</f>
        <v/>
      </c>
      <c r="P906" s="22" t="str">
        <f>IF(学校情報入力!$C$7="","",IF(学校情報入力!$C$7=登録データ!M906,1,0))</f>
        <v/>
      </c>
    </row>
    <row r="907" spans="1:16">
      <c r="A907" s="221">
        <v>1905</v>
      </c>
      <c r="B907" s="221" t="s">
        <v>2322</v>
      </c>
      <c r="C907" s="221" t="s">
        <v>2323</v>
      </c>
      <c r="D907" s="221" t="s">
        <v>3089</v>
      </c>
      <c r="E907" s="221">
        <v>45</v>
      </c>
      <c r="F907" s="221" t="s">
        <v>3124</v>
      </c>
      <c r="G907" s="221" t="s">
        <v>3138</v>
      </c>
      <c r="H907" s="37"/>
      <c r="I907" s="37"/>
      <c r="J907" s="37"/>
      <c r="K907" s="37"/>
      <c r="L907" s="37"/>
      <c r="M907" s="79"/>
      <c r="N907" s="38"/>
      <c r="O907" s="22" t="str">
        <f>IF(学校情報入力!$C$7="","",IF(学校情報入力!$C$7=登録データ!F907,1,0))</f>
        <v/>
      </c>
      <c r="P907" s="22" t="str">
        <f>IF(学校情報入力!$C$7="","",IF(学校情報入力!$C$7=登録データ!M907,1,0))</f>
        <v/>
      </c>
    </row>
    <row r="908" spans="1:16">
      <c r="A908" s="221">
        <v>1906</v>
      </c>
      <c r="B908" s="221" t="s">
        <v>2324</v>
      </c>
      <c r="C908" s="221" t="s">
        <v>2325</v>
      </c>
      <c r="D908" s="221" t="s">
        <v>3071</v>
      </c>
      <c r="E908" s="221">
        <v>35</v>
      </c>
      <c r="F908" s="221" t="s">
        <v>3124</v>
      </c>
      <c r="G908" s="221" t="s">
        <v>3138</v>
      </c>
      <c r="H908" s="37"/>
      <c r="I908" s="37"/>
      <c r="J908" s="37"/>
      <c r="K908" s="37"/>
      <c r="L908" s="37"/>
      <c r="M908" s="79"/>
      <c r="N908" s="38"/>
      <c r="O908" s="22" t="str">
        <f>IF(学校情報入力!$C$7="","",IF(学校情報入力!$C$7=登録データ!F908,1,0))</f>
        <v/>
      </c>
      <c r="P908" s="22" t="str">
        <f>IF(学校情報入力!$C$7="","",IF(学校情報入力!$C$7=登録データ!M908,1,0))</f>
        <v/>
      </c>
    </row>
    <row r="909" spans="1:16">
      <c r="A909" s="221">
        <v>1907</v>
      </c>
      <c r="B909" s="221" t="s">
        <v>2326</v>
      </c>
      <c r="C909" s="221" t="s">
        <v>2327</v>
      </c>
      <c r="D909" s="221" t="s">
        <v>3067</v>
      </c>
      <c r="E909" s="221">
        <v>32</v>
      </c>
      <c r="F909" s="221" t="s">
        <v>3124</v>
      </c>
      <c r="G909" s="221" t="s">
        <v>3138</v>
      </c>
      <c r="H909" s="37"/>
      <c r="I909" s="37"/>
      <c r="J909" s="37"/>
      <c r="K909" s="37"/>
      <c r="L909" s="37"/>
      <c r="M909" s="79"/>
      <c r="N909" s="38"/>
      <c r="O909" s="22" t="str">
        <f>IF(学校情報入力!$C$7="","",IF(学校情報入力!$C$7=登録データ!F909,1,0))</f>
        <v/>
      </c>
      <c r="P909" s="22" t="str">
        <f>IF(学校情報入力!$C$7="","",IF(学校情報入力!$C$7=登録データ!M909,1,0))</f>
        <v/>
      </c>
    </row>
    <row r="910" spans="1:16">
      <c r="A910" s="221">
        <v>1908</v>
      </c>
      <c r="B910" s="221" t="s">
        <v>2328</v>
      </c>
      <c r="C910" s="221" t="s">
        <v>2329</v>
      </c>
      <c r="D910" s="221" t="s">
        <v>3083</v>
      </c>
      <c r="E910" s="221">
        <v>38</v>
      </c>
      <c r="F910" s="221" t="s">
        <v>3124</v>
      </c>
      <c r="G910" s="221" t="s">
        <v>3138</v>
      </c>
      <c r="H910" s="37"/>
      <c r="I910" s="37"/>
      <c r="J910" s="37"/>
      <c r="K910" s="37"/>
      <c r="L910" s="37"/>
      <c r="M910" s="79"/>
      <c r="N910" s="38"/>
      <c r="O910" s="22" t="str">
        <f>IF(学校情報入力!$C$7="","",IF(学校情報入力!$C$7=登録データ!F910,1,0))</f>
        <v/>
      </c>
      <c r="P910" s="22" t="str">
        <f>IF(学校情報入力!$C$7="","",IF(学校情報入力!$C$7=登録データ!M910,1,0))</f>
        <v/>
      </c>
    </row>
    <row r="911" spans="1:16">
      <c r="A911" s="221">
        <v>1909</v>
      </c>
      <c r="B911" s="221" t="s">
        <v>2330</v>
      </c>
      <c r="C911" s="221" t="s">
        <v>2331</v>
      </c>
      <c r="D911" s="221" t="s">
        <v>3071</v>
      </c>
      <c r="E911" s="221">
        <v>35</v>
      </c>
      <c r="F911" s="221" t="s">
        <v>3125</v>
      </c>
      <c r="G911" s="221">
        <v>4</v>
      </c>
      <c r="H911" s="37"/>
      <c r="I911" s="37"/>
      <c r="J911" s="37"/>
      <c r="K911" s="37"/>
      <c r="L911" s="37"/>
      <c r="M911" s="79"/>
      <c r="N911" s="38"/>
      <c r="O911" s="22" t="str">
        <f>IF(学校情報入力!$C$7="","",IF(学校情報入力!$C$7=登録データ!F911,1,0))</f>
        <v/>
      </c>
      <c r="P911" s="22" t="str">
        <f>IF(学校情報入力!$C$7="","",IF(学校情報入力!$C$7=登録データ!M911,1,0))</f>
        <v/>
      </c>
    </row>
    <row r="912" spans="1:16">
      <c r="A912" s="221">
        <v>1910</v>
      </c>
      <c r="B912" s="221" t="s">
        <v>2332</v>
      </c>
      <c r="C912" s="221" t="s">
        <v>2333</v>
      </c>
      <c r="D912" s="221" t="s">
        <v>3071</v>
      </c>
      <c r="E912" s="221">
        <v>35</v>
      </c>
      <c r="F912" s="221" t="s">
        <v>3125</v>
      </c>
      <c r="G912" s="221">
        <v>2</v>
      </c>
      <c r="H912" s="37"/>
      <c r="I912" s="37"/>
      <c r="J912" s="37"/>
      <c r="K912" s="37"/>
      <c r="L912" s="37"/>
      <c r="M912" s="79"/>
      <c r="N912" s="38"/>
      <c r="O912" s="22" t="str">
        <f>IF(学校情報入力!$C$7="","",IF(学校情報入力!$C$7=登録データ!F912,1,0))</f>
        <v/>
      </c>
      <c r="P912" s="22" t="str">
        <f>IF(学校情報入力!$C$7="","",IF(学校情報入力!$C$7=登録データ!M912,1,0))</f>
        <v/>
      </c>
    </row>
    <row r="913" spans="1:16">
      <c r="A913" s="221">
        <v>1911</v>
      </c>
      <c r="B913" s="221" t="s">
        <v>2334</v>
      </c>
      <c r="C913" s="221" t="s">
        <v>2335</v>
      </c>
      <c r="D913" s="221" t="s">
        <v>3071</v>
      </c>
      <c r="E913" s="221">
        <v>35</v>
      </c>
      <c r="F913" s="221" t="s">
        <v>3125</v>
      </c>
      <c r="G913" s="221">
        <v>2</v>
      </c>
      <c r="H913" s="37"/>
      <c r="I913" s="37"/>
      <c r="J913" s="37"/>
      <c r="K913" s="37"/>
      <c r="L913" s="37"/>
      <c r="M913" s="79"/>
      <c r="N913" s="38"/>
      <c r="O913" s="22" t="str">
        <f>IF(学校情報入力!$C$7="","",IF(学校情報入力!$C$7=登録データ!F913,1,0))</f>
        <v/>
      </c>
      <c r="P913" s="22" t="str">
        <f>IF(学校情報入力!$C$7="","",IF(学校情報入力!$C$7=登録データ!M913,1,0))</f>
        <v/>
      </c>
    </row>
    <row r="914" spans="1:16">
      <c r="A914" s="221">
        <v>1912</v>
      </c>
      <c r="B914" s="221" t="s">
        <v>2336</v>
      </c>
      <c r="C914" s="221" t="s">
        <v>2337</v>
      </c>
      <c r="D914" s="221" t="s">
        <v>3071</v>
      </c>
      <c r="E914" s="221">
        <v>35</v>
      </c>
      <c r="F914" s="221" t="s">
        <v>3125</v>
      </c>
      <c r="G914" s="221">
        <v>4</v>
      </c>
      <c r="H914" s="37"/>
      <c r="I914" s="37"/>
      <c r="J914" s="37"/>
      <c r="K914" s="37"/>
      <c r="L914" s="37"/>
      <c r="M914" s="79"/>
      <c r="N914" s="38"/>
      <c r="O914" s="22" t="str">
        <f>IF(学校情報入力!$C$7="","",IF(学校情報入力!$C$7=登録データ!F914,1,0))</f>
        <v/>
      </c>
      <c r="P914" s="22" t="str">
        <f>IF(学校情報入力!$C$7="","",IF(学校情報入力!$C$7=登録データ!M914,1,0))</f>
        <v/>
      </c>
    </row>
    <row r="915" spans="1:16">
      <c r="A915" s="221">
        <v>1913</v>
      </c>
      <c r="B915" s="221" t="s">
        <v>2338</v>
      </c>
      <c r="C915" s="221" t="s">
        <v>2339</v>
      </c>
      <c r="D915" s="221" t="s">
        <v>3071</v>
      </c>
      <c r="E915" s="221">
        <v>35</v>
      </c>
      <c r="F915" s="221" t="s">
        <v>3125</v>
      </c>
      <c r="G915" s="221" t="s">
        <v>3147</v>
      </c>
      <c r="H915" s="37"/>
      <c r="I915" s="37"/>
      <c r="J915" s="37"/>
      <c r="K915" s="37"/>
      <c r="L915" s="37"/>
      <c r="M915" s="79"/>
      <c r="N915" s="38"/>
      <c r="O915" s="22" t="str">
        <f>IF(学校情報入力!$C$7="","",IF(学校情報入力!$C$7=登録データ!F915,1,0))</f>
        <v/>
      </c>
      <c r="P915" s="22" t="str">
        <f>IF(学校情報入力!$C$7="","",IF(学校情報入力!$C$7=登録データ!M915,1,0))</f>
        <v/>
      </c>
    </row>
    <row r="916" spans="1:16">
      <c r="A916" s="221">
        <v>1914</v>
      </c>
      <c r="B916" s="221" t="s">
        <v>2340</v>
      </c>
      <c r="C916" s="221" t="s">
        <v>2341</v>
      </c>
      <c r="D916" s="221" t="s">
        <v>3065</v>
      </c>
      <c r="E916" s="221">
        <v>34</v>
      </c>
      <c r="F916" s="221" t="s">
        <v>3125</v>
      </c>
      <c r="G916" s="221">
        <v>2</v>
      </c>
      <c r="H916" s="37"/>
      <c r="I916" s="37"/>
      <c r="J916" s="37"/>
      <c r="K916" s="37"/>
      <c r="L916" s="37"/>
      <c r="M916" s="79"/>
      <c r="N916" s="38"/>
      <c r="O916" s="22" t="str">
        <f>IF(学校情報入力!$C$7="","",IF(学校情報入力!$C$7=登録データ!F916,1,0))</f>
        <v/>
      </c>
      <c r="P916" s="22" t="str">
        <f>IF(学校情報入力!$C$7="","",IF(学校情報入力!$C$7=登録データ!M916,1,0))</f>
        <v/>
      </c>
    </row>
    <row r="917" spans="1:16">
      <c r="A917" s="221">
        <v>1915</v>
      </c>
      <c r="B917" s="221" t="s">
        <v>2342</v>
      </c>
      <c r="C917" s="221" t="s">
        <v>2343</v>
      </c>
      <c r="D917" s="221" t="s">
        <v>3071</v>
      </c>
      <c r="E917" s="221">
        <v>35</v>
      </c>
      <c r="F917" s="221" t="s">
        <v>3125</v>
      </c>
      <c r="G917" s="221">
        <v>3</v>
      </c>
      <c r="H917" s="37"/>
      <c r="I917" s="37"/>
      <c r="J917" s="37"/>
      <c r="K917" s="37"/>
      <c r="L917" s="37"/>
      <c r="M917" s="79"/>
      <c r="N917" s="38"/>
      <c r="O917" s="22" t="str">
        <f>IF(学校情報入力!$C$7="","",IF(学校情報入力!$C$7=登録データ!F917,1,0))</f>
        <v/>
      </c>
      <c r="P917" s="22" t="str">
        <f>IF(学校情報入力!$C$7="","",IF(学校情報入力!$C$7=登録データ!M917,1,0))</f>
        <v/>
      </c>
    </row>
    <row r="918" spans="1:16">
      <c r="A918" s="221">
        <v>1916</v>
      </c>
      <c r="B918" s="221" t="s">
        <v>2344</v>
      </c>
      <c r="C918" s="221" t="s">
        <v>2345</v>
      </c>
      <c r="D918" s="221" t="s">
        <v>3071</v>
      </c>
      <c r="E918" s="221">
        <v>35</v>
      </c>
      <c r="F918" s="221" t="s">
        <v>3125</v>
      </c>
      <c r="G918" s="221">
        <v>2</v>
      </c>
      <c r="H918" s="37"/>
      <c r="I918" s="37"/>
      <c r="J918" s="37"/>
      <c r="K918" s="37"/>
      <c r="L918" s="37"/>
      <c r="M918" s="79"/>
      <c r="N918" s="38"/>
      <c r="O918" s="22" t="str">
        <f>IF(学校情報入力!$C$7="","",IF(学校情報入力!$C$7=登録データ!F918,1,0))</f>
        <v/>
      </c>
      <c r="P918" s="22" t="str">
        <f>IF(学校情報入力!$C$7="","",IF(学校情報入力!$C$7=登録データ!M918,1,0))</f>
        <v/>
      </c>
    </row>
    <row r="919" spans="1:16">
      <c r="A919" s="221">
        <v>1917</v>
      </c>
      <c r="B919" s="221" t="s">
        <v>2346</v>
      </c>
      <c r="C919" s="221" t="s">
        <v>2347</v>
      </c>
      <c r="D919" s="221" t="s">
        <v>3071</v>
      </c>
      <c r="E919" s="221">
        <v>35</v>
      </c>
      <c r="F919" s="221" t="s">
        <v>3125</v>
      </c>
      <c r="G919" s="221">
        <v>2</v>
      </c>
      <c r="H919" s="37"/>
      <c r="I919" s="37"/>
      <c r="J919" s="37"/>
      <c r="K919" s="37"/>
      <c r="L919" s="37"/>
      <c r="M919" s="79"/>
      <c r="N919" s="38"/>
      <c r="O919" s="22" t="str">
        <f>IF(学校情報入力!$C$7="","",IF(学校情報入力!$C$7=登録データ!F919,1,0))</f>
        <v/>
      </c>
      <c r="P919" s="22" t="str">
        <f>IF(学校情報入力!$C$7="","",IF(学校情報入力!$C$7=登録データ!M919,1,0))</f>
        <v/>
      </c>
    </row>
    <row r="920" spans="1:16">
      <c r="A920" s="221">
        <v>1918</v>
      </c>
      <c r="B920" s="221" t="s">
        <v>2348</v>
      </c>
      <c r="C920" s="221" t="s">
        <v>2349</v>
      </c>
      <c r="D920" s="221" t="s">
        <v>3071</v>
      </c>
      <c r="E920" s="221">
        <v>35</v>
      </c>
      <c r="F920" s="221" t="s">
        <v>3125</v>
      </c>
      <c r="G920" s="221">
        <v>2</v>
      </c>
      <c r="H920" s="37"/>
      <c r="I920" s="37"/>
      <c r="J920" s="37"/>
      <c r="K920" s="37"/>
      <c r="L920" s="37"/>
      <c r="M920" s="79"/>
      <c r="N920" s="38"/>
      <c r="O920" s="22" t="str">
        <f>IF(学校情報入力!$C$7="","",IF(学校情報入力!$C$7=登録データ!F920,1,0))</f>
        <v/>
      </c>
      <c r="P920" s="22" t="str">
        <f>IF(学校情報入力!$C$7="","",IF(学校情報入力!$C$7=登録データ!M920,1,0))</f>
        <v/>
      </c>
    </row>
    <row r="921" spans="1:16">
      <c r="A921" s="221">
        <v>1919</v>
      </c>
      <c r="B921" s="221" t="s">
        <v>2350</v>
      </c>
      <c r="C921" s="221" t="s">
        <v>2351</v>
      </c>
      <c r="D921" s="221" t="s">
        <v>3071</v>
      </c>
      <c r="E921" s="221">
        <v>35</v>
      </c>
      <c r="F921" s="221" t="s">
        <v>3125</v>
      </c>
      <c r="G921" s="221">
        <v>2</v>
      </c>
      <c r="H921" s="37"/>
      <c r="I921" s="37"/>
      <c r="J921" s="37"/>
      <c r="K921" s="37"/>
      <c r="L921" s="37"/>
      <c r="M921" s="79"/>
      <c r="N921" s="38"/>
      <c r="O921" s="22" t="str">
        <f>IF(学校情報入力!$C$7="","",IF(学校情報入力!$C$7=登録データ!F921,1,0))</f>
        <v/>
      </c>
      <c r="P921" s="22" t="str">
        <f>IF(学校情報入力!$C$7="","",IF(学校情報入力!$C$7=登録データ!M921,1,0))</f>
        <v/>
      </c>
    </row>
    <row r="922" spans="1:16">
      <c r="A922" s="221">
        <v>1920</v>
      </c>
      <c r="B922" s="221" t="s">
        <v>2352</v>
      </c>
      <c r="C922" s="221" t="s">
        <v>2353</v>
      </c>
      <c r="D922" s="221" t="s">
        <v>3071</v>
      </c>
      <c r="E922" s="221">
        <v>35</v>
      </c>
      <c r="F922" s="221" t="s">
        <v>3125</v>
      </c>
      <c r="G922" s="221">
        <v>3</v>
      </c>
      <c r="H922" s="37"/>
      <c r="I922" s="37"/>
      <c r="J922" s="37"/>
      <c r="K922" s="37"/>
      <c r="L922" s="37"/>
      <c r="M922" s="79"/>
      <c r="N922" s="38"/>
      <c r="O922" s="22" t="str">
        <f>IF(学校情報入力!$C$7="","",IF(学校情報入力!$C$7=登録データ!F922,1,0))</f>
        <v/>
      </c>
      <c r="P922" s="22" t="str">
        <f>IF(学校情報入力!$C$7="","",IF(学校情報入力!$C$7=登録データ!M922,1,0))</f>
        <v/>
      </c>
    </row>
    <row r="923" spans="1:16">
      <c r="A923" s="221">
        <v>1921</v>
      </c>
      <c r="B923" s="221" t="s">
        <v>2354</v>
      </c>
      <c r="C923" s="221" t="s">
        <v>2355</v>
      </c>
      <c r="D923" s="221" t="s">
        <v>3071</v>
      </c>
      <c r="E923" s="221">
        <v>35</v>
      </c>
      <c r="F923" s="221" t="s">
        <v>3125</v>
      </c>
      <c r="G923" s="221">
        <v>3</v>
      </c>
      <c r="H923" s="37"/>
      <c r="I923" s="37"/>
      <c r="J923" s="37"/>
      <c r="K923" s="37"/>
      <c r="L923" s="37"/>
      <c r="M923" s="79"/>
      <c r="N923" s="38"/>
      <c r="O923" s="22" t="str">
        <f>IF(学校情報入力!$C$7="","",IF(学校情報入力!$C$7=登録データ!F923,1,0))</f>
        <v/>
      </c>
      <c r="P923" s="22" t="str">
        <f>IF(学校情報入力!$C$7="","",IF(学校情報入力!$C$7=登録データ!M923,1,0))</f>
        <v/>
      </c>
    </row>
    <row r="924" spans="1:16">
      <c r="A924" s="221">
        <v>1922</v>
      </c>
      <c r="B924" s="221" t="s">
        <v>2356</v>
      </c>
      <c r="C924" s="221" t="s">
        <v>2357</v>
      </c>
      <c r="D924" s="221" t="s">
        <v>3071</v>
      </c>
      <c r="E924" s="221">
        <v>35</v>
      </c>
      <c r="F924" s="221" t="s">
        <v>3125</v>
      </c>
      <c r="G924" s="221">
        <v>3</v>
      </c>
      <c r="H924" s="37"/>
      <c r="I924" s="37"/>
      <c r="J924" s="37"/>
      <c r="K924" s="37"/>
      <c r="L924" s="37"/>
      <c r="M924" s="79"/>
      <c r="N924" s="38"/>
      <c r="O924" s="22" t="str">
        <f>IF(学校情報入力!$C$7="","",IF(学校情報入力!$C$7=登録データ!F924,1,0))</f>
        <v/>
      </c>
      <c r="P924" s="22" t="str">
        <f>IF(学校情報入力!$C$7="","",IF(学校情報入力!$C$7=登録データ!M924,1,0))</f>
        <v/>
      </c>
    </row>
    <row r="925" spans="1:16">
      <c r="A925" s="221">
        <v>1923</v>
      </c>
      <c r="B925" s="221" t="s">
        <v>2358</v>
      </c>
      <c r="C925" s="221" t="s">
        <v>2359</v>
      </c>
      <c r="D925" s="221" t="s">
        <v>3071</v>
      </c>
      <c r="E925" s="221">
        <v>35</v>
      </c>
      <c r="F925" s="221" t="s">
        <v>3125</v>
      </c>
      <c r="G925" s="221">
        <v>3</v>
      </c>
      <c r="H925" s="37"/>
      <c r="I925" s="37"/>
      <c r="J925" s="37"/>
      <c r="K925" s="37"/>
      <c r="L925" s="37"/>
      <c r="M925" s="79"/>
      <c r="N925" s="38"/>
      <c r="O925" s="22" t="str">
        <f>IF(学校情報入力!$C$7="","",IF(学校情報入力!$C$7=登録データ!F925,1,0))</f>
        <v/>
      </c>
      <c r="P925" s="22" t="str">
        <f>IF(学校情報入力!$C$7="","",IF(学校情報入力!$C$7=登録データ!M925,1,0))</f>
        <v/>
      </c>
    </row>
    <row r="926" spans="1:16">
      <c r="A926" s="221">
        <v>1924</v>
      </c>
      <c r="B926" s="221" t="s">
        <v>2360</v>
      </c>
      <c r="C926" s="221" t="s">
        <v>2361</v>
      </c>
      <c r="D926" s="221" t="s">
        <v>3071</v>
      </c>
      <c r="E926" s="221">
        <v>35</v>
      </c>
      <c r="F926" s="221" t="s">
        <v>3125</v>
      </c>
      <c r="G926" s="221">
        <v>3</v>
      </c>
      <c r="H926" s="37"/>
      <c r="I926" s="37"/>
      <c r="J926" s="37"/>
      <c r="K926" s="37"/>
      <c r="L926" s="37"/>
      <c r="M926" s="79"/>
      <c r="N926" s="38"/>
      <c r="O926" s="22" t="str">
        <f>IF(学校情報入力!$C$7="","",IF(学校情報入力!$C$7=登録データ!F926,1,0))</f>
        <v/>
      </c>
      <c r="P926" s="22" t="str">
        <f>IF(学校情報入力!$C$7="","",IF(学校情報入力!$C$7=登録データ!M926,1,0))</f>
        <v/>
      </c>
    </row>
    <row r="927" spans="1:16">
      <c r="A927" s="221">
        <v>1925</v>
      </c>
      <c r="B927" s="221" t="s">
        <v>2362</v>
      </c>
      <c r="C927" s="221" t="s">
        <v>2363</v>
      </c>
      <c r="D927" s="221" t="s">
        <v>3071</v>
      </c>
      <c r="E927" s="221">
        <v>35</v>
      </c>
      <c r="F927" s="221" t="s">
        <v>3125</v>
      </c>
      <c r="G927" s="221">
        <v>4</v>
      </c>
      <c r="H927" s="37"/>
      <c r="I927" s="37"/>
      <c r="J927" s="37"/>
      <c r="K927" s="37"/>
      <c r="L927" s="37"/>
      <c r="M927" s="79"/>
      <c r="N927" s="38"/>
      <c r="O927" s="22" t="str">
        <f>IF(学校情報入力!$C$7="","",IF(学校情報入力!$C$7=登録データ!F927,1,0))</f>
        <v/>
      </c>
      <c r="P927" s="22" t="str">
        <f>IF(学校情報入力!$C$7="","",IF(学校情報入力!$C$7=登録データ!M927,1,0))</f>
        <v/>
      </c>
    </row>
    <row r="928" spans="1:16">
      <c r="A928" s="221">
        <v>1926</v>
      </c>
      <c r="B928" s="221" t="s">
        <v>2364</v>
      </c>
      <c r="C928" s="221" t="s">
        <v>2365</v>
      </c>
      <c r="D928" s="221" t="s">
        <v>3071</v>
      </c>
      <c r="E928" s="221">
        <v>35</v>
      </c>
      <c r="F928" s="221" t="s">
        <v>3125</v>
      </c>
      <c r="G928" s="221">
        <v>4</v>
      </c>
      <c r="H928" s="37"/>
      <c r="I928" s="37"/>
      <c r="J928" s="37"/>
      <c r="K928" s="37"/>
      <c r="L928" s="37"/>
      <c r="M928" s="79"/>
      <c r="N928" s="38"/>
      <c r="O928" s="22" t="str">
        <f>IF(学校情報入力!$C$7="","",IF(学校情報入力!$C$7=登録データ!F928,1,0))</f>
        <v/>
      </c>
      <c r="P928" s="22" t="str">
        <f>IF(学校情報入力!$C$7="","",IF(学校情報入力!$C$7=登録データ!M928,1,0))</f>
        <v/>
      </c>
    </row>
    <row r="929" spans="1:16">
      <c r="A929" s="221">
        <v>1927</v>
      </c>
      <c r="B929" s="221" t="s">
        <v>2366</v>
      </c>
      <c r="C929" s="221" t="s">
        <v>2367</v>
      </c>
      <c r="D929" s="221" t="s">
        <v>3071</v>
      </c>
      <c r="E929" s="221">
        <v>35</v>
      </c>
      <c r="F929" s="221" t="s">
        <v>3125</v>
      </c>
      <c r="G929" s="221">
        <v>4</v>
      </c>
      <c r="H929" s="37"/>
      <c r="I929" s="37"/>
      <c r="J929" s="37"/>
      <c r="K929" s="37"/>
      <c r="L929" s="37"/>
      <c r="M929" s="79"/>
      <c r="N929" s="38"/>
      <c r="O929" s="22" t="str">
        <f>IF(学校情報入力!$C$7="","",IF(学校情報入力!$C$7=登録データ!F929,1,0))</f>
        <v/>
      </c>
      <c r="P929" s="22" t="str">
        <f>IF(学校情報入力!$C$7="","",IF(学校情報入力!$C$7=登録データ!M929,1,0))</f>
        <v/>
      </c>
    </row>
    <row r="930" spans="1:16">
      <c r="A930" s="221">
        <v>1928</v>
      </c>
      <c r="B930" s="221" t="s">
        <v>2368</v>
      </c>
      <c r="C930" s="221" t="s">
        <v>2369</v>
      </c>
      <c r="D930" s="221" t="s">
        <v>3071</v>
      </c>
      <c r="E930" s="221">
        <v>35</v>
      </c>
      <c r="F930" s="221" t="s">
        <v>3125</v>
      </c>
      <c r="G930" s="221">
        <v>3</v>
      </c>
      <c r="H930" s="37"/>
      <c r="I930" s="37"/>
      <c r="J930" s="37"/>
      <c r="K930" s="37"/>
      <c r="L930" s="37"/>
      <c r="M930" s="79"/>
      <c r="N930" s="38"/>
      <c r="O930" s="22" t="str">
        <f>IF(学校情報入力!$C$7="","",IF(学校情報入力!$C$7=登録データ!F930,1,0))</f>
        <v/>
      </c>
      <c r="P930" s="22" t="str">
        <f>IF(学校情報入力!$C$7="","",IF(学校情報入力!$C$7=登録データ!M930,1,0))</f>
        <v/>
      </c>
    </row>
    <row r="931" spans="1:16">
      <c r="A931" s="221">
        <v>1929</v>
      </c>
      <c r="B931" s="221" t="s">
        <v>2370</v>
      </c>
      <c r="C931" s="221" t="s">
        <v>2371</v>
      </c>
      <c r="D931" s="221" t="s">
        <v>3071</v>
      </c>
      <c r="E931" s="221">
        <v>35</v>
      </c>
      <c r="F931" s="221" t="s">
        <v>3125</v>
      </c>
      <c r="G931" s="221">
        <v>2</v>
      </c>
      <c r="H931" s="37"/>
      <c r="I931" s="37"/>
      <c r="J931" s="37"/>
      <c r="K931" s="37"/>
      <c r="L931" s="37"/>
      <c r="M931" s="79"/>
      <c r="N931" s="38"/>
      <c r="O931" s="22" t="str">
        <f>IF(学校情報入力!$C$7="","",IF(学校情報入力!$C$7=登録データ!F931,1,0))</f>
        <v/>
      </c>
      <c r="P931" s="22" t="str">
        <f>IF(学校情報入力!$C$7="","",IF(学校情報入力!$C$7=登録データ!M931,1,0))</f>
        <v/>
      </c>
    </row>
    <row r="932" spans="1:16">
      <c r="A932" s="221">
        <v>1930</v>
      </c>
      <c r="B932" s="221" t="s">
        <v>2372</v>
      </c>
      <c r="C932" s="221" t="s">
        <v>2373</v>
      </c>
      <c r="D932" s="221" t="s">
        <v>3071</v>
      </c>
      <c r="E932" s="221">
        <v>35</v>
      </c>
      <c r="F932" s="221" t="s">
        <v>3125</v>
      </c>
      <c r="G932" s="221">
        <v>2</v>
      </c>
      <c r="H932" s="37"/>
      <c r="I932" s="37"/>
      <c r="J932" s="37"/>
      <c r="K932" s="37"/>
      <c r="L932" s="37"/>
      <c r="M932" s="79"/>
      <c r="N932" s="38"/>
      <c r="O932" s="22" t="str">
        <f>IF(学校情報入力!$C$7="","",IF(学校情報入力!$C$7=登録データ!F932,1,0))</f>
        <v/>
      </c>
      <c r="P932" s="22" t="str">
        <f>IF(学校情報入力!$C$7="","",IF(学校情報入力!$C$7=登録データ!M932,1,0))</f>
        <v/>
      </c>
    </row>
    <row r="933" spans="1:16">
      <c r="A933" s="221">
        <v>1931</v>
      </c>
      <c r="B933" s="221" t="s">
        <v>2374</v>
      </c>
      <c r="C933" s="221" t="s">
        <v>2375</v>
      </c>
      <c r="D933" s="221" t="s">
        <v>3071</v>
      </c>
      <c r="E933" s="221">
        <v>35</v>
      </c>
      <c r="F933" s="221" t="s">
        <v>3125</v>
      </c>
      <c r="G933" s="221">
        <v>2</v>
      </c>
      <c r="H933" s="37"/>
      <c r="I933" s="37"/>
      <c r="J933" s="37"/>
      <c r="K933" s="37"/>
      <c r="L933" s="37"/>
      <c r="M933" s="79"/>
      <c r="N933" s="38"/>
      <c r="O933" s="22" t="str">
        <f>IF(学校情報入力!$C$7="","",IF(学校情報入力!$C$7=登録データ!F933,1,0))</f>
        <v/>
      </c>
      <c r="P933" s="22" t="str">
        <f>IF(学校情報入力!$C$7="","",IF(学校情報入力!$C$7=登録データ!M933,1,0))</f>
        <v/>
      </c>
    </row>
    <row r="934" spans="1:16">
      <c r="A934" s="221">
        <v>1932</v>
      </c>
      <c r="B934" s="221" t="s">
        <v>2376</v>
      </c>
      <c r="C934" s="221" t="s">
        <v>2377</v>
      </c>
      <c r="D934" s="221" t="s">
        <v>3071</v>
      </c>
      <c r="E934" s="221">
        <v>35</v>
      </c>
      <c r="F934" s="221" t="s">
        <v>3125</v>
      </c>
      <c r="G934" s="221">
        <v>2</v>
      </c>
      <c r="H934" s="37"/>
      <c r="I934" s="37"/>
      <c r="J934" s="37"/>
      <c r="K934" s="37"/>
      <c r="L934" s="37"/>
      <c r="M934" s="79"/>
      <c r="N934" s="38"/>
      <c r="O934" s="22" t="str">
        <f>IF(学校情報入力!$C$7="","",IF(学校情報入力!$C$7=登録データ!F934,1,0))</f>
        <v/>
      </c>
      <c r="P934" s="22" t="str">
        <f>IF(学校情報入力!$C$7="","",IF(学校情報入力!$C$7=登録データ!M934,1,0))</f>
        <v/>
      </c>
    </row>
    <row r="935" spans="1:16">
      <c r="A935" s="221">
        <v>1933</v>
      </c>
      <c r="B935" s="221" t="s">
        <v>2378</v>
      </c>
      <c r="C935" s="221" t="s">
        <v>2379</v>
      </c>
      <c r="D935" s="221" t="s">
        <v>3071</v>
      </c>
      <c r="E935" s="221">
        <v>35</v>
      </c>
      <c r="F935" s="221" t="s">
        <v>3125</v>
      </c>
      <c r="G935" s="221">
        <v>3</v>
      </c>
      <c r="H935" s="37"/>
      <c r="I935" s="37"/>
      <c r="J935" s="37"/>
      <c r="K935" s="37"/>
      <c r="L935" s="37"/>
      <c r="M935" s="79"/>
      <c r="N935" s="38"/>
      <c r="O935" s="22" t="str">
        <f>IF(学校情報入力!$C$7="","",IF(学校情報入力!$C$7=登録データ!F935,1,0))</f>
        <v/>
      </c>
      <c r="P935" s="22" t="str">
        <f>IF(学校情報入力!$C$7="","",IF(学校情報入力!$C$7=登録データ!M935,1,0))</f>
        <v/>
      </c>
    </row>
    <row r="936" spans="1:16">
      <c r="A936" s="221">
        <v>1934</v>
      </c>
      <c r="B936" s="221" t="s">
        <v>2380</v>
      </c>
      <c r="C936" s="221" t="s">
        <v>2381</v>
      </c>
      <c r="D936" s="221" t="s">
        <v>3071</v>
      </c>
      <c r="E936" s="221">
        <v>35</v>
      </c>
      <c r="F936" s="221" t="s">
        <v>3125</v>
      </c>
      <c r="G936" s="221">
        <v>3</v>
      </c>
      <c r="H936" s="37"/>
      <c r="I936" s="37"/>
      <c r="J936" s="37"/>
      <c r="K936" s="37"/>
      <c r="L936" s="37"/>
      <c r="M936" s="79"/>
      <c r="N936" s="38"/>
      <c r="O936" s="22" t="str">
        <f>IF(学校情報入力!$C$7="","",IF(学校情報入力!$C$7=登録データ!F936,1,0))</f>
        <v/>
      </c>
      <c r="P936" s="22" t="str">
        <f>IF(学校情報入力!$C$7="","",IF(学校情報入力!$C$7=登録データ!M936,1,0))</f>
        <v/>
      </c>
    </row>
    <row r="937" spans="1:16">
      <c r="A937" s="221">
        <v>1935</v>
      </c>
      <c r="B937" s="221" t="s">
        <v>2382</v>
      </c>
      <c r="C937" s="221" t="s">
        <v>2383</v>
      </c>
      <c r="D937" s="221" t="s">
        <v>3071</v>
      </c>
      <c r="E937" s="221">
        <v>35</v>
      </c>
      <c r="F937" s="221" t="s">
        <v>3125</v>
      </c>
      <c r="G937" s="221">
        <v>4</v>
      </c>
      <c r="H937" s="37"/>
      <c r="I937" s="37"/>
      <c r="J937" s="37"/>
      <c r="K937" s="37"/>
      <c r="L937" s="37"/>
      <c r="M937" s="79"/>
      <c r="N937" s="38"/>
      <c r="O937" s="22" t="str">
        <f>IF(学校情報入力!$C$7="","",IF(学校情報入力!$C$7=登録データ!F937,1,0))</f>
        <v/>
      </c>
      <c r="P937" s="22" t="str">
        <f>IF(学校情報入力!$C$7="","",IF(学校情報入力!$C$7=登録データ!M937,1,0))</f>
        <v/>
      </c>
    </row>
    <row r="938" spans="1:16">
      <c r="A938" s="221">
        <v>1936</v>
      </c>
      <c r="B938" s="221" t="s">
        <v>2384</v>
      </c>
      <c r="C938" s="221" t="s">
        <v>2385</v>
      </c>
      <c r="D938" s="221" t="s">
        <v>3071</v>
      </c>
      <c r="E938" s="221">
        <v>35</v>
      </c>
      <c r="F938" s="221" t="s">
        <v>3125</v>
      </c>
      <c r="G938" s="221">
        <v>4</v>
      </c>
      <c r="H938" s="37"/>
      <c r="I938" s="37"/>
      <c r="J938" s="37"/>
      <c r="K938" s="37"/>
      <c r="L938" s="37"/>
      <c r="M938" s="79"/>
      <c r="N938" s="38"/>
      <c r="O938" s="22" t="str">
        <f>IF(学校情報入力!$C$7="","",IF(学校情報入力!$C$7=登録データ!F938,1,0))</f>
        <v/>
      </c>
      <c r="P938" s="22" t="str">
        <f>IF(学校情報入力!$C$7="","",IF(学校情報入力!$C$7=登録データ!M938,1,0))</f>
        <v/>
      </c>
    </row>
    <row r="939" spans="1:16">
      <c r="A939" s="221">
        <v>1937</v>
      </c>
      <c r="B939" s="221" t="s">
        <v>2386</v>
      </c>
      <c r="C939" s="221" t="s">
        <v>2387</v>
      </c>
      <c r="D939" s="221" t="s">
        <v>3071</v>
      </c>
      <c r="E939" s="221">
        <v>35</v>
      </c>
      <c r="F939" s="221" t="s">
        <v>3125</v>
      </c>
      <c r="G939" s="221" t="s">
        <v>3148</v>
      </c>
      <c r="H939" s="37"/>
      <c r="I939" s="37"/>
      <c r="J939" s="37"/>
      <c r="K939" s="37"/>
      <c r="L939" s="37"/>
      <c r="M939" s="79"/>
      <c r="N939" s="38"/>
      <c r="O939" s="22" t="str">
        <f>IF(学校情報入力!$C$7="","",IF(学校情報入力!$C$7=登録データ!F939,1,0))</f>
        <v/>
      </c>
      <c r="P939" s="22" t="str">
        <f>IF(学校情報入力!$C$7="","",IF(学校情報入力!$C$7=登録データ!M939,1,0))</f>
        <v/>
      </c>
    </row>
    <row r="940" spans="1:16">
      <c r="A940" s="221">
        <v>1938</v>
      </c>
      <c r="B940" s="221" t="s">
        <v>2388</v>
      </c>
      <c r="C940" s="221" t="s">
        <v>2389</v>
      </c>
      <c r="D940" s="221" t="s">
        <v>3071</v>
      </c>
      <c r="E940" s="221">
        <v>35</v>
      </c>
      <c r="F940" s="221" t="s">
        <v>3125</v>
      </c>
      <c r="G940" s="221">
        <v>3</v>
      </c>
      <c r="H940" s="37"/>
      <c r="I940" s="37"/>
      <c r="J940" s="37"/>
      <c r="K940" s="37"/>
      <c r="L940" s="37"/>
      <c r="M940" s="79"/>
      <c r="N940" s="38"/>
      <c r="O940" s="22" t="str">
        <f>IF(学校情報入力!$C$7="","",IF(学校情報入力!$C$7=登録データ!F940,1,0))</f>
        <v/>
      </c>
      <c r="P940" s="22" t="str">
        <f>IF(学校情報入力!$C$7="","",IF(学校情報入力!$C$7=登録データ!M940,1,0))</f>
        <v/>
      </c>
    </row>
    <row r="941" spans="1:16">
      <c r="A941" s="221">
        <v>1939</v>
      </c>
      <c r="B941" s="221" t="s">
        <v>2390</v>
      </c>
      <c r="C941" s="221" t="s">
        <v>2391</v>
      </c>
      <c r="D941" s="221" t="s">
        <v>3071</v>
      </c>
      <c r="E941" s="221">
        <v>35</v>
      </c>
      <c r="F941" s="221" t="s">
        <v>3125</v>
      </c>
      <c r="G941" s="221">
        <v>4</v>
      </c>
      <c r="H941" s="37"/>
      <c r="I941" s="37"/>
      <c r="J941" s="37"/>
      <c r="K941" s="37"/>
      <c r="L941" s="37"/>
      <c r="M941" s="79"/>
      <c r="N941" s="38"/>
      <c r="O941" s="22" t="str">
        <f>IF(学校情報入力!$C$7="","",IF(学校情報入力!$C$7=登録データ!F941,1,0))</f>
        <v/>
      </c>
      <c r="P941" s="22" t="str">
        <f>IF(学校情報入力!$C$7="","",IF(学校情報入力!$C$7=登録データ!M941,1,0))</f>
        <v/>
      </c>
    </row>
    <row r="942" spans="1:16">
      <c r="A942" s="221">
        <v>1940</v>
      </c>
      <c r="B942" s="221" t="s">
        <v>2392</v>
      </c>
      <c r="C942" s="221" t="s">
        <v>2393</v>
      </c>
      <c r="D942" s="221" t="s">
        <v>3071</v>
      </c>
      <c r="E942" s="221">
        <v>35</v>
      </c>
      <c r="F942" s="221" t="s">
        <v>3125</v>
      </c>
      <c r="G942" s="221">
        <v>5</v>
      </c>
      <c r="H942" s="37"/>
      <c r="I942" s="37"/>
      <c r="J942" s="37"/>
      <c r="K942" s="37"/>
      <c r="L942" s="37"/>
      <c r="M942" s="79"/>
      <c r="N942" s="38"/>
      <c r="O942" s="22" t="str">
        <f>IF(学校情報入力!$C$7="","",IF(学校情報入力!$C$7=登録データ!F942,1,0))</f>
        <v/>
      </c>
      <c r="P942" s="22" t="str">
        <f>IF(学校情報入力!$C$7="","",IF(学校情報入力!$C$7=登録データ!M942,1,0))</f>
        <v/>
      </c>
    </row>
    <row r="943" spans="1:16">
      <c r="A943" s="221">
        <v>1941</v>
      </c>
      <c r="B943" s="221" t="s">
        <v>2394</v>
      </c>
      <c r="C943" s="221" t="s">
        <v>2395</v>
      </c>
      <c r="D943" s="221" t="s">
        <v>3071</v>
      </c>
      <c r="E943" s="221">
        <v>35</v>
      </c>
      <c r="F943" s="221" t="s">
        <v>3125</v>
      </c>
      <c r="G943" s="221">
        <v>4</v>
      </c>
      <c r="H943" s="37"/>
      <c r="I943" s="37"/>
      <c r="J943" s="37"/>
      <c r="K943" s="37"/>
      <c r="L943" s="37"/>
      <c r="M943" s="79"/>
      <c r="N943" s="38"/>
      <c r="O943" s="22" t="str">
        <f>IF(学校情報入力!$C$7="","",IF(学校情報入力!$C$7=登録データ!F943,1,0))</f>
        <v/>
      </c>
      <c r="P943" s="22" t="str">
        <f>IF(学校情報入力!$C$7="","",IF(学校情報入力!$C$7=登録データ!M943,1,0))</f>
        <v/>
      </c>
    </row>
    <row r="944" spans="1:16">
      <c r="A944" s="221">
        <v>1942</v>
      </c>
      <c r="B944" s="221" t="s">
        <v>2396</v>
      </c>
      <c r="C944" s="221" t="s">
        <v>2397</v>
      </c>
      <c r="D944" s="221" t="s">
        <v>3066</v>
      </c>
      <c r="E944" s="221">
        <v>33</v>
      </c>
      <c r="F944" s="221" t="s">
        <v>362</v>
      </c>
      <c r="G944" s="221" t="s">
        <v>3134</v>
      </c>
      <c r="H944" s="37"/>
      <c r="I944" s="37"/>
      <c r="J944" s="37"/>
      <c r="K944" s="37"/>
      <c r="L944" s="37"/>
      <c r="M944" s="79"/>
      <c r="N944" s="38"/>
      <c r="O944" s="22" t="str">
        <f>IF(学校情報入力!$C$7="","",IF(学校情報入力!$C$7=登録データ!F944,1,0))</f>
        <v/>
      </c>
      <c r="P944" s="22" t="str">
        <f>IF(学校情報入力!$C$7="","",IF(学校情報入力!$C$7=登録データ!M944,1,0))</f>
        <v/>
      </c>
    </row>
    <row r="945" spans="1:16">
      <c r="A945" s="221">
        <v>1943</v>
      </c>
      <c r="B945" s="221" t="s">
        <v>2398</v>
      </c>
      <c r="C945" s="221" t="s">
        <v>2399</v>
      </c>
      <c r="D945" s="221" t="s">
        <v>3066</v>
      </c>
      <c r="E945" s="221">
        <v>33</v>
      </c>
      <c r="F945" s="221" t="s">
        <v>362</v>
      </c>
      <c r="G945" s="221" t="s">
        <v>3134</v>
      </c>
      <c r="H945" s="37"/>
      <c r="I945" s="37"/>
      <c r="J945" s="37"/>
      <c r="K945" s="37"/>
      <c r="L945" s="37"/>
      <c r="M945" s="79"/>
      <c r="N945" s="38"/>
      <c r="O945" s="22" t="str">
        <f>IF(学校情報入力!$C$7="","",IF(学校情報入力!$C$7=登録データ!F945,1,0))</f>
        <v/>
      </c>
      <c r="P945" s="22" t="str">
        <f>IF(学校情報入力!$C$7="","",IF(学校情報入力!$C$7=登録データ!M945,1,0))</f>
        <v/>
      </c>
    </row>
    <row r="946" spans="1:16">
      <c r="A946" s="221">
        <v>1944</v>
      </c>
      <c r="B946" s="221" t="s">
        <v>2400</v>
      </c>
      <c r="C946" s="221" t="s">
        <v>2401</v>
      </c>
      <c r="D946" s="221" t="s">
        <v>3066</v>
      </c>
      <c r="E946" s="221">
        <v>33</v>
      </c>
      <c r="F946" s="221" t="s">
        <v>362</v>
      </c>
      <c r="G946" s="221" t="s">
        <v>3134</v>
      </c>
      <c r="H946" s="37"/>
      <c r="I946" s="37"/>
      <c r="J946" s="37"/>
      <c r="K946" s="37"/>
      <c r="L946" s="37"/>
      <c r="M946" s="79"/>
      <c r="N946" s="38"/>
      <c r="O946" s="22" t="str">
        <f>IF(学校情報入力!$C$7="","",IF(学校情報入力!$C$7=登録データ!F946,1,0))</f>
        <v/>
      </c>
      <c r="P946" s="22" t="str">
        <f>IF(学校情報入力!$C$7="","",IF(学校情報入力!$C$7=登録データ!M946,1,0))</f>
        <v/>
      </c>
    </row>
    <row r="947" spans="1:16">
      <c r="A947" s="221">
        <v>1945</v>
      </c>
      <c r="B947" s="221" t="s">
        <v>2402</v>
      </c>
      <c r="C947" s="221" t="s">
        <v>2403</v>
      </c>
      <c r="D947" s="221" t="s">
        <v>3065</v>
      </c>
      <c r="E947" s="221">
        <v>34</v>
      </c>
      <c r="F947" s="221" t="s">
        <v>360</v>
      </c>
      <c r="G947" s="221" t="s">
        <v>3133</v>
      </c>
      <c r="H947" s="37"/>
      <c r="I947" s="37"/>
      <c r="J947" s="37"/>
      <c r="K947" s="37"/>
      <c r="L947" s="37"/>
      <c r="M947" s="79"/>
      <c r="N947" s="38"/>
      <c r="O947" s="22" t="str">
        <f>IF(学校情報入力!$C$7="","",IF(学校情報入力!$C$7=登録データ!F947,1,0))</f>
        <v/>
      </c>
      <c r="P947" s="22" t="str">
        <f>IF(学校情報入力!$C$7="","",IF(学校情報入力!$C$7=登録データ!M947,1,0))</f>
        <v/>
      </c>
    </row>
    <row r="948" spans="1:16">
      <c r="A948" s="221">
        <v>1946</v>
      </c>
      <c r="B948" s="221" t="s">
        <v>2404</v>
      </c>
      <c r="C948" s="221" t="s">
        <v>2405</v>
      </c>
      <c r="D948" s="221" t="s">
        <v>3065</v>
      </c>
      <c r="E948" s="221">
        <v>34</v>
      </c>
      <c r="F948" s="221" t="s">
        <v>360</v>
      </c>
      <c r="G948" s="221" t="s">
        <v>3133</v>
      </c>
      <c r="H948" s="37"/>
      <c r="I948" s="37"/>
      <c r="J948" s="37"/>
      <c r="K948" s="37"/>
      <c r="L948" s="37"/>
      <c r="M948" s="79"/>
      <c r="N948" s="38"/>
      <c r="O948" s="22" t="str">
        <f>IF(学校情報入力!$C$7="","",IF(学校情報入力!$C$7=登録データ!F948,1,0))</f>
        <v/>
      </c>
      <c r="P948" s="22" t="str">
        <f>IF(学校情報入力!$C$7="","",IF(学校情報入力!$C$7=登録データ!M948,1,0))</f>
        <v/>
      </c>
    </row>
    <row r="949" spans="1:16">
      <c r="A949" s="221">
        <v>1947</v>
      </c>
      <c r="B949" s="221" t="s">
        <v>2406</v>
      </c>
      <c r="C949" s="221" t="s">
        <v>2407</v>
      </c>
      <c r="D949" s="221" t="s">
        <v>3065</v>
      </c>
      <c r="E949" s="221">
        <v>34</v>
      </c>
      <c r="F949" s="221" t="s">
        <v>360</v>
      </c>
      <c r="G949" s="221" t="s">
        <v>3133</v>
      </c>
      <c r="H949" s="37"/>
      <c r="I949" s="37"/>
      <c r="J949" s="37"/>
      <c r="K949" s="37"/>
      <c r="L949" s="37"/>
      <c r="M949" s="79"/>
      <c r="N949" s="38"/>
      <c r="O949" s="22" t="str">
        <f>IF(学校情報入力!$C$7="","",IF(学校情報入力!$C$7=登録データ!F949,1,0))</f>
        <v/>
      </c>
      <c r="P949" s="22" t="str">
        <f>IF(学校情報入力!$C$7="","",IF(学校情報入力!$C$7=登録データ!M949,1,0))</f>
        <v/>
      </c>
    </row>
    <row r="950" spans="1:16">
      <c r="A950" s="221">
        <v>1948</v>
      </c>
      <c r="B950" s="221" t="s">
        <v>2408</v>
      </c>
      <c r="C950" s="221" t="s">
        <v>2409</v>
      </c>
      <c r="D950" s="221" t="s">
        <v>3065</v>
      </c>
      <c r="E950" s="221">
        <v>34</v>
      </c>
      <c r="F950" s="221" t="s">
        <v>360</v>
      </c>
      <c r="G950" s="221" t="s">
        <v>3134</v>
      </c>
      <c r="H950" s="37"/>
      <c r="I950" s="37"/>
      <c r="J950" s="37"/>
      <c r="K950" s="37"/>
      <c r="L950" s="37"/>
      <c r="M950" s="79"/>
      <c r="N950" s="38"/>
      <c r="O950" s="22" t="str">
        <f>IF(学校情報入力!$C$7="","",IF(学校情報入力!$C$7=登録データ!F950,1,0))</f>
        <v/>
      </c>
      <c r="P950" s="22" t="str">
        <f>IF(学校情報入力!$C$7="","",IF(学校情報入力!$C$7=登録データ!M950,1,0))</f>
        <v/>
      </c>
    </row>
    <row r="951" spans="1:16">
      <c r="A951" s="221">
        <v>1949</v>
      </c>
      <c r="B951" s="221" t="s">
        <v>2410</v>
      </c>
      <c r="C951" s="221" t="s">
        <v>2411</v>
      </c>
      <c r="D951" s="221" t="s">
        <v>3065</v>
      </c>
      <c r="E951" s="221">
        <v>34</v>
      </c>
      <c r="F951" s="221" t="s">
        <v>360</v>
      </c>
      <c r="G951" s="221" t="s">
        <v>3134</v>
      </c>
      <c r="H951" s="37"/>
      <c r="I951" s="37"/>
      <c r="J951" s="37"/>
      <c r="K951" s="37"/>
      <c r="L951" s="37"/>
      <c r="M951" s="79"/>
      <c r="N951" s="38"/>
      <c r="O951" s="22" t="str">
        <f>IF(学校情報入力!$C$7="","",IF(学校情報入力!$C$7=登録データ!F951,1,0))</f>
        <v/>
      </c>
      <c r="P951" s="22" t="str">
        <f>IF(学校情報入力!$C$7="","",IF(学校情報入力!$C$7=登録データ!M951,1,0))</f>
        <v/>
      </c>
    </row>
    <row r="952" spans="1:16">
      <c r="A952" s="221">
        <v>1950</v>
      </c>
      <c r="B952" s="221" t="s">
        <v>2412</v>
      </c>
      <c r="C952" s="221" t="s">
        <v>2413</v>
      </c>
      <c r="D952" s="221" t="s">
        <v>3083</v>
      </c>
      <c r="E952" s="221">
        <v>38</v>
      </c>
      <c r="F952" s="221" t="s">
        <v>359</v>
      </c>
      <c r="G952" s="221" t="s">
        <v>3133</v>
      </c>
      <c r="H952" s="37"/>
      <c r="I952" s="37"/>
      <c r="J952" s="37"/>
      <c r="K952" s="37"/>
      <c r="L952" s="37"/>
      <c r="M952" s="79"/>
      <c r="N952" s="38"/>
      <c r="O952" s="22" t="str">
        <f>IF(学校情報入力!$C$7="","",IF(学校情報入力!$C$7=登録データ!F952,1,0))</f>
        <v/>
      </c>
      <c r="P952" s="22" t="str">
        <f>IF(学校情報入力!$C$7="","",IF(学校情報入力!$C$7=登録データ!M952,1,0))</f>
        <v/>
      </c>
    </row>
    <row r="953" spans="1:16">
      <c r="A953" s="221">
        <v>1951</v>
      </c>
      <c r="B953" s="221" t="s">
        <v>2414</v>
      </c>
      <c r="C953" s="221" t="s">
        <v>2415</v>
      </c>
      <c r="D953" s="221" t="s">
        <v>3083</v>
      </c>
      <c r="E953" s="221">
        <v>38</v>
      </c>
      <c r="F953" s="221" t="s">
        <v>359</v>
      </c>
      <c r="G953" s="221" t="s">
        <v>3133</v>
      </c>
      <c r="H953" s="37"/>
      <c r="I953" s="37"/>
      <c r="J953" s="37"/>
      <c r="K953" s="37"/>
      <c r="L953" s="37"/>
      <c r="M953" s="79"/>
      <c r="N953" s="38"/>
      <c r="O953" s="22" t="str">
        <f>IF(学校情報入力!$C$7="","",IF(学校情報入力!$C$7=登録データ!F953,1,0))</f>
        <v/>
      </c>
      <c r="P953" s="22" t="str">
        <f>IF(学校情報入力!$C$7="","",IF(学校情報入力!$C$7=登録データ!M953,1,0))</f>
        <v/>
      </c>
    </row>
    <row r="954" spans="1:16">
      <c r="A954" s="221">
        <v>1952</v>
      </c>
      <c r="B954" s="221" t="s">
        <v>2416</v>
      </c>
      <c r="C954" s="221" t="s">
        <v>2417</v>
      </c>
      <c r="D954" s="221" t="s">
        <v>3083</v>
      </c>
      <c r="E954" s="221">
        <v>38</v>
      </c>
      <c r="F954" s="221" t="s">
        <v>359</v>
      </c>
      <c r="G954" s="221" t="s">
        <v>3133</v>
      </c>
      <c r="H954" s="37"/>
      <c r="I954" s="37"/>
      <c r="J954" s="37"/>
      <c r="K954" s="37"/>
      <c r="L954" s="37"/>
      <c r="M954" s="79"/>
      <c r="N954" s="38"/>
      <c r="O954" s="22" t="str">
        <f>IF(学校情報入力!$C$7="","",IF(学校情報入力!$C$7=登録データ!F954,1,0))</f>
        <v/>
      </c>
      <c r="P954" s="22" t="str">
        <f>IF(学校情報入力!$C$7="","",IF(学校情報入力!$C$7=登録データ!M954,1,0))</f>
        <v/>
      </c>
    </row>
    <row r="955" spans="1:16">
      <c r="A955" s="221">
        <v>1953</v>
      </c>
      <c r="B955" s="221" t="s">
        <v>2418</v>
      </c>
      <c r="C955" s="221" t="s">
        <v>2419</v>
      </c>
      <c r="D955" s="221" t="s">
        <v>3083</v>
      </c>
      <c r="E955" s="221">
        <v>38</v>
      </c>
      <c r="F955" s="221" t="s">
        <v>359</v>
      </c>
      <c r="G955" s="221" t="s">
        <v>3133</v>
      </c>
      <c r="H955" s="37"/>
      <c r="I955" s="37"/>
      <c r="J955" s="37"/>
      <c r="K955" s="37"/>
      <c r="L955" s="37"/>
      <c r="M955" s="79"/>
      <c r="N955" s="38"/>
      <c r="O955" s="22" t="str">
        <f>IF(学校情報入力!$C$7="","",IF(学校情報入力!$C$7=登録データ!F955,1,0))</f>
        <v/>
      </c>
      <c r="P955" s="22" t="str">
        <f>IF(学校情報入力!$C$7="","",IF(学校情報入力!$C$7=登録データ!M955,1,0))</f>
        <v/>
      </c>
    </row>
    <row r="956" spans="1:16">
      <c r="A956" s="221">
        <v>1954</v>
      </c>
      <c r="B956" s="221" t="s">
        <v>2420</v>
      </c>
      <c r="C956" s="221" t="s">
        <v>2421</v>
      </c>
      <c r="D956" s="221" t="s">
        <v>3083</v>
      </c>
      <c r="E956" s="221">
        <v>38</v>
      </c>
      <c r="F956" s="221" t="s">
        <v>359</v>
      </c>
      <c r="G956" s="221" t="s">
        <v>3134</v>
      </c>
      <c r="H956" s="37"/>
      <c r="I956" s="37"/>
      <c r="J956" s="37"/>
      <c r="K956" s="37"/>
      <c r="L956" s="37"/>
      <c r="M956" s="79"/>
      <c r="N956" s="38"/>
      <c r="O956" s="22" t="str">
        <f>IF(学校情報入力!$C$7="","",IF(学校情報入力!$C$7=登録データ!F956,1,0))</f>
        <v/>
      </c>
      <c r="P956" s="22" t="str">
        <f>IF(学校情報入力!$C$7="","",IF(学校情報入力!$C$7=登録データ!M956,1,0))</f>
        <v/>
      </c>
    </row>
    <row r="957" spans="1:16">
      <c r="A957" s="221">
        <v>1955</v>
      </c>
      <c r="B957" s="221" t="s">
        <v>2422</v>
      </c>
      <c r="C957" s="221" t="s">
        <v>2423</v>
      </c>
      <c r="D957" s="221" t="s">
        <v>3083</v>
      </c>
      <c r="E957" s="221">
        <v>38</v>
      </c>
      <c r="F957" s="221" t="s">
        <v>359</v>
      </c>
      <c r="G957" s="221" t="s">
        <v>3134</v>
      </c>
      <c r="H957" s="37"/>
      <c r="I957" s="37"/>
      <c r="J957" s="37"/>
      <c r="K957" s="37"/>
      <c r="L957" s="37"/>
      <c r="M957" s="79"/>
      <c r="N957" s="38"/>
      <c r="O957" s="22" t="str">
        <f>IF(学校情報入力!$C$7="","",IF(学校情報入力!$C$7=登録データ!F957,1,0))</f>
        <v/>
      </c>
      <c r="P957" s="22" t="str">
        <f>IF(学校情報入力!$C$7="","",IF(学校情報入力!$C$7=登録データ!M957,1,0))</f>
        <v/>
      </c>
    </row>
    <row r="958" spans="1:16">
      <c r="A958" s="221">
        <v>1956</v>
      </c>
      <c r="B958" s="221" t="s">
        <v>2424</v>
      </c>
      <c r="C958" s="221" t="s">
        <v>2425</v>
      </c>
      <c r="D958" s="221" t="s">
        <v>3067</v>
      </c>
      <c r="E958" s="221">
        <v>32</v>
      </c>
      <c r="F958" s="221" t="s">
        <v>3116</v>
      </c>
      <c r="G958" s="221" t="s">
        <v>3137</v>
      </c>
      <c r="H958" s="37"/>
      <c r="I958" s="37"/>
      <c r="J958" s="37"/>
      <c r="K958" s="37"/>
      <c r="L958" s="37"/>
      <c r="M958" s="79"/>
      <c r="N958" s="38"/>
      <c r="O958" s="22" t="str">
        <f>IF(学校情報入力!$C$7="","",IF(学校情報入力!$C$7=登録データ!F958,1,0))</f>
        <v/>
      </c>
      <c r="P958" s="22" t="str">
        <f>IF(学校情報入力!$C$7="","",IF(学校情報入力!$C$7=登録データ!M958,1,0))</f>
        <v/>
      </c>
    </row>
    <row r="959" spans="1:16">
      <c r="A959" s="221">
        <v>1957</v>
      </c>
      <c r="B959" s="221" t="s">
        <v>2426</v>
      </c>
      <c r="C959" s="221" t="s">
        <v>2427</v>
      </c>
      <c r="D959" s="221" t="s">
        <v>3067</v>
      </c>
      <c r="E959" s="221">
        <v>32</v>
      </c>
      <c r="F959" s="221" t="s">
        <v>3116</v>
      </c>
      <c r="G959" s="221" t="s">
        <v>3137</v>
      </c>
      <c r="H959" s="37"/>
      <c r="I959" s="37"/>
      <c r="J959" s="37"/>
      <c r="K959" s="37"/>
      <c r="L959" s="37"/>
      <c r="M959" s="79"/>
      <c r="N959" s="38"/>
      <c r="O959" s="22" t="str">
        <f>IF(学校情報入力!$C$7="","",IF(学校情報入力!$C$7=登録データ!F959,1,0))</f>
        <v/>
      </c>
      <c r="P959" s="22" t="str">
        <f>IF(学校情報入力!$C$7="","",IF(学校情報入力!$C$7=登録データ!M959,1,0))</f>
        <v/>
      </c>
    </row>
    <row r="960" spans="1:16">
      <c r="A960" s="221">
        <v>1958</v>
      </c>
      <c r="B960" s="221" t="s">
        <v>2428</v>
      </c>
      <c r="C960" s="221" t="s">
        <v>2429</v>
      </c>
      <c r="D960" s="221" t="s">
        <v>3067</v>
      </c>
      <c r="E960" s="221">
        <v>32</v>
      </c>
      <c r="F960" s="221" t="s">
        <v>3116</v>
      </c>
      <c r="G960" s="221" t="s">
        <v>3137</v>
      </c>
      <c r="H960" s="37"/>
      <c r="I960" s="37"/>
      <c r="J960" s="37"/>
      <c r="K960" s="37"/>
      <c r="L960" s="37"/>
      <c r="M960" s="79"/>
      <c r="N960" s="38"/>
      <c r="O960" s="22" t="str">
        <f>IF(学校情報入力!$C$7="","",IF(学校情報入力!$C$7=登録データ!F960,1,0))</f>
        <v/>
      </c>
      <c r="P960" s="22" t="str">
        <f>IF(学校情報入力!$C$7="","",IF(学校情報入力!$C$7=登録データ!M960,1,0))</f>
        <v/>
      </c>
    </row>
    <row r="961" spans="1:16">
      <c r="A961" s="221">
        <v>1959</v>
      </c>
      <c r="B961" s="221" t="s">
        <v>2430</v>
      </c>
      <c r="C961" s="221" t="s">
        <v>2431</v>
      </c>
      <c r="D961" s="221" t="s">
        <v>3067</v>
      </c>
      <c r="E961" s="221">
        <v>32</v>
      </c>
      <c r="F961" s="221" t="s">
        <v>3116</v>
      </c>
      <c r="G961" s="221" t="s">
        <v>3137</v>
      </c>
      <c r="H961" s="37"/>
      <c r="I961" s="37"/>
      <c r="J961" s="37"/>
      <c r="K961" s="37"/>
      <c r="L961" s="37"/>
      <c r="M961" s="79"/>
      <c r="N961" s="38"/>
      <c r="O961" s="22" t="str">
        <f>IF(学校情報入力!$C$7="","",IF(学校情報入力!$C$7=登録データ!F961,1,0))</f>
        <v/>
      </c>
      <c r="P961" s="22" t="str">
        <f>IF(学校情報入力!$C$7="","",IF(学校情報入力!$C$7=登録データ!M961,1,0))</f>
        <v/>
      </c>
    </row>
    <row r="962" spans="1:16">
      <c r="A962" s="221">
        <v>1960</v>
      </c>
      <c r="B962" s="221" t="s">
        <v>2432</v>
      </c>
      <c r="C962" s="221" t="s">
        <v>2433</v>
      </c>
      <c r="D962" s="221" t="s">
        <v>3067</v>
      </c>
      <c r="E962" s="221">
        <v>32</v>
      </c>
      <c r="F962" s="221" t="s">
        <v>3116</v>
      </c>
      <c r="G962" s="221" t="s">
        <v>3137</v>
      </c>
      <c r="H962" s="37"/>
      <c r="I962" s="37"/>
      <c r="J962" s="37"/>
      <c r="K962" s="37"/>
      <c r="L962" s="37"/>
      <c r="M962" s="79"/>
      <c r="N962" s="38"/>
      <c r="O962" s="22" t="str">
        <f>IF(学校情報入力!$C$7="","",IF(学校情報入力!$C$7=登録データ!F962,1,0))</f>
        <v/>
      </c>
      <c r="P962" s="22" t="str">
        <f>IF(学校情報入力!$C$7="","",IF(学校情報入力!$C$7=登録データ!M962,1,0))</f>
        <v/>
      </c>
    </row>
    <row r="963" spans="1:16">
      <c r="A963" s="221">
        <v>1961</v>
      </c>
      <c r="B963" s="221" t="s">
        <v>2434</v>
      </c>
      <c r="C963" s="221" t="s">
        <v>2435</v>
      </c>
      <c r="D963" s="221" t="s">
        <v>3073</v>
      </c>
      <c r="E963" s="221">
        <v>31</v>
      </c>
      <c r="F963" s="221" t="s">
        <v>3096</v>
      </c>
      <c r="G963" s="221">
        <v>2</v>
      </c>
      <c r="H963" s="37"/>
      <c r="I963" s="37"/>
      <c r="J963" s="37"/>
      <c r="K963" s="37"/>
      <c r="L963" s="37"/>
      <c r="M963" s="79"/>
      <c r="N963" s="38"/>
      <c r="O963" s="22" t="str">
        <f>IF(学校情報入力!$C$7="","",IF(学校情報入力!$C$7=登録データ!F963,1,0))</f>
        <v/>
      </c>
      <c r="P963" s="22" t="str">
        <f>IF(学校情報入力!$C$7="","",IF(学校情報入力!$C$7=登録データ!M963,1,0))</f>
        <v/>
      </c>
    </row>
    <row r="964" spans="1:16">
      <c r="A964" s="221">
        <v>1962</v>
      </c>
      <c r="B964" s="221" t="s">
        <v>2436</v>
      </c>
      <c r="C964" s="221" t="s">
        <v>2437</v>
      </c>
      <c r="D964" s="221" t="s">
        <v>3083</v>
      </c>
      <c r="E964" s="221">
        <v>38</v>
      </c>
      <c r="F964" s="221" t="s">
        <v>3124</v>
      </c>
      <c r="G964" s="221">
        <v>1</v>
      </c>
      <c r="H964" s="37"/>
      <c r="I964" s="37"/>
      <c r="J964" s="37"/>
      <c r="K964" s="37"/>
      <c r="L964" s="37"/>
      <c r="M964" s="79"/>
      <c r="N964" s="38"/>
      <c r="O964" s="22" t="str">
        <f>IF(学校情報入力!$C$7="","",IF(学校情報入力!$C$7=登録データ!F964,1,0))</f>
        <v/>
      </c>
      <c r="P964" s="22" t="str">
        <f>IF(学校情報入力!$C$7="","",IF(学校情報入力!$C$7=登録データ!M964,1,0))</f>
        <v/>
      </c>
    </row>
    <row r="965" spans="1:16">
      <c r="A965" s="221">
        <v>1963</v>
      </c>
      <c r="B965" s="221" t="s">
        <v>2438</v>
      </c>
      <c r="C965" s="221" t="s">
        <v>2439</v>
      </c>
      <c r="D965" s="221" t="s">
        <v>3066</v>
      </c>
      <c r="E965" s="221">
        <v>33</v>
      </c>
      <c r="F965" s="221" t="s">
        <v>3106</v>
      </c>
      <c r="G965" s="221" t="s">
        <v>3137</v>
      </c>
      <c r="H965" s="37"/>
      <c r="I965" s="37"/>
      <c r="J965" s="37"/>
      <c r="K965" s="37"/>
      <c r="L965" s="37"/>
      <c r="M965" s="79"/>
      <c r="N965" s="38"/>
      <c r="O965" s="22" t="str">
        <f>IF(学校情報入力!$C$7="","",IF(学校情報入力!$C$7=登録データ!F965,1,0))</f>
        <v/>
      </c>
      <c r="P965" s="22" t="str">
        <f>IF(学校情報入力!$C$7="","",IF(学校情報入力!$C$7=登録データ!M965,1,0))</f>
        <v/>
      </c>
    </row>
    <row r="966" spans="1:16">
      <c r="A966" s="221">
        <v>1964</v>
      </c>
      <c r="B966" s="221" t="s">
        <v>2440</v>
      </c>
      <c r="C966" s="221" t="s">
        <v>2441</v>
      </c>
      <c r="D966" s="221" t="s">
        <v>3071</v>
      </c>
      <c r="E966" s="221">
        <v>35</v>
      </c>
      <c r="F966" s="221" t="s">
        <v>3125</v>
      </c>
      <c r="G966" s="221">
        <v>1</v>
      </c>
      <c r="H966" s="37"/>
      <c r="I966" s="37"/>
      <c r="J966" s="37"/>
      <c r="K966" s="37"/>
      <c r="L966" s="37"/>
      <c r="M966" s="79"/>
      <c r="N966" s="38"/>
      <c r="O966" s="22" t="str">
        <f>IF(学校情報入力!$C$7="","",IF(学校情報入力!$C$7=登録データ!F966,1,0))</f>
        <v/>
      </c>
      <c r="P966" s="22" t="str">
        <f>IF(学校情報入力!$C$7="","",IF(学校情報入力!$C$7=登録データ!M966,1,0))</f>
        <v/>
      </c>
    </row>
    <row r="967" spans="1:16">
      <c r="A967" s="221">
        <v>1965</v>
      </c>
      <c r="B967" s="221" t="s">
        <v>2442</v>
      </c>
      <c r="C967" s="221" t="s">
        <v>2443</v>
      </c>
      <c r="D967" s="221" t="s">
        <v>3068</v>
      </c>
      <c r="E967" s="221">
        <v>37</v>
      </c>
      <c r="F967" s="221" t="s">
        <v>3126</v>
      </c>
      <c r="G967" s="221">
        <v>4</v>
      </c>
      <c r="H967" s="37"/>
      <c r="I967" s="37"/>
      <c r="J967" s="37"/>
      <c r="K967" s="37"/>
      <c r="L967" s="37"/>
      <c r="M967" s="79"/>
      <c r="N967" s="38"/>
      <c r="O967" s="22" t="str">
        <f>IF(学校情報入力!$C$7="","",IF(学校情報入力!$C$7=登録データ!F967,1,0))</f>
        <v/>
      </c>
      <c r="P967" s="22" t="str">
        <f>IF(学校情報入力!$C$7="","",IF(学校情報入力!$C$7=登録データ!M967,1,0))</f>
        <v/>
      </c>
    </row>
    <row r="968" spans="1:16">
      <c r="A968" s="221">
        <v>1966</v>
      </c>
      <c r="B968" s="221" t="s">
        <v>2444</v>
      </c>
      <c r="C968" s="221" t="s">
        <v>2445</v>
      </c>
      <c r="D968" s="221" t="s">
        <v>3068</v>
      </c>
      <c r="E968" s="221">
        <v>37</v>
      </c>
      <c r="F968" s="221" t="s">
        <v>3126</v>
      </c>
      <c r="G968" s="221">
        <v>4</v>
      </c>
      <c r="H968" s="37"/>
      <c r="I968" s="37"/>
      <c r="J968" s="37"/>
      <c r="K968" s="37"/>
      <c r="L968" s="37"/>
      <c r="M968" s="79"/>
      <c r="N968" s="38"/>
      <c r="O968" s="22" t="str">
        <f>IF(学校情報入力!$C$7="","",IF(学校情報入力!$C$7=登録データ!F968,1,0))</f>
        <v/>
      </c>
      <c r="P968" s="22" t="str">
        <f>IF(学校情報入力!$C$7="","",IF(学校情報入力!$C$7=登録データ!M968,1,0))</f>
        <v/>
      </c>
    </row>
    <row r="969" spans="1:16">
      <c r="A969" s="221">
        <v>1967</v>
      </c>
      <c r="B969" s="221" t="s">
        <v>2446</v>
      </c>
      <c r="C969" s="221" t="s">
        <v>2447</v>
      </c>
      <c r="D969" s="221" t="s">
        <v>3068</v>
      </c>
      <c r="E969" s="221">
        <v>37</v>
      </c>
      <c r="F969" s="221" t="s">
        <v>3126</v>
      </c>
      <c r="G969" s="221">
        <v>4</v>
      </c>
      <c r="H969" s="37"/>
      <c r="I969" s="37"/>
      <c r="J969" s="37"/>
      <c r="K969" s="37"/>
      <c r="L969" s="37"/>
      <c r="M969" s="79"/>
      <c r="N969" s="38"/>
      <c r="O969" s="22" t="str">
        <f>IF(学校情報入力!$C$7="","",IF(学校情報入力!$C$7=登録データ!F969,1,0))</f>
        <v/>
      </c>
      <c r="P969" s="22" t="str">
        <f>IF(学校情報入力!$C$7="","",IF(学校情報入力!$C$7=登録データ!M969,1,0))</f>
        <v/>
      </c>
    </row>
    <row r="970" spans="1:16">
      <c r="A970" s="221">
        <v>1968</v>
      </c>
      <c r="B970" s="221" t="s">
        <v>2448</v>
      </c>
      <c r="C970" s="221" t="s">
        <v>2449</v>
      </c>
      <c r="D970" s="221" t="s">
        <v>3068</v>
      </c>
      <c r="E970" s="221">
        <v>37</v>
      </c>
      <c r="F970" s="221" t="s">
        <v>3126</v>
      </c>
      <c r="G970" s="221">
        <v>4</v>
      </c>
      <c r="H970" s="37"/>
      <c r="I970" s="37"/>
      <c r="J970" s="37"/>
      <c r="K970" s="37"/>
      <c r="L970" s="37"/>
      <c r="M970" s="79"/>
      <c r="N970" s="38"/>
      <c r="O970" s="22" t="str">
        <f>IF(学校情報入力!$C$7="","",IF(学校情報入力!$C$7=登録データ!F970,1,0))</f>
        <v/>
      </c>
      <c r="P970" s="22" t="str">
        <f>IF(学校情報入力!$C$7="","",IF(学校情報入力!$C$7=登録データ!M970,1,0))</f>
        <v/>
      </c>
    </row>
    <row r="971" spans="1:16">
      <c r="A971" s="221">
        <v>1969</v>
      </c>
      <c r="B971" s="221" t="s">
        <v>2450</v>
      </c>
      <c r="C971" s="221" t="s">
        <v>2451</v>
      </c>
      <c r="D971" s="221" t="s">
        <v>3065</v>
      </c>
      <c r="E971" s="221">
        <v>34</v>
      </c>
      <c r="F971" s="221" t="s">
        <v>3115</v>
      </c>
      <c r="G971" s="221" t="s">
        <v>3137</v>
      </c>
      <c r="H971" s="37"/>
      <c r="I971" s="37"/>
      <c r="J971" s="37"/>
      <c r="K971" s="37"/>
      <c r="L971" s="37"/>
      <c r="M971" s="79"/>
      <c r="N971" s="38"/>
      <c r="O971" s="22" t="str">
        <f>IF(学校情報入力!$C$7="","",IF(学校情報入力!$C$7=登録データ!F971,1,0))</f>
        <v/>
      </c>
      <c r="P971" s="22" t="str">
        <f>IF(学校情報入力!$C$7="","",IF(学校情報入力!$C$7=登録データ!M971,1,0))</f>
        <v/>
      </c>
    </row>
    <row r="972" spans="1:16">
      <c r="A972" s="221">
        <v>1970</v>
      </c>
      <c r="B972" s="221" t="s">
        <v>2452</v>
      </c>
      <c r="C972" s="221" t="s">
        <v>2453</v>
      </c>
      <c r="D972" s="221" t="s">
        <v>3065</v>
      </c>
      <c r="E972" s="221">
        <v>34</v>
      </c>
      <c r="F972" s="221" t="s">
        <v>3115</v>
      </c>
      <c r="G972" s="221" t="s">
        <v>3137</v>
      </c>
      <c r="H972" s="37"/>
      <c r="I972" s="37"/>
      <c r="J972" s="37"/>
      <c r="K972" s="37"/>
      <c r="L972" s="37"/>
      <c r="M972" s="79"/>
      <c r="N972" s="38"/>
      <c r="O972" s="22" t="str">
        <f>IF(学校情報入力!$C$7="","",IF(学校情報入力!$C$7=登録データ!F972,1,0))</f>
        <v/>
      </c>
      <c r="P972" s="22" t="str">
        <f>IF(学校情報入力!$C$7="","",IF(学校情報入力!$C$7=登録データ!M972,1,0))</f>
        <v/>
      </c>
    </row>
    <row r="973" spans="1:16">
      <c r="A973" s="221">
        <v>1971</v>
      </c>
      <c r="B973" s="221" t="s">
        <v>2454</v>
      </c>
      <c r="C973" s="221" t="s">
        <v>2455</v>
      </c>
      <c r="D973" s="221" t="s">
        <v>3071</v>
      </c>
      <c r="E973" s="221">
        <v>35</v>
      </c>
      <c r="F973" s="221" t="s">
        <v>3115</v>
      </c>
      <c r="G973" s="221" t="s">
        <v>3137</v>
      </c>
      <c r="H973" s="37"/>
      <c r="I973" s="37"/>
      <c r="J973" s="37"/>
      <c r="K973" s="37"/>
      <c r="L973" s="37"/>
      <c r="M973" s="79"/>
      <c r="N973" s="38"/>
      <c r="O973" s="22" t="str">
        <f>IF(学校情報入力!$C$7="","",IF(学校情報入力!$C$7=登録データ!F973,1,0))</f>
        <v/>
      </c>
      <c r="P973" s="22" t="str">
        <f>IF(学校情報入力!$C$7="","",IF(学校情報入力!$C$7=登録データ!M973,1,0))</f>
        <v/>
      </c>
    </row>
    <row r="974" spans="1:16">
      <c r="A974" s="221">
        <v>1972</v>
      </c>
      <c r="B974" s="221" t="s">
        <v>2456</v>
      </c>
      <c r="C974" s="221" t="s">
        <v>2457</v>
      </c>
      <c r="D974" s="221" t="s">
        <v>3071</v>
      </c>
      <c r="E974" s="221">
        <v>35</v>
      </c>
      <c r="F974" s="221" t="s">
        <v>3115</v>
      </c>
      <c r="G974" s="221" t="s">
        <v>3137</v>
      </c>
      <c r="H974" s="37"/>
      <c r="I974" s="37"/>
      <c r="J974" s="37"/>
      <c r="K974" s="37"/>
      <c r="L974" s="37"/>
      <c r="M974" s="79"/>
      <c r="N974" s="38"/>
      <c r="O974" s="22" t="str">
        <f>IF(学校情報入力!$C$7="","",IF(学校情報入力!$C$7=登録データ!F974,1,0))</f>
        <v/>
      </c>
      <c r="P974" s="22" t="str">
        <f>IF(学校情報入力!$C$7="","",IF(学校情報入力!$C$7=登録データ!M974,1,0))</f>
        <v/>
      </c>
    </row>
    <row r="975" spans="1:16">
      <c r="A975" s="221">
        <v>1973</v>
      </c>
      <c r="B975" s="221" t="s">
        <v>2458</v>
      </c>
      <c r="C975" s="221" t="s">
        <v>2459</v>
      </c>
      <c r="D975" s="221" t="s">
        <v>3065</v>
      </c>
      <c r="E975" s="221">
        <v>34</v>
      </c>
      <c r="F975" s="221" t="s">
        <v>3115</v>
      </c>
      <c r="G975" s="221" t="s">
        <v>3137</v>
      </c>
      <c r="H975" s="37"/>
      <c r="I975" s="37"/>
      <c r="J975" s="37"/>
      <c r="K975" s="37"/>
      <c r="L975" s="37"/>
      <c r="M975" s="79"/>
      <c r="N975" s="38"/>
      <c r="O975" s="22" t="str">
        <f>IF(学校情報入力!$C$7="","",IF(学校情報入力!$C$7=登録データ!F975,1,0))</f>
        <v/>
      </c>
      <c r="P975" s="22" t="str">
        <f>IF(学校情報入力!$C$7="","",IF(学校情報入力!$C$7=登録データ!M975,1,0))</f>
        <v/>
      </c>
    </row>
    <row r="976" spans="1:16">
      <c r="A976" s="221">
        <v>1974</v>
      </c>
      <c r="B976" s="221" t="s">
        <v>2460</v>
      </c>
      <c r="C976" s="221" t="s">
        <v>2461</v>
      </c>
      <c r="D976" s="221" t="s">
        <v>3065</v>
      </c>
      <c r="E976" s="221">
        <v>34</v>
      </c>
      <c r="F976" s="221" t="s">
        <v>3115</v>
      </c>
      <c r="G976" s="221" t="s">
        <v>3137</v>
      </c>
      <c r="H976" s="37"/>
      <c r="I976" s="37"/>
      <c r="J976" s="37"/>
      <c r="K976" s="37"/>
      <c r="L976" s="37"/>
      <c r="M976" s="79"/>
      <c r="N976" s="38"/>
      <c r="O976" s="22" t="str">
        <f>IF(学校情報入力!$C$7="","",IF(学校情報入力!$C$7=登録データ!F976,1,0))</f>
        <v/>
      </c>
      <c r="P976" s="22" t="str">
        <f>IF(学校情報入力!$C$7="","",IF(学校情報入力!$C$7=登録データ!M976,1,0))</f>
        <v/>
      </c>
    </row>
    <row r="977" spans="1:16">
      <c r="A977" s="221">
        <v>1975</v>
      </c>
      <c r="B977" s="221" t="s">
        <v>2462</v>
      </c>
      <c r="C977" s="221" t="s">
        <v>2463</v>
      </c>
      <c r="D977" s="221" t="s">
        <v>3065</v>
      </c>
      <c r="E977" s="221">
        <v>34</v>
      </c>
      <c r="F977" s="221" t="s">
        <v>3115</v>
      </c>
      <c r="G977" s="221" t="s">
        <v>3137</v>
      </c>
      <c r="H977" s="37"/>
      <c r="I977" s="37"/>
      <c r="J977" s="37"/>
      <c r="K977" s="37"/>
      <c r="L977" s="37"/>
      <c r="M977" s="79"/>
      <c r="N977" s="38"/>
      <c r="O977" s="22" t="str">
        <f>IF(学校情報入力!$C$7="","",IF(学校情報入力!$C$7=登録データ!F977,1,0))</f>
        <v/>
      </c>
      <c r="P977" s="22" t="str">
        <f>IF(学校情報入力!$C$7="","",IF(学校情報入力!$C$7=登録データ!M977,1,0))</f>
        <v/>
      </c>
    </row>
    <row r="978" spans="1:16">
      <c r="A978" s="221">
        <v>1976</v>
      </c>
      <c r="B978" s="221" t="s">
        <v>2464</v>
      </c>
      <c r="C978" s="221" t="s">
        <v>2465</v>
      </c>
      <c r="D978" s="221" t="s">
        <v>3066</v>
      </c>
      <c r="E978" s="221">
        <v>33</v>
      </c>
      <c r="F978" s="221" t="s">
        <v>3108</v>
      </c>
      <c r="G978" s="221">
        <v>3</v>
      </c>
      <c r="H978" s="37"/>
      <c r="I978" s="37"/>
      <c r="J978" s="37"/>
      <c r="K978" s="37"/>
      <c r="L978" s="37"/>
      <c r="M978" s="79"/>
      <c r="N978" s="38"/>
      <c r="O978" s="22" t="str">
        <f>IF(学校情報入力!$C$7="","",IF(学校情報入力!$C$7=登録データ!F978,1,0))</f>
        <v/>
      </c>
      <c r="P978" s="22" t="str">
        <f>IF(学校情報入力!$C$7="","",IF(学校情報入力!$C$7=登録データ!M978,1,0))</f>
        <v/>
      </c>
    </row>
    <row r="979" spans="1:16">
      <c r="A979" s="221">
        <v>1977</v>
      </c>
      <c r="B979" s="221" t="s">
        <v>2466</v>
      </c>
      <c r="C979" s="221" t="s">
        <v>2467</v>
      </c>
      <c r="D979" s="221" t="s">
        <v>3066</v>
      </c>
      <c r="E979" s="221">
        <v>33</v>
      </c>
      <c r="F979" s="221" t="s">
        <v>3108</v>
      </c>
      <c r="G979" s="221">
        <v>1</v>
      </c>
      <c r="H979" s="37"/>
      <c r="I979" s="37"/>
      <c r="J979" s="37"/>
      <c r="K979" s="37"/>
      <c r="L979" s="37"/>
      <c r="M979" s="79"/>
      <c r="N979" s="38"/>
      <c r="O979" s="22" t="str">
        <f>IF(学校情報入力!$C$7="","",IF(学校情報入力!$C$7=登録データ!F979,1,0))</f>
        <v/>
      </c>
      <c r="P979" s="22" t="str">
        <f>IF(学校情報入力!$C$7="","",IF(学校情報入力!$C$7=登録データ!M979,1,0))</f>
        <v/>
      </c>
    </row>
    <row r="980" spans="1:16">
      <c r="A980" s="221">
        <v>1978</v>
      </c>
      <c r="B980" s="221" t="s">
        <v>2468</v>
      </c>
      <c r="C980" s="221" t="s">
        <v>2469</v>
      </c>
      <c r="D980" s="221" t="s">
        <v>3072</v>
      </c>
      <c r="E980" s="221">
        <v>28</v>
      </c>
      <c r="F980" s="221" t="s">
        <v>3102</v>
      </c>
      <c r="G980" s="221" t="s">
        <v>3137</v>
      </c>
      <c r="H980" s="37"/>
      <c r="I980" s="37"/>
      <c r="J980" s="37"/>
      <c r="K980" s="37"/>
      <c r="L980" s="37"/>
      <c r="M980" s="79"/>
      <c r="N980" s="38"/>
      <c r="O980" s="22" t="str">
        <f>IF(学校情報入力!$C$7="","",IF(学校情報入力!$C$7=登録データ!F980,1,0))</f>
        <v/>
      </c>
      <c r="P980" s="22" t="str">
        <f>IF(学校情報入力!$C$7="","",IF(学校情報入力!$C$7=登録データ!M980,1,0))</f>
        <v/>
      </c>
    </row>
    <row r="981" spans="1:16">
      <c r="A981" s="221">
        <v>1979</v>
      </c>
      <c r="B981" s="221" t="s">
        <v>2470</v>
      </c>
      <c r="C981" s="221" t="s">
        <v>2471</v>
      </c>
      <c r="D981" s="221" t="s">
        <v>3087</v>
      </c>
      <c r="E981" s="221">
        <v>44</v>
      </c>
      <c r="F981" s="221" t="s">
        <v>3098</v>
      </c>
      <c r="G981" s="221" t="s">
        <v>3137</v>
      </c>
      <c r="H981" s="37"/>
      <c r="I981" s="37"/>
      <c r="J981" s="37"/>
      <c r="K981" s="37"/>
      <c r="L981" s="37"/>
      <c r="M981" s="79"/>
      <c r="N981" s="38"/>
      <c r="O981" s="22" t="str">
        <f>IF(学校情報入力!$C$7="","",IF(学校情報入力!$C$7=登録データ!F981,1,0))</f>
        <v/>
      </c>
      <c r="P981" s="22" t="str">
        <f>IF(学校情報入力!$C$7="","",IF(学校情報入力!$C$7=登録データ!M981,1,0))</f>
        <v/>
      </c>
    </row>
    <row r="982" spans="1:16">
      <c r="A982" s="221">
        <v>1980</v>
      </c>
      <c r="B982" s="221" t="s">
        <v>2472</v>
      </c>
      <c r="C982" s="221" t="s">
        <v>2473</v>
      </c>
      <c r="D982" s="221" t="s">
        <v>3074</v>
      </c>
      <c r="E982" s="221">
        <v>36</v>
      </c>
      <c r="F982" s="221" t="s">
        <v>3127</v>
      </c>
      <c r="G982" s="221" t="s">
        <v>3134</v>
      </c>
      <c r="H982" s="37"/>
      <c r="I982" s="37"/>
      <c r="J982" s="37"/>
      <c r="K982" s="37"/>
      <c r="L982" s="37"/>
      <c r="M982" s="79"/>
      <c r="N982" s="38"/>
      <c r="O982" s="22" t="str">
        <f>IF(学校情報入力!$C$7="","",IF(学校情報入力!$C$7=登録データ!F982,1,0))</f>
        <v/>
      </c>
      <c r="P982" s="22" t="str">
        <f>IF(学校情報入力!$C$7="","",IF(学校情報入力!$C$7=登録データ!M982,1,0))</f>
        <v/>
      </c>
    </row>
    <row r="983" spans="1:16">
      <c r="A983" s="221">
        <v>1981</v>
      </c>
      <c r="B983" s="221" t="s">
        <v>2474</v>
      </c>
      <c r="C983" s="221" t="s">
        <v>2475</v>
      </c>
      <c r="D983" s="221" t="s">
        <v>3074</v>
      </c>
      <c r="E983" s="221">
        <v>36</v>
      </c>
      <c r="F983" s="221" t="s">
        <v>3127</v>
      </c>
      <c r="G983" s="221" t="s">
        <v>3149</v>
      </c>
      <c r="H983" s="37"/>
      <c r="I983" s="37"/>
      <c r="J983" s="37"/>
      <c r="K983" s="37"/>
      <c r="L983" s="37"/>
      <c r="M983" s="79"/>
      <c r="N983" s="38"/>
      <c r="O983" s="22" t="str">
        <f>IF(学校情報入力!$C$7="","",IF(学校情報入力!$C$7=登録データ!F983,1,0))</f>
        <v/>
      </c>
      <c r="P983" s="22" t="str">
        <f>IF(学校情報入力!$C$7="","",IF(学校情報入力!$C$7=登録データ!M983,1,0))</f>
        <v/>
      </c>
    </row>
    <row r="984" spans="1:16">
      <c r="A984" s="221">
        <v>1982</v>
      </c>
      <c r="B984" s="221" t="s">
        <v>2476</v>
      </c>
      <c r="C984" s="221" t="s">
        <v>2477</v>
      </c>
      <c r="D984" s="221" t="s">
        <v>3074</v>
      </c>
      <c r="E984" s="221">
        <v>36</v>
      </c>
      <c r="F984" s="221" t="s">
        <v>3127</v>
      </c>
      <c r="G984" s="221" t="s">
        <v>3139</v>
      </c>
      <c r="H984" s="37"/>
      <c r="I984" s="37"/>
      <c r="J984" s="37"/>
      <c r="K984" s="37"/>
      <c r="L984" s="37"/>
      <c r="M984" s="79"/>
      <c r="N984" s="38"/>
      <c r="O984" s="22" t="str">
        <f>IF(学校情報入力!$C$7="","",IF(学校情報入力!$C$7=登録データ!F984,1,0))</f>
        <v/>
      </c>
      <c r="P984" s="22" t="str">
        <f>IF(学校情報入力!$C$7="","",IF(学校情報入力!$C$7=登録データ!M984,1,0))</f>
        <v/>
      </c>
    </row>
    <row r="985" spans="1:16">
      <c r="A985" s="221">
        <v>1983</v>
      </c>
      <c r="B985" s="221" t="s">
        <v>2478</v>
      </c>
      <c r="C985" s="221" t="s">
        <v>2479</v>
      </c>
      <c r="D985" s="221" t="s">
        <v>3074</v>
      </c>
      <c r="E985" s="221">
        <v>36</v>
      </c>
      <c r="F985" s="221" t="s">
        <v>3127</v>
      </c>
      <c r="G985" s="221" t="s">
        <v>3134</v>
      </c>
      <c r="H985" s="37"/>
      <c r="I985" s="37"/>
      <c r="J985" s="37"/>
      <c r="K985" s="37"/>
      <c r="L985" s="37"/>
      <c r="M985" s="79"/>
      <c r="N985" s="38"/>
      <c r="O985" s="22" t="str">
        <f>IF(学校情報入力!$C$7="","",IF(学校情報入力!$C$7=登録データ!F985,1,0))</f>
        <v/>
      </c>
      <c r="P985" s="22" t="str">
        <f>IF(学校情報入力!$C$7="","",IF(学校情報入力!$C$7=登録データ!M985,1,0))</f>
        <v/>
      </c>
    </row>
    <row r="986" spans="1:16">
      <c r="A986" s="221">
        <v>1984</v>
      </c>
      <c r="B986" s="221" t="s">
        <v>2480</v>
      </c>
      <c r="C986" s="221" t="s">
        <v>2481</v>
      </c>
      <c r="D986" s="221" t="s">
        <v>3067</v>
      </c>
      <c r="E986" s="221">
        <v>32</v>
      </c>
      <c r="F986" s="221" t="s">
        <v>3104</v>
      </c>
      <c r="G986" s="221" t="s">
        <v>3137</v>
      </c>
      <c r="H986" s="37"/>
      <c r="I986" s="37"/>
      <c r="J986" s="37"/>
      <c r="K986" s="37"/>
      <c r="L986" s="37"/>
      <c r="M986" s="79"/>
      <c r="N986" s="38"/>
      <c r="O986" s="22" t="str">
        <f>IF(学校情報入力!$C$7="","",IF(学校情報入力!$C$7=登録データ!F986,1,0))</f>
        <v/>
      </c>
      <c r="P986" s="22" t="str">
        <f>IF(学校情報入力!$C$7="","",IF(学校情報入力!$C$7=登録データ!M986,1,0))</f>
        <v/>
      </c>
    </row>
    <row r="987" spans="1:16">
      <c r="A987" s="221">
        <v>1985</v>
      </c>
      <c r="B987" s="221" t="s">
        <v>2482</v>
      </c>
      <c r="C987" s="221" t="s">
        <v>2483</v>
      </c>
      <c r="D987" s="221" t="s">
        <v>3067</v>
      </c>
      <c r="E987" s="221">
        <v>32</v>
      </c>
      <c r="F987" s="221" t="s">
        <v>3104</v>
      </c>
      <c r="G987" s="221" t="s">
        <v>3137</v>
      </c>
      <c r="H987" s="37"/>
      <c r="I987" s="37"/>
      <c r="J987" s="37"/>
      <c r="K987" s="37"/>
      <c r="L987" s="37"/>
      <c r="M987" s="79"/>
      <c r="N987" s="38"/>
      <c r="O987" s="22" t="str">
        <f>IF(学校情報入力!$C$7="","",IF(学校情報入力!$C$7=登録データ!F987,1,0))</f>
        <v/>
      </c>
      <c r="P987" s="22" t="str">
        <f>IF(学校情報入力!$C$7="","",IF(学校情報入力!$C$7=登録データ!M987,1,0))</f>
        <v/>
      </c>
    </row>
    <row r="988" spans="1:16">
      <c r="A988" s="221">
        <v>1986</v>
      </c>
      <c r="B988" s="221" t="s">
        <v>2484</v>
      </c>
      <c r="C988" s="221" t="s">
        <v>2485</v>
      </c>
      <c r="D988" s="221" t="s">
        <v>3071</v>
      </c>
      <c r="E988" s="221">
        <v>35</v>
      </c>
      <c r="F988" s="221" t="s">
        <v>3128</v>
      </c>
      <c r="G988" s="221">
        <v>3</v>
      </c>
      <c r="H988" s="37"/>
      <c r="I988" s="37"/>
      <c r="J988" s="37"/>
      <c r="K988" s="37"/>
      <c r="L988" s="37"/>
      <c r="M988" s="79"/>
      <c r="N988" s="38"/>
      <c r="O988" s="22" t="str">
        <f>IF(学校情報入力!$C$7="","",IF(学校情報入力!$C$7=登録データ!F988,1,0))</f>
        <v/>
      </c>
      <c r="P988" s="22" t="str">
        <f>IF(学校情報入力!$C$7="","",IF(学校情報入力!$C$7=登録データ!M988,1,0))</f>
        <v/>
      </c>
    </row>
    <row r="989" spans="1:16">
      <c r="A989" s="221">
        <v>1987</v>
      </c>
      <c r="B989" s="221" t="s">
        <v>2486</v>
      </c>
      <c r="C989" s="221" t="s">
        <v>2487</v>
      </c>
      <c r="D989" s="221" t="s">
        <v>3071</v>
      </c>
      <c r="E989" s="221">
        <v>35</v>
      </c>
      <c r="F989" s="221" t="s">
        <v>3128</v>
      </c>
      <c r="G989" s="221">
        <v>3</v>
      </c>
      <c r="H989" s="37"/>
      <c r="I989" s="37"/>
      <c r="J989" s="37"/>
      <c r="K989" s="37"/>
      <c r="L989" s="37"/>
      <c r="M989" s="79"/>
      <c r="N989" s="38"/>
      <c r="O989" s="22" t="str">
        <f>IF(学校情報入力!$C$7="","",IF(学校情報入力!$C$7=登録データ!F989,1,0))</f>
        <v/>
      </c>
      <c r="P989" s="22" t="str">
        <f>IF(学校情報入力!$C$7="","",IF(学校情報入力!$C$7=登録データ!M989,1,0))</f>
        <v/>
      </c>
    </row>
    <row r="990" spans="1:16">
      <c r="A990" s="221">
        <v>1988</v>
      </c>
      <c r="B990" s="221" t="s">
        <v>2488</v>
      </c>
      <c r="C990" s="221" t="s">
        <v>2489</v>
      </c>
      <c r="D990" s="221" t="s">
        <v>3071</v>
      </c>
      <c r="E990" s="221">
        <v>35</v>
      </c>
      <c r="F990" s="221" t="s">
        <v>3128</v>
      </c>
      <c r="G990" s="221">
        <v>3</v>
      </c>
      <c r="H990" s="37"/>
      <c r="I990" s="37"/>
      <c r="J990" s="37"/>
      <c r="K990" s="37"/>
      <c r="L990" s="37"/>
      <c r="M990" s="79"/>
      <c r="N990" s="38"/>
      <c r="O990" s="22" t="str">
        <f>IF(学校情報入力!$C$7="","",IF(学校情報入力!$C$7=登録データ!F990,1,0))</f>
        <v/>
      </c>
      <c r="P990" s="22" t="str">
        <f>IF(学校情報入力!$C$7="","",IF(学校情報入力!$C$7=登録データ!M990,1,0))</f>
        <v/>
      </c>
    </row>
    <row r="991" spans="1:16">
      <c r="A991" s="221">
        <v>1989</v>
      </c>
      <c r="B991" s="221" t="s">
        <v>2490</v>
      </c>
      <c r="C991" s="221" t="s">
        <v>2491</v>
      </c>
      <c r="D991" s="221" t="s">
        <v>3071</v>
      </c>
      <c r="E991" s="221">
        <v>35</v>
      </c>
      <c r="F991" s="221" t="s">
        <v>3128</v>
      </c>
      <c r="G991" s="221">
        <v>3</v>
      </c>
      <c r="H991" s="37"/>
      <c r="I991" s="37"/>
      <c r="J991" s="37"/>
      <c r="K991" s="37"/>
      <c r="L991" s="37"/>
      <c r="M991" s="79"/>
      <c r="N991" s="38"/>
      <c r="O991" s="22" t="str">
        <f>IF(学校情報入力!$C$7="","",IF(学校情報入力!$C$7=登録データ!F991,1,0))</f>
        <v/>
      </c>
      <c r="P991" s="22" t="str">
        <f>IF(学校情報入力!$C$7="","",IF(学校情報入力!$C$7=登録データ!M991,1,0))</f>
        <v/>
      </c>
    </row>
    <row r="992" spans="1:16">
      <c r="A992" s="221">
        <v>1990</v>
      </c>
      <c r="B992" s="221" t="s">
        <v>2492</v>
      </c>
      <c r="C992" s="221" t="s">
        <v>2493</v>
      </c>
      <c r="D992" s="221" t="s">
        <v>3071</v>
      </c>
      <c r="E992" s="221">
        <v>35</v>
      </c>
      <c r="F992" s="221" t="s">
        <v>3128</v>
      </c>
      <c r="G992" s="221">
        <v>2</v>
      </c>
      <c r="H992" s="37"/>
      <c r="I992" s="37"/>
      <c r="J992" s="37"/>
      <c r="K992" s="37"/>
      <c r="L992" s="37"/>
      <c r="M992" s="79"/>
      <c r="N992" s="38"/>
      <c r="O992" s="22" t="str">
        <f>IF(学校情報入力!$C$7="","",IF(学校情報入力!$C$7=登録データ!F992,1,0))</f>
        <v/>
      </c>
      <c r="P992" s="22" t="str">
        <f>IF(学校情報入力!$C$7="","",IF(学校情報入力!$C$7=登録データ!M992,1,0))</f>
        <v/>
      </c>
    </row>
    <row r="993" spans="1:16">
      <c r="A993" s="221">
        <v>1991</v>
      </c>
      <c r="B993" s="221" t="s">
        <v>2494</v>
      </c>
      <c r="C993" s="221" t="s">
        <v>2495</v>
      </c>
      <c r="D993" s="221" t="s">
        <v>3071</v>
      </c>
      <c r="E993" s="221">
        <v>35</v>
      </c>
      <c r="F993" s="221" t="s">
        <v>3128</v>
      </c>
      <c r="G993" s="221">
        <v>2</v>
      </c>
      <c r="H993" s="37"/>
      <c r="I993" s="37"/>
      <c r="J993" s="37"/>
      <c r="K993" s="37"/>
      <c r="L993" s="37"/>
      <c r="M993" s="79"/>
      <c r="N993" s="38"/>
      <c r="O993" s="22" t="str">
        <f>IF(学校情報入力!$C$7="","",IF(学校情報入力!$C$7=登録データ!F993,1,0))</f>
        <v/>
      </c>
      <c r="P993" s="22" t="str">
        <f>IF(学校情報入力!$C$7="","",IF(学校情報入力!$C$7=登録データ!M993,1,0))</f>
        <v/>
      </c>
    </row>
    <row r="994" spans="1:16">
      <c r="A994" s="221">
        <v>1992</v>
      </c>
      <c r="B994" s="221" t="s">
        <v>2496</v>
      </c>
      <c r="C994" s="221" t="s">
        <v>2497</v>
      </c>
      <c r="D994" s="221" t="s">
        <v>3071</v>
      </c>
      <c r="E994" s="221">
        <v>35</v>
      </c>
      <c r="F994" s="221" t="s">
        <v>3128</v>
      </c>
      <c r="G994" s="221">
        <v>3</v>
      </c>
      <c r="H994" s="37"/>
      <c r="I994" s="37"/>
      <c r="J994" s="37"/>
      <c r="K994" s="37"/>
      <c r="L994" s="37"/>
      <c r="M994" s="79"/>
      <c r="N994" s="38"/>
      <c r="O994" s="22" t="str">
        <f>IF(学校情報入力!$C$7="","",IF(学校情報入力!$C$7=登録データ!F994,1,0))</f>
        <v/>
      </c>
      <c r="P994" s="22" t="str">
        <f>IF(学校情報入力!$C$7="","",IF(学校情報入力!$C$7=登録データ!M994,1,0))</f>
        <v/>
      </c>
    </row>
    <row r="995" spans="1:16">
      <c r="A995" s="221">
        <v>1993</v>
      </c>
      <c r="B995" s="221" t="s">
        <v>2498</v>
      </c>
      <c r="C995" s="221" t="s">
        <v>2499</v>
      </c>
      <c r="D995" s="221" t="s">
        <v>3071</v>
      </c>
      <c r="E995" s="221">
        <v>35</v>
      </c>
      <c r="F995" s="221" t="s">
        <v>3128</v>
      </c>
      <c r="G995" s="221">
        <v>2</v>
      </c>
      <c r="H995" s="37"/>
      <c r="I995" s="37"/>
      <c r="J995" s="37"/>
      <c r="K995" s="37"/>
      <c r="L995" s="37"/>
      <c r="M995" s="79"/>
      <c r="N995" s="38"/>
      <c r="O995" s="22" t="str">
        <f>IF(学校情報入力!$C$7="","",IF(学校情報入力!$C$7=登録データ!F995,1,0))</f>
        <v/>
      </c>
      <c r="P995" s="22" t="str">
        <f>IF(学校情報入力!$C$7="","",IF(学校情報入力!$C$7=登録データ!M995,1,0))</f>
        <v/>
      </c>
    </row>
    <row r="996" spans="1:16">
      <c r="A996" s="221">
        <v>1994</v>
      </c>
      <c r="B996" s="221" t="s">
        <v>2500</v>
      </c>
      <c r="C996" s="221" t="s">
        <v>2501</v>
      </c>
      <c r="D996" s="221" t="s">
        <v>3071</v>
      </c>
      <c r="E996" s="221">
        <v>35</v>
      </c>
      <c r="F996" s="221" t="s">
        <v>3128</v>
      </c>
      <c r="G996" s="221">
        <v>2</v>
      </c>
      <c r="H996" s="37"/>
      <c r="I996" s="37"/>
      <c r="J996" s="37"/>
      <c r="K996" s="37"/>
      <c r="L996" s="37"/>
      <c r="M996" s="79"/>
      <c r="N996" s="38"/>
      <c r="O996" s="22" t="str">
        <f>IF(学校情報入力!$C$7="","",IF(学校情報入力!$C$7=登録データ!F996,1,0))</f>
        <v/>
      </c>
      <c r="P996" s="22" t="str">
        <f>IF(学校情報入力!$C$7="","",IF(学校情報入力!$C$7=登録データ!M996,1,0))</f>
        <v/>
      </c>
    </row>
    <row r="997" spans="1:16">
      <c r="A997" s="221">
        <v>1995</v>
      </c>
      <c r="B997" s="221" t="s">
        <v>2502</v>
      </c>
      <c r="C997" s="221" t="s">
        <v>2503</v>
      </c>
      <c r="D997" s="221" t="s">
        <v>3067</v>
      </c>
      <c r="E997" s="221">
        <v>32</v>
      </c>
      <c r="F997" s="221" t="s">
        <v>3128</v>
      </c>
      <c r="G997" s="221">
        <v>1</v>
      </c>
      <c r="H997" s="37"/>
      <c r="I997" s="37"/>
      <c r="J997" s="37"/>
      <c r="K997" s="37"/>
      <c r="L997" s="37"/>
      <c r="M997" s="79"/>
      <c r="N997" s="38"/>
      <c r="O997" s="22" t="str">
        <f>IF(学校情報入力!$C$7="","",IF(学校情報入力!$C$7=登録データ!F997,1,0))</f>
        <v/>
      </c>
      <c r="P997" s="22" t="str">
        <f>IF(学校情報入力!$C$7="","",IF(学校情報入力!$C$7=登録データ!M997,1,0))</f>
        <v/>
      </c>
    </row>
    <row r="998" spans="1:16">
      <c r="A998" s="221">
        <v>1996</v>
      </c>
      <c r="B998" s="221" t="s">
        <v>2504</v>
      </c>
      <c r="C998" s="221" t="s">
        <v>2505</v>
      </c>
      <c r="D998" s="221" t="s">
        <v>3071</v>
      </c>
      <c r="E998" s="221">
        <v>35</v>
      </c>
      <c r="F998" s="221" t="s">
        <v>3128</v>
      </c>
      <c r="G998" s="221">
        <v>3</v>
      </c>
      <c r="H998" s="37"/>
      <c r="I998" s="37"/>
      <c r="J998" s="37"/>
      <c r="K998" s="37"/>
      <c r="L998" s="37"/>
      <c r="M998" s="79"/>
      <c r="N998" s="38"/>
      <c r="O998" s="22" t="str">
        <f>IF(学校情報入力!$C$7="","",IF(学校情報入力!$C$7=登録データ!F998,1,0))</f>
        <v/>
      </c>
      <c r="P998" s="22" t="str">
        <f>IF(学校情報入力!$C$7="","",IF(学校情報入力!$C$7=登録データ!M998,1,0))</f>
        <v/>
      </c>
    </row>
    <row r="999" spans="1:16">
      <c r="A999" s="221">
        <v>1997</v>
      </c>
      <c r="B999" s="221" t="s">
        <v>2506</v>
      </c>
      <c r="C999" s="221" t="s">
        <v>2507</v>
      </c>
      <c r="D999" s="221" t="s">
        <v>3071</v>
      </c>
      <c r="E999" s="221">
        <v>35</v>
      </c>
      <c r="F999" s="221" t="s">
        <v>3128</v>
      </c>
      <c r="G999" s="221">
        <v>4</v>
      </c>
      <c r="H999" s="37"/>
      <c r="I999" s="37"/>
      <c r="J999" s="37"/>
      <c r="K999" s="37"/>
      <c r="L999" s="37"/>
      <c r="M999" s="79"/>
      <c r="N999" s="38"/>
      <c r="O999" s="22" t="str">
        <f>IF(学校情報入力!$C$7="","",IF(学校情報入力!$C$7=登録データ!F999,1,0))</f>
        <v/>
      </c>
      <c r="P999" s="22" t="str">
        <f>IF(学校情報入力!$C$7="","",IF(学校情報入力!$C$7=登録データ!M999,1,0))</f>
        <v/>
      </c>
    </row>
    <row r="1000" spans="1:16">
      <c r="A1000" s="221">
        <v>1998</v>
      </c>
      <c r="B1000" s="221" t="s">
        <v>2508</v>
      </c>
      <c r="C1000" s="221" t="s">
        <v>2509</v>
      </c>
      <c r="D1000" s="221" t="s">
        <v>3071</v>
      </c>
      <c r="E1000" s="221">
        <v>35</v>
      </c>
      <c r="F1000" s="221" t="s">
        <v>3128</v>
      </c>
      <c r="G1000" s="221">
        <v>2</v>
      </c>
      <c r="H1000" s="37"/>
      <c r="I1000" s="37"/>
      <c r="J1000" s="37"/>
      <c r="K1000" s="37"/>
      <c r="L1000" s="37"/>
      <c r="M1000" s="79"/>
      <c r="N1000" s="38"/>
      <c r="O1000" s="22" t="str">
        <f>IF(学校情報入力!$C$7="","",IF(学校情報入力!$C$7=登録データ!F1000,1,0))</f>
        <v/>
      </c>
      <c r="P1000" s="22" t="str">
        <f>IF(学校情報入力!$C$7="","",IF(学校情報入力!$C$7=登録データ!M1000,1,0))</f>
        <v/>
      </c>
    </row>
    <row r="1001" spans="1:16">
      <c r="A1001" s="221">
        <v>1999</v>
      </c>
      <c r="B1001" s="221" t="s">
        <v>2510</v>
      </c>
      <c r="C1001" s="221" t="s">
        <v>2511</v>
      </c>
      <c r="D1001" s="221" t="s">
        <v>3071</v>
      </c>
      <c r="E1001" s="221">
        <v>35</v>
      </c>
      <c r="F1001" s="221" t="s">
        <v>3128</v>
      </c>
      <c r="G1001" s="221">
        <v>3</v>
      </c>
      <c r="H1001" s="37"/>
      <c r="I1001" s="37"/>
      <c r="J1001" s="37"/>
      <c r="K1001" s="37"/>
      <c r="L1001" s="37"/>
      <c r="M1001" s="79"/>
      <c r="N1001" s="38"/>
      <c r="O1001" s="22" t="str">
        <f>IF(学校情報入力!$C$7="","",IF(学校情報入力!$C$7=登録データ!F1001,1,0))</f>
        <v/>
      </c>
      <c r="P1001" s="22" t="str">
        <f>IF(学校情報入力!$C$7="","",IF(学校情報入力!$C$7=登録データ!M1001,1,0))</f>
        <v/>
      </c>
    </row>
    <row r="1002" spans="1:16">
      <c r="A1002" s="221">
        <v>2000</v>
      </c>
      <c r="B1002" s="221" t="s">
        <v>2512</v>
      </c>
      <c r="C1002" s="221" t="s">
        <v>2513</v>
      </c>
      <c r="D1002" s="221" t="s">
        <v>3071</v>
      </c>
      <c r="E1002" s="221">
        <v>35</v>
      </c>
      <c r="F1002" s="221" t="s">
        <v>3128</v>
      </c>
      <c r="G1002" s="221">
        <v>3</v>
      </c>
      <c r="H1002" s="37"/>
      <c r="I1002" s="37"/>
      <c r="J1002" s="37"/>
      <c r="K1002" s="37"/>
      <c r="L1002" s="37"/>
      <c r="M1002" s="79"/>
      <c r="N1002" s="38"/>
      <c r="O1002" s="22" t="str">
        <f>IF(学校情報入力!$C$7="","",IF(学校情報入力!$C$7=登録データ!F1002,1,0))</f>
        <v/>
      </c>
      <c r="P1002" s="22" t="str">
        <f>IF(学校情報入力!$C$7="","",IF(学校情報入力!$C$7=登録データ!M1002,1,0))</f>
        <v/>
      </c>
    </row>
    <row r="1003" spans="1:16">
      <c r="A1003" s="221">
        <v>2001</v>
      </c>
      <c r="B1003" s="221" t="s">
        <v>2514</v>
      </c>
      <c r="C1003" s="221" t="s">
        <v>2515</v>
      </c>
      <c r="D1003" s="221" t="s">
        <v>3071</v>
      </c>
      <c r="E1003" s="221">
        <v>35</v>
      </c>
      <c r="F1003" s="221" t="s">
        <v>3128</v>
      </c>
      <c r="G1003" s="221">
        <v>2</v>
      </c>
      <c r="H1003" s="37"/>
      <c r="I1003" s="37"/>
      <c r="J1003" s="37"/>
      <c r="K1003" s="37"/>
      <c r="L1003" s="37"/>
      <c r="M1003" s="79"/>
      <c r="N1003" s="38"/>
      <c r="O1003" s="22" t="str">
        <f>IF(学校情報入力!$C$7="","",IF(学校情報入力!$C$7=登録データ!F1003,1,0))</f>
        <v/>
      </c>
      <c r="P1003" s="22" t="str">
        <f>IF(学校情報入力!$C$7="","",IF(学校情報入力!$C$7=登録データ!M1003,1,0))</f>
        <v/>
      </c>
    </row>
    <row r="1004" spans="1:16">
      <c r="A1004" s="221">
        <v>2002</v>
      </c>
      <c r="B1004" s="221" t="s">
        <v>2516</v>
      </c>
      <c r="C1004" s="221" t="s">
        <v>2517</v>
      </c>
      <c r="D1004" s="221" t="s">
        <v>3083</v>
      </c>
      <c r="E1004" s="221">
        <v>38</v>
      </c>
      <c r="F1004" s="221" t="s">
        <v>3118</v>
      </c>
      <c r="G1004" s="221" t="s">
        <v>3137</v>
      </c>
      <c r="H1004" s="37"/>
      <c r="I1004" s="37"/>
      <c r="J1004" s="37"/>
      <c r="K1004" s="37"/>
      <c r="L1004" s="37"/>
      <c r="M1004" s="79"/>
      <c r="N1004" s="38"/>
      <c r="O1004" s="22" t="str">
        <f>IF(学校情報入力!$C$7="","",IF(学校情報入力!$C$7=登録データ!F1004,1,0))</f>
        <v/>
      </c>
      <c r="P1004" s="22" t="str">
        <f>IF(学校情報入力!$C$7="","",IF(学校情報入力!$C$7=登録データ!M1004,1,0))</f>
        <v/>
      </c>
    </row>
    <row r="1005" spans="1:16">
      <c r="A1005" s="221">
        <v>2003</v>
      </c>
      <c r="B1005" s="221" t="s">
        <v>2518</v>
      </c>
      <c r="C1005" s="221" t="s">
        <v>2519</v>
      </c>
      <c r="D1005" s="221" t="s">
        <v>3068</v>
      </c>
      <c r="E1005" s="221">
        <v>37</v>
      </c>
      <c r="F1005" s="221" t="s">
        <v>3118</v>
      </c>
      <c r="G1005" s="221" t="s">
        <v>3137</v>
      </c>
      <c r="H1005" s="37"/>
      <c r="I1005" s="37"/>
      <c r="J1005" s="37"/>
      <c r="K1005" s="37"/>
      <c r="L1005" s="37"/>
      <c r="M1005" s="79"/>
      <c r="N1005" s="38"/>
      <c r="O1005" s="22" t="str">
        <f>IF(学校情報入力!$C$7="","",IF(学校情報入力!$C$7=登録データ!F1005,1,0))</f>
        <v/>
      </c>
      <c r="P1005" s="22" t="str">
        <f>IF(学校情報入力!$C$7="","",IF(学校情報入力!$C$7=登録データ!M1005,1,0))</f>
        <v/>
      </c>
    </row>
    <row r="1006" spans="1:16">
      <c r="A1006" s="221">
        <v>2004</v>
      </c>
      <c r="B1006" s="221" t="s">
        <v>2520</v>
      </c>
      <c r="C1006" s="221" t="s">
        <v>2521</v>
      </c>
      <c r="D1006" s="221" t="s">
        <v>3083</v>
      </c>
      <c r="E1006" s="221">
        <v>38</v>
      </c>
      <c r="F1006" s="221" t="s">
        <v>3118</v>
      </c>
      <c r="G1006" s="221" t="s">
        <v>3137</v>
      </c>
      <c r="H1006" s="37"/>
      <c r="I1006" s="37"/>
      <c r="J1006" s="37"/>
      <c r="K1006" s="37"/>
      <c r="L1006" s="37"/>
      <c r="M1006" s="79"/>
      <c r="N1006" s="38"/>
      <c r="O1006" s="22" t="str">
        <f>IF(学校情報入力!$C$7="","",IF(学校情報入力!$C$7=登録データ!F1006,1,0))</f>
        <v/>
      </c>
      <c r="P1006" s="22" t="str">
        <f>IF(学校情報入力!$C$7="","",IF(学校情報入力!$C$7=登録データ!M1006,1,0))</f>
        <v/>
      </c>
    </row>
    <row r="1007" spans="1:16">
      <c r="A1007" s="221">
        <v>2005</v>
      </c>
      <c r="B1007" s="221" t="s">
        <v>2522</v>
      </c>
      <c r="C1007" s="221" t="s">
        <v>2523</v>
      </c>
      <c r="D1007" s="221" t="s">
        <v>3083</v>
      </c>
      <c r="E1007" s="221">
        <v>38</v>
      </c>
      <c r="F1007" s="221" t="s">
        <v>3118</v>
      </c>
      <c r="G1007" s="221" t="s">
        <v>3137</v>
      </c>
      <c r="H1007" s="37"/>
      <c r="I1007" s="37"/>
      <c r="J1007" s="37"/>
      <c r="K1007" s="37"/>
      <c r="L1007" s="37"/>
      <c r="M1007" s="79"/>
      <c r="N1007" s="38"/>
      <c r="O1007" s="22" t="str">
        <f>IF(学校情報入力!$C$7="","",IF(学校情報入力!$C$7=登録データ!F1007,1,0))</f>
        <v/>
      </c>
      <c r="P1007" s="22" t="str">
        <f>IF(学校情報入力!$C$7="","",IF(学校情報入力!$C$7=登録データ!M1007,1,0))</f>
        <v/>
      </c>
    </row>
    <row r="1008" spans="1:16">
      <c r="A1008" s="221">
        <v>2006</v>
      </c>
      <c r="B1008" s="221" t="s">
        <v>2524</v>
      </c>
      <c r="C1008" s="221" t="s">
        <v>2525</v>
      </c>
      <c r="D1008" s="221" t="s">
        <v>3083</v>
      </c>
      <c r="E1008" s="221">
        <v>38</v>
      </c>
      <c r="F1008" s="221" t="s">
        <v>3118</v>
      </c>
      <c r="G1008" s="221" t="s">
        <v>3137</v>
      </c>
      <c r="H1008" s="37"/>
      <c r="I1008" s="37"/>
      <c r="J1008" s="37"/>
      <c r="K1008" s="37"/>
      <c r="L1008" s="37"/>
      <c r="M1008" s="79"/>
      <c r="N1008" s="38"/>
      <c r="O1008" s="22" t="str">
        <f>IF(学校情報入力!$C$7="","",IF(学校情報入力!$C$7=登録データ!F1008,1,0))</f>
        <v/>
      </c>
      <c r="P1008" s="22" t="str">
        <f>IF(学校情報入力!$C$7="","",IF(学校情報入力!$C$7=登録データ!M1008,1,0))</f>
        <v/>
      </c>
    </row>
    <row r="1009" spans="1:16">
      <c r="A1009" s="221">
        <v>2007</v>
      </c>
      <c r="B1009" s="221" t="s">
        <v>2526</v>
      </c>
      <c r="C1009" s="221" t="s">
        <v>2527</v>
      </c>
      <c r="D1009" s="221" t="s">
        <v>3083</v>
      </c>
      <c r="E1009" s="221">
        <v>38</v>
      </c>
      <c r="F1009" s="221" t="s">
        <v>3118</v>
      </c>
      <c r="G1009" s="221" t="s">
        <v>3137</v>
      </c>
      <c r="H1009" s="37"/>
      <c r="I1009" s="37"/>
      <c r="J1009" s="37"/>
      <c r="K1009" s="37"/>
      <c r="L1009" s="37"/>
      <c r="M1009" s="79"/>
      <c r="N1009" s="38"/>
      <c r="O1009" s="22" t="str">
        <f>IF(学校情報入力!$C$7="","",IF(学校情報入力!$C$7=登録データ!F1009,1,0))</f>
        <v/>
      </c>
      <c r="P1009" s="22" t="str">
        <f>IF(学校情報入力!$C$7="","",IF(学校情報入力!$C$7=登録データ!M1009,1,0))</f>
        <v/>
      </c>
    </row>
    <row r="1010" spans="1:16">
      <c r="A1010" s="221">
        <v>2008</v>
      </c>
      <c r="B1010" s="221" t="s">
        <v>2528</v>
      </c>
      <c r="C1010" s="221" t="s">
        <v>2529</v>
      </c>
      <c r="D1010" s="221" t="s">
        <v>3083</v>
      </c>
      <c r="E1010" s="221">
        <v>38</v>
      </c>
      <c r="F1010" s="221" t="s">
        <v>3118</v>
      </c>
      <c r="G1010" s="221" t="s">
        <v>3137</v>
      </c>
      <c r="H1010" s="37"/>
      <c r="I1010" s="37"/>
      <c r="J1010" s="37"/>
      <c r="K1010" s="37"/>
      <c r="L1010" s="37"/>
      <c r="M1010" s="79"/>
      <c r="N1010" s="38"/>
      <c r="O1010" s="22" t="str">
        <f>IF(学校情報入力!$C$7="","",IF(学校情報入力!$C$7=登録データ!F1010,1,0))</f>
        <v/>
      </c>
      <c r="P1010" s="22" t="str">
        <f>IF(学校情報入力!$C$7="","",IF(学校情報入力!$C$7=登録データ!M1010,1,0))</f>
        <v/>
      </c>
    </row>
    <row r="1011" spans="1:16">
      <c r="A1011" s="221">
        <v>2009</v>
      </c>
      <c r="B1011" s="221" t="s">
        <v>2530</v>
      </c>
      <c r="C1011" s="221" t="s">
        <v>2531</v>
      </c>
      <c r="D1011" s="221" t="s">
        <v>3075</v>
      </c>
      <c r="E1011" s="221">
        <v>39</v>
      </c>
      <c r="F1011" s="221" t="s">
        <v>3129</v>
      </c>
      <c r="G1011" s="221" t="s">
        <v>3138</v>
      </c>
      <c r="H1011" s="37"/>
      <c r="I1011" s="37"/>
      <c r="J1011" s="37"/>
      <c r="K1011" s="37"/>
      <c r="L1011" s="37"/>
      <c r="M1011" s="79"/>
      <c r="N1011" s="38"/>
      <c r="O1011" s="22" t="str">
        <f>IF(学校情報入力!$C$7="","",IF(学校情報入力!$C$7=登録データ!F1011,1,0))</f>
        <v/>
      </c>
      <c r="P1011" s="22" t="str">
        <f>IF(学校情報入力!$C$7="","",IF(学校情報入力!$C$7=登録データ!M1011,1,0))</f>
        <v/>
      </c>
    </row>
    <row r="1012" spans="1:16">
      <c r="A1012" s="221">
        <v>2010</v>
      </c>
      <c r="B1012" s="221" t="s">
        <v>2532</v>
      </c>
      <c r="C1012" s="221" t="s">
        <v>2533</v>
      </c>
      <c r="D1012" s="221" t="s">
        <v>3075</v>
      </c>
      <c r="E1012" s="221">
        <v>39</v>
      </c>
      <c r="F1012" s="221" t="s">
        <v>3129</v>
      </c>
      <c r="G1012" s="221" t="s">
        <v>3138</v>
      </c>
      <c r="H1012" s="37"/>
      <c r="I1012" s="37"/>
      <c r="J1012" s="37"/>
      <c r="K1012" s="37"/>
      <c r="L1012" s="37"/>
      <c r="M1012" s="79"/>
      <c r="N1012" s="38"/>
      <c r="O1012" s="22" t="str">
        <f>IF(学校情報入力!$C$7="","",IF(学校情報入力!$C$7=登録データ!F1012,1,0))</f>
        <v/>
      </c>
      <c r="P1012" s="22" t="str">
        <f>IF(学校情報入力!$C$7="","",IF(学校情報入力!$C$7=登録データ!M1012,1,0))</f>
        <v/>
      </c>
    </row>
    <row r="1013" spans="1:16">
      <c r="A1013" s="221">
        <v>2011</v>
      </c>
      <c r="B1013" s="221" t="s">
        <v>2534</v>
      </c>
      <c r="C1013" s="221" t="s">
        <v>2535</v>
      </c>
      <c r="D1013" s="221" t="s">
        <v>3075</v>
      </c>
      <c r="E1013" s="221">
        <v>39</v>
      </c>
      <c r="F1013" s="221" t="s">
        <v>3129</v>
      </c>
      <c r="G1013" s="221" t="s">
        <v>3138</v>
      </c>
      <c r="H1013" s="37"/>
      <c r="I1013" s="37"/>
      <c r="J1013" s="37"/>
      <c r="K1013" s="37"/>
      <c r="L1013" s="37"/>
      <c r="M1013" s="79"/>
      <c r="N1013" s="38"/>
      <c r="O1013" s="22" t="str">
        <f>IF(学校情報入力!$C$7="","",IF(学校情報入力!$C$7=登録データ!F1013,1,0))</f>
        <v/>
      </c>
      <c r="P1013" s="22" t="str">
        <f>IF(学校情報入力!$C$7="","",IF(学校情報入力!$C$7=登録データ!M1013,1,0))</f>
        <v/>
      </c>
    </row>
    <row r="1014" spans="1:16">
      <c r="A1014" s="221">
        <v>2012</v>
      </c>
      <c r="B1014" s="221" t="s">
        <v>2536</v>
      </c>
      <c r="C1014" s="221" t="s">
        <v>2537</v>
      </c>
      <c r="D1014" s="221" t="s">
        <v>3075</v>
      </c>
      <c r="E1014" s="221">
        <v>39</v>
      </c>
      <c r="F1014" s="221" t="s">
        <v>3129</v>
      </c>
      <c r="G1014" s="221" t="s">
        <v>3139</v>
      </c>
      <c r="H1014" s="37"/>
      <c r="I1014" s="37"/>
      <c r="J1014" s="37"/>
      <c r="K1014" s="37"/>
      <c r="L1014" s="37"/>
      <c r="M1014" s="79"/>
      <c r="N1014" s="38"/>
      <c r="O1014" s="22" t="str">
        <f>IF(学校情報入力!$C$7="","",IF(学校情報入力!$C$7=登録データ!F1014,1,0))</f>
        <v/>
      </c>
      <c r="P1014" s="22" t="str">
        <f>IF(学校情報入力!$C$7="","",IF(学校情報入力!$C$7=登録データ!M1014,1,0))</f>
        <v/>
      </c>
    </row>
    <row r="1015" spans="1:16">
      <c r="A1015" s="221">
        <v>2013</v>
      </c>
      <c r="B1015" s="221" t="s">
        <v>2538</v>
      </c>
      <c r="C1015" s="221" t="s">
        <v>2539</v>
      </c>
      <c r="D1015" s="221" t="s">
        <v>3075</v>
      </c>
      <c r="E1015" s="221">
        <v>39</v>
      </c>
      <c r="F1015" s="221" t="s">
        <v>3129</v>
      </c>
      <c r="G1015" s="221" t="s">
        <v>3138</v>
      </c>
      <c r="H1015" s="37"/>
      <c r="I1015" s="37"/>
      <c r="J1015" s="37"/>
      <c r="K1015" s="37"/>
      <c r="L1015" s="37"/>
      <c r="M1015" s="79"/>
      <c r="N1015" s="38"/>
      <c r="O1015" s="22" t="str">
        <f>IF(学校情報入力!$C$7="","",IF(学校情報入力!$C$7=登録データ!F1015,1,0))</f>
        <v/>
      </c>
      <c r="P1015" s="22" t="str">
        <f>IF(学校情報入力!$C$7="","",IF(学校情報入力!$C$7=登録データ!M1015,1,0))</f>
        <v/>
      </c>
    </row>
    <row r="1016" spans="1:16">
      <c r="A1016" s="221">
        <v>2014</v>
      </c>
      <c r="B1016" s="221" t="s">
        <v>2540</v>
      </c>
      <c r="C1016" s="221" t="s">
        <v>2541</v>
      </c>
      <c r="D1016" s="221" t="s">
        <v>3075</v>
      </c>
      <c r="E1016" s="221">
        <v>39</v>
      </c>
      <c r="F1016" s="221" t="s">
        <v>3129</v>
      </c>
      <c r="G1016" s="221" t="s">
        <v>3139</v>
      </c>
      <c r="H1016" s="37"/>
      <c r="I1016" s="37"/>
      <c r="J1016" s="37"/>
      <c r="K1016" s="37"/>
      <c r="L1016" s="37"/>
      <c r="M1016" s="79"/>
      <c r="N1016" s="38"/>
      <c r="O1016" s="22" t="str">
        <f>IF(学校情報入力!$C$7="","",IF(学校情報入力!$C$7=登録データ!F1016,1,0))</f>
        <v/>
      </c>
      <c r="P1016" s="22" t="str">
        <f>IF(学校情報入力!$C$7="","",IF(学校情報入力!$C$7=登録データ!M1016,1,0))</f>
        <v/>
      </c>
    </row>
    <row r="1017" spans="1:16">
      <c r="A1017" s="221">
        <v>2015</v>
      </c>
      <c r="B1017" s="221" t="s">
        <v>2542</v>
      </c>
      <c r="C1017" s="221" t="s">
        <v>2543</v>
      </c>
      <c r="D1017" s="221" t="s">
        <v>3075</v>
      </c>
      <c r="E1017" s="221">
        <v>39</v>
      </c>
      <c r="F1017" s="221" t="s">
        <v>3129</v>
      </c>
      <c r="G1017" s="221" t="s">
        <v>3139</v>
      </c>
      <c r="H1017" s="37"/>
      <c r="I1017" s="37"/>
      <c r="J1017" s="37"/>
      <c r="K1017" s="37"/>
      <c r="L1017" s="37"/>
      <c r="M1017" s="79"/>
      <c r="N1017" s="38"/>
      <c r="O1017" s="22" t="str">
        <f>IF(学校情報入力!$C$7="","",IF(学校情報入力!$C$7=登録データ!F1017,1,0))</f>
        <v/>
      </c>
      <c r="P1017" s="22" t="str">
        <f>IF(学校情報入力!$C$7="","",IF(学校情報入力!$C$7=登録データ!M1017,1,0))</f>
        <v/>
      </c>
    </row>
    <row r="1018" spans="1:16">
      <c r="A1018" s="221">
        <v>2016</v>
      </c>
      <c r="B1018" s="221" t="s">
        <v>2544</v>
      </c>
      <c r="C1018" s="221" t="s">
        <v>2545</v>
      </c>
      <c r="D1018" s="221" t="s">
        <v>3075</v>
      </c>
      <c r="E1018" s="221">
        <v>39</v>
      </c>
      <c r="F1018" s="221" t="s">
        <v>3129</v>
      </c>
      <c r="G1018" s="221" t="s">
        <v>3138</v>
      </c>
      <c r="H1018" s="37"/>
      <c r="I1018" s="37"/>
      <c r="J1018" s="37"/>
      <c r="K1018" s="37"/>
      <c r="L1018" s="37"/>
      <c r="M1018" s="79"/>
      <c r="N1018" s="38"/>
      <c r="O1018" s="22" t="str">
        <f>IF(学校情報入力!$C$7="","",IF(学校情報入力!$C$7=登録データ!F1018,1,0))</f>
        <v/>
      </c>
      <c r="P1018" s="22" t="str">
        <f>IF(学校情報入力!$C$7="","",IF(学校情報入力!$C$7=登録データ!M1018,1,0))</f>
        <v/>
      </c>
    </row>
    <row r="1019" spans="1:16">
      <c r="A1019" s="221">
        <v>2017</v>
      </c>
      <c r="B1019" s="221" t="s">
        <v>2546</v>
      </c>
      <c r="C1019" s="221" t="s">
        <v>2547</v>
      </c>
      <c r="D1019" s="221" t="s">
        <v>3075</v>
      </c>
      <c r="E1019" s="221">
        <v>39</v>
      </c>
      <c r="F1019" s="221" t="s">
        <v>3129</v>
      </c>
      <c r="G1019" s="221" t="s">
        <v>3139</v>
      </c>
      <c r="H1019" s="37"/>
      <c r="I1019" s="37"/>
      <c r="J1019" s="37"/>
      <c r="K1019" s="37"/>
      <c r="L1019" s="37"/>
      <c r="M1019" s="79"/>
      <c r="N1019" s="38"/>
      <c r="O1019" s="22" t="str">
        <f>IF(学校情報入力!$C$7="","",IF(学校情報入力!$C$7=登録データ!F1019,1,0))</f>
        <v/>
      </c>
      <c r="P1019" s="22" t="str">
        <f>IF(学校情報入力!$C$7="","",IF(学校情報入力!$C$7=登録データ!M1019,1,0))</f>
        <v/>
      </c>
    </row>
    <row r="1020" spans="1:16">
      <c r="A1020" s="221">
        <v>2018</v>
      </c>
      <c r="B1020" s="221" t="s">
        <v>2416</v>
      </c>
      <c r="C1020" s="221" t="s">
        <v>2417</v>
      </c>
      <c r="D1020" s="221" t="s">
        <v>3073</v>
      </c>
      <c r="E1020" s="221">
        <v>31</v>
      </c>
      <c r="F1020" s="221" t="s">
        <v>369</v>
      </c>
      <c r="G1020" s="221" t="s">
        <v>3134</v>
      </c>
      <c r="H1020" s="37"/>
      <c r="I1020" s="37"/>
      <c r="J1020" s="37"/>
      <c r="K1020" s="37"/>
      <c r="L1020" s="37"/>
      <c r="M1020" s="79"/>
      <c r="N1020" s="38"/>
      <c r="O1020" s="22" t="str">
        <f>IF(学校情報入力!$C$7="","",IF(学校情報入力!$C$7=登録データ!F1020,1,0))</f>
        <v/>
      </c>
      <c r="P1020" s="22" t="str">
        <f>IF(学校情報入力!$C$7="","",IF(学校情報入力!$C$7=登録データ!M1020,1,0))</f>
        <v/>
      </c>
    </row>
    <row r="1021" spans="1:16">
      <c r="A1021" s="221">
        <v>2019</v>
      </c>
      <c r="B1021" s="221" t="s">
        <v>2548</v>
      </c>
      <c r="C1021" s="221" t="s">
        <v>2549</v>
      </c>
      <c r="D1021" s="221" t="s">
        <v>3073</v>
      </c>
      <c r="E1021" s="221">
        <v>31</v>
      </c>
      <c r="F1021" s="221" t="s">
        <v>369</v>
      </c>
      <c r="G1021" s="221" t="s">
        <v>3134</v>
      </c>
      <c r="H1021" s="37"/>
      <c r="I1021" s="37"/>
      <c r="J1021" s="37"/>
      <c r="K1021" s="37"/>
      <c r="L1021" s="37"/>
      <c r="M1021" s="79"/>
      <c r="N1021" s="38"/>
      <c r="O1021" s="22" t="str">
        <f>IF(学校情報入力!$C$7="","",IF(学校情報入力!$C$7=登録データ!F1021,1,0))</f>
        <v/>
      </c>
      <c r="P1021" s="22" t="str">
        <f>IF(学校情報入力!$C$7="","",IF(学校情報入力!$C$7=登録データ!M1021,1,0))</f>
        <v/>
      </c>
    </row>
    <row r="1022" spans="1:16">
      <c r="A1022" s="221">
        <v>2020</v>
      </c>
      <c r="B1022" s="221" t="s">
        <v>2550</v>
      </c>
      <c r="C1022" s="221" t="s">
        <v>2551</v>
      </c>
      <c r="D1022" s="221" t="s">
        <v>3071</v>
      </c>
      <c r="E1022" s="221">
        <v>35</v>
      </c>
      <c r="F1022" s="221" t="s">
        <v>367</v>
      </c>
      <c r="G1022" s="221">
        <v>2</v>
      </c>
      <c r="H1022" s="37"/>
      <c r="I1022" s="37"/>
      <c r="J1022" s="37"/>
      <c r="K1022" s="37"/>
      <c r="L1022" s="37"/>
      <c r="M1022" s="79"/>
      <c r="N1022" s="38"/>
      <c r="O1022" s="22" t="str">
        <f>IF(学校情報入力!$C$7="","",IF(学校情報入力!$C$7=登録データ!F1022,1,0))</f>
        <v/>
      </c>
      <c r="P1022" s="22" t="str">
        <f>IF(学校情報入力!$C$7="","",IF(学校情報入力!$C$7=登録データ!M1022,1,0))</f>
        <v/>
      </c>
    </row>
    <row r="1023" spans="1:16">
      <c r="A1023" s="221">
        <v>2021</v>
      </c>
      <c r="B1023" s="221" t="s">
        <v>2552</v>
      </c>
      <c r="C1023" s="221" t="s">
        <v>2553</v>
      </c>
      <c r="D1023" s="221" t="s">
        <v>3071</v>
      </c>
      <c r="E1023" s="221">
        <v>35</v>
      </c>
      <c r="F1023" s="221" t="s">
        <v>367</v>
      </c>
      <c r="G1023" s="221">
        <v>1</v>
      </c>
      <c r="H1023" s="37"/>
      <c r="I1023" s="37"/>
      <c r="J1023" s="37"/>
      <c r="K1023" s="37"/>
      <c r="L1023" s="37"/>
      <c r="M1023" s="79"/>
      <c r="N1023" s="38"/>
      <c r="O1023" s="22" t="str">
        <f>IF(学校情報入力!$C$7="","",IF(学校情報入力!$C$7=登録データ!F1023,1,0))</f>
        <v/>
      </c>
      <c r="P1023" s="22" t="str">
        <f>IF(学校情報入力!$C$7="","",IF(学校情報入力!$C$7=登録データ!M1023,1,0))</f>
        <v/>
      </c>
    </row>
    <row r="1024" spans="1:16">
      <c r="A1024" s="221">
        <v>2022</v>
      </c>
      <c r="B1024" s="221" t="s">
        <v>2554</v>
      </c>
      <c r="C1024" s="221" t="s">
        <v>2555</v>
      </c>
      <c r="D1024" s="221" t="s">
        <v>3071</v>
      </c>
      <c r="E1024" s="221">
        <v>35</v>
      </c>
      <c r="F1024" s="221" t="s">
        <v>367</v>
      </c>
      <c r="G1024" s="221">
        <v>5</v>
      </c>
      <c r="H1024" s="37"/>
      <c r="I1024" s="37"/>
      <c r="J1024" s="37"/>
      <c r="K1024" s="37"/>
      <c r="L1024" s="37"/>
      <c r="M1024" s="79"/>
      <c r="N1024" s="38"/>
      <c r="O1024" s="22" t="str">
        <f>IF(学校情報入力!$C$7="","",IF(学校情報入力!$C$7=登録データ!F1024,1,0))</f>
        <v/>
      </c>
      <c r="P1024" s="22" t="str">
        <f>IF(学校情報入力!$C$7="","",IF(学校情報入力!$C$7=登録データ!M1024,1,0))</f>
        <v/>
      </c>
    </row>
    <row r="1025" spans="1:16">
      <c r="A1025" s="221">
        <v>2023</v>
      </c>
      <c r="B1025" s="221" t="s">
        <v>2556</v>
      </c>
      <c r="C1025" s="221" t="s">
        <v>2557</v>
      </c>
      <c r="D1025" s="221" t="s">
        <v>3071</v>
      </c>
      <c r="E1025" s="221">
        <v>35</v>
      </c>
      <c r="F1025" s="221" t="s">
        <v>367</v>
      </c>
      <c r="G1025" s="221">
        <v>6</v>
      </c>
      <c r="H1025" s="37"/>
      <c r="I1025" s="37"/>
      <c r="J1025" s="37"/>
      <c r="K1025" s="37"/>
      <c r="L1025" s="37"/>
      <c r="M1025" s="79"/>
      <c r="N1025" s="38"/>
      <c r="O1025" s="22" t="str">
        <f>IF(学校情報入力!$C$7="","",IF(学校情報入力!$C$7=登録データ!F1025,1,0))</f>
        <v/>
      </c>
      <c r="P1025" s="22" t="str">
        <f>IF(学校情報入力!$C$7="","",IF(学校情報入力!$C$7=登録データ!M1025,1,0))</f>
        <v/>
      </c>
    </row>
    <row r="1026" spans="1:16">
      <c r="A1026" s="221">
        <v>2024</v>
      </c>
      <c r="B1026" s="221" t="s">
        <v>2558</v>
      </c>
      <c r="C1026" s="221" t="s">
        <v>2559</v>
      </c>
      <c r="D1026" s="221" t="s">
        <v>3071</v>
      </c>
      <c r="E1026" s="221">
        <v>35</v>
      </c>
      <c r="F1026" s="221" t="s">
        <v>367</v>
      </c>
      <c r="G1026" s="221">
        <v>5</v>
      </c>
      <c r="H1026" s="37"/>
      <c r="I1026" s="37"/>
      <c r="J1026" s="37"/>
      <c r="K1026" s="37"/>
      <c r="L1026" s="37"/>
      <c r="M1026" s="79"/>
      <c r="N1026" s="38"/>
      <c r="O1026" s="22" t="str">
        <f>IF(学校情報入力!$C$7="","",IF(学校情報入力!$C$7=登録データ!F1026,1,0))</f>
        <v/>
      </c>
      <c r="P1026" s="22" t="str">
        <f>IF(学校情報入力!$C$7="","",IF(学校情報入力!$C$7=登録データ!M1026,1,0))</f>
        <v/>
      </c>
    </row>
    <row r="1027" spans="1:16">
      <c r="A1027" s="221">
        <v>2025</v>
      </c>
      <c r="B1027" s="221" t="s">
        <v>2560</v>
      </c>
      <c r="C1027" s="221" t="s">
        <v>2561</v>
      </c>
      <c r="D1027" s="221" t="s">
        <v>3071</v>
      </c>
      <c r="E1027" s="221">
        <v>35</v>
      </c>
      <c r="F1027" s="221" t="s">
        <v>367</v>
      </c>
      <c r="G1027" s="221">
        <v>5</v>
      </c>
      <c r="H1027" s="37"/>
      <c r="I1027" s="37"/>
      <c r="J1027" s="37"/>
      <c r="K1027" s="37"/>
      <c r="L1027" s="37"/>
      <c r="M1027" s="79"/>
      <c r="N1027" s="38"/>
      <c r="O1027" s="22" t="str">
        <f>IF(学校情報入力!$C$7="","",IF(学校情報入力!$C$7=登録データ!F1027,1,0))</f>
        <v/>
      </c>
      <c r="P1027" s="22" t="str">
        <f>IF(学校情報入力!$C$7="","",IF(学校情報入力!$C$7=登録データ!M1027,1,0))</f>
        <v/>
      </c>
    </row>
    <row r="1028" spans="1:16">
      <c r="A1028" s="221">
        <v>2026</v>
      </c>
      <c r="B1028" s="221" t="s">
        <v>2562</v>
      </c>
      <c r="C1028" s="221" t="s">
        <v>2563</v>
      </c>
      <c r="D1028" s="221" t="s">
        <v>3071</v>
      </c>
      <c r="E1028" s="221">
        <v>35</v>
      </c>
      <c r="F1028" s="221" t="s">
        <v>367</v>
      </c>
      <c r="G1028" s="221">
        <v>5</v>
      </c>
      <c r="H1028" s="37"/>
      <c r="I1028" s="37"/>
      <c r="J1028" s="37"/>
      <c r="K1028" s="37"/>
      <c r="L1028" s="37"/>
      <c r="M1028" s="79"/>
      <c r="N1028" s="38"/>
      <c r="O1028" s="22" t="str">
        <f>IF(学校情報入力!$C$7="","",IF(学校情報入力!$C$7=登録データ!F1028,1,0))</f>
        <v/>
      </c>
      <c r="P1028" s="22" t="str">
        <f>IF(学校情報入力!$C$7="","",IF(学校情報入力!$C$7=登録データ!M1028,1,0))</f>
        <v/>
      </c>
    </row>
    <row r="1029" spans="1:16">
      <c r="A1029" s="221">
        <v>2027</v>
      </c>
      <c r="B1029" s="221" t="s">
        <v>2564</v>
      </c>
      <c r="C1029" s="221" t="s">
        <v>2565</v>
      </c>
      <c r="D1029" s="221" t="s">
        <v>3071</v>
      </c>
      <c r="E1029" s="221">
        <v>35</v>
      </c>
      <c r="F1029" s="221" t="s">
        <v>367</v>
      </c>
      <c r="G1029" s="221">
        <v>4</v>
      </c>
      <c r="H1029" s="37"/>
      <c r="I1029" s="37"/>
      <c r="J1029" s="37"/>
      <c r="K1029" s="37"/>
      <c r="L1029" s="37"/>
      <c r="M1029" s="79"/>
      <c r="N1029" s="38"/>
      <c r="O1029" s="22" t="str">
        <f>IF(学校情報入力!$C$7="","",IF(学校情報入力!$C$7=登録データ!F1029,1,0))</f>
        <v/>
      </c>
      <c r="P1029" s="22" t="str">
        <f>IF(学校情報入力!$C$7="","",IF(学校情報入力!$C$7=登録データ!M1029,1,0))</f>
        <v/>
      </c>
    </row>
    <row r="1030" spans="1:16">
      <c r="A1030" s="221">
        <v>2028</v>
      </c>
      <c r="B1030" s="221" t="s">
        <v>2566</v>
      </c>
      <c r="C1030" s="221" t="s">
        <v>2567</v>
      </c>
      <c r="D1030" s="221" t="s">
        <v>3071</v>
      </c>
      <c r="E1030" s="221">
        <v>35</v>
      </c>
      <c r="F1030" s="221" t="s">
        <v>367</v>
      </c>
      <c r="G1030" s="221">
        <v>4</v>
      </c>
      <c r="H1030" s="37"/>
      <c r="I1030" s="37"/>
      <c r="J1030" s="37"/>
      <c r="K1030" s="37"/>
      <c r="L1030" s="37"/>
      <c r="M1030" s="79"/>
      <c r="N1030" s="38"/>
      <c r="O1030" s="22" t="str">
        <f>IF(学校情報入力!$C$7="","",IF(学校情報入力!$C$7=登録データ!F1030,1,0))</f>
        <v/>
      </c>
      <c r="P1030" s="22" t="str">
        <f>IF(学校情報入力!$C$7="","",IF(学校情報入力!$C$7=登録データ!M1030,1,0))</f>
        <v/>
      </c>
    </row>
    <row r="1031" spans="1:16">
      <c r="A1031" s="221">
        <v>2029</v>
      </c>
      <c r="B1031" s="221" t="s">
        <v>2568</v>
      </c>
      <c r="C1031" s="221" t="s">
        <v>2569</v>
      </c>
      <c r="D1031" s="221" t="s">
        <v>3071</v>
      </c>
      <c r="E1031" s="221">
        <v>35</v>
      </c>
      <c r="F1031" s="221" t="s">
        <v>367</v>
      </c>
      <c r="G1031" s="221">
        <v>4</v>
      </c>
      <c r="H1031" s="37"/>
      <c r="I1031" s="37"/>
      <c r="J1031" s="37"/>
      <c r="K1031" s="37"/>
      <c r="L1031" s="37"/>
      <c r="M1031" s="79"/>
      <c r="N1031" s="38"/>
      <c r="O1031" s="22" t="str">
        <f>IF(学校情報入力!$C$7="","",IF(学校情報入力!$C$7=登録データ!F1031,1,0))</f>
        <v/>
      </c>
      <c r="P1031" s="22" t="str">
        <f>IF(学校情報入力!$C$7="","",IF(学校情報入力!$C$7=登録データ!M1031,1,0))</f>
        <v/>
      </c>
    </row>
    <row r="1032" spans="1:16">
      <c r="A1032" s="221">
        <v>2030</v>
      </c>
      <c r="B1032" s="221" t="s">
        <v>2570</v>
      </c>
      <c r="C1032" s="221" t="s">
        <v>2571</v>
      </c>
      <c r="D1032" s="221" t="s">
        <v>3071</v>
      </c>
      <c r="E1032" s="221">
        <v>35</v>
      </c>
      <c r="F1032" s="221" t="s">
        <v>367</v>
      </c>
      <c r="G1032" s="221">
        <v>4</v>
      </c>
      <c r="H1032" s="37"/>
      <c r="I1032" s="37"/>
      <c r="J1032" s="37"/>
      <c r="K1032" s="37"/>
      <c r="L1032" s="37"/>
      <c r="M1032" s="79"/>
      <c r="N1032" s="38"/>
      <c r="O1032" s="22" t="str">
        <f>IF(学校情報入力!$C$7="","",IF(学校情報入力!$C$7=登録データ!F1032,1,0))</f>
        <v/>
      </c>
      <c r="P1032" s="22" t="str">
        <f>IF(学校情報入力!$C$7="","",IF(学校情報入力!$C$7=登録データ!M1032,1,0))</f>
        <v/>
      </c>
    </row>
    <row r="1033" spans="1:16">
      <c r="A1033" s="221">
        <v>2031</v>
      </c>
      <c r="B1033" s="221" t="s">
        <v>2572</v>
      </c>
      <c r="C1033" s="221" t="s">
        <v>2573</v>
      </c>
      <c r="D1033" s="221" t="s">
        <v>3071</v>
      </c>
      <c r="E1033" s="221">
        <v>35</v>
      </c>
      <c r="F1033" s="221" t="s">
        <v>367</v>
      </c>
      <c r="G1033" s="221">
        <v>4</v>
      </c>
      <c r="H1033" s="37"/>
      <c r="I1033" s="37"/>
      <c r="J1033" s="37"/>
      <c r="K1033" s="37"/>
      <c r="L1033" s="37"/>
      <c r="M1033" s="79"/>
      <c r="N1033" s="38"/>
      <c r="O1033" s="22" t="str">
        <f>IF(学校情報入力!$C$7="","",IF(学校情報入力!$C$7=登録データ!F1033,1,0))</f>
        <v/>
      </c>
      <c r="P1033" s="22" t="str">
        <f>IF(学校情報入力!$C$7="","",IF(学校情報入力!$C$7=登録データ!M1033,1,0))</f>
        <v/>
      </c>
    </row>
    <row r="1034" spans="1:16">
      <c r="A1034" s="221">
        <v>2032</v>
      </c>
      <c r="B1034" s="221" t="s">
        <v>2574</v>
      </c>
      <c r="C1034" s="221" t="s">
        <v>2575</v>
      </c>
      <c r="D1034" s="221" t="s">
        <v>3072</v>
      </c>
      <c r="E1034" s="221">
        <v>28</v>
      </c>
      <c r="F1034" s="221" t="s">
        <v>3112</v>
      </c>
      <c r="G1034" s="221" t="s">
        <v>3137</v>
      </c>
      <c r="H1034" s="37"/>
      <c r="I1034" s="37"/>
      <c r="J1034" s="37"/>
      <c r="K1034" s="37"/>
      <c r="L1034" s="37"/>
      <c r="M1034" s="79"/>
      <c r="N1034" s="38"/>
      <c r="O1034" s="22" t="str">
        <f>IF(学校情報入力!$C$7="","",IF(学校情報入力!$C$7=登録データ!F1034,1,0))</f>
        <v/>
      </c>
      <c r="P1034" s="22" t="str">
        <f>IF(学校情報入力!$C$7="","",IF(学校情報入力!$C$7=登録データ!M1034,1,0))</f>
        <v/>
      </c>
    </row>
    <row r="1035" spans="1:16">
      <c r="A1035" s="221">
        <v>2033</v>
      </c>
      <c r="B1035" s="221" t="s">
        <v>2576</v>
      </c>
      <c r="C1035" s="221" t="s">
        <v>2577</v>
      </c>
      <c r="D1035" s="221" t="s">
        <v>3072</v>
      </c>
      <c r="E1035" s="221">
        <v>28</v>
      </c>
      <c r="F1035" s="221" t="s">
        <v>3112</v>
      </c>
      <c r="G1035" s="221" t="s">
        <v>3137</v>
      </c>
      <c r="H1035" s="37"/>
      <c r="I1035" s="37"/>
      <c r="J1035" s="37"/>
      <c r="K1035" s="37"/>
      <c r="L1035" s="37"/>
      <c r="M1035" s="79"/>
      <c r="N1035" s="38"/>
      <c r="O1035" s="22" t="str">
        <f>IF(学校情報入力!$C$7="","",IF(学校情報入力!$C$7=登録データ!F1035,1,0))</f>
        <v/>
      </c>
      <c r="P1035" s="22" t="str">
        <f>IF(学校情報入力!$C$7="","",IF(学校情報入力!$C$7=登録データ!M1035,1,0))</f>
        <v/>
      </c>
    </row>
    <row r="1036" spans="1:16">
      <c r="A1036" s="221">
        <v>2034</v>
      </c>
      <c r="B1036" s="221" t="s">
        <v>2578</v>
      </c>
      <c r="C1036" s="221" t="s">
        <v>2579</v>
      </c>
      <c r="D1036" s="221" t="s">
        <v>3068</v>
      </c>
      <c r="E1036" s="221">
        <v>37</v>
      </c>
      <c r="F1036" s="221" t="s">
        <v>3112</v>
      </c>
      <c r="G1036" s="221" t="s">
        <v>3137</v>
      </c>
      <c r="H1036" s="37"/>
      <c r="I1036" s="37"/>
      <c r="J1036" s="37"/>
      <c r="K1036" s="37"/>
      <c r="L1036" s="37"/>
      <c r="M1036" s="79"/>
      <c r="N1036" s="38"/>
      <c r="O1036" s="22" t="str">
        <f>IF(学校情報入力!$C$7="","",IF(学校情報入力!$C$7=登録データ!F1036,1,0))</f>
        <v/>
      </c>
      <c r="P1036" s="22" t="str">
        <f>IF(学校情報入力!$C$7="","",IF(学校情報入力!$C$7=登録データ!M1036,1,0))</f>
        <v/>
      </c>
    </row>
    <row r="1037" spans="1:16">
      <c r="A1037" s="221">
        <v>2035</v>
      </c>
      <c r="B1037" s="221" t="s">
        <v>2580</v>
      </c>
      <c r="C1037" s="221" t="s">
        <v>1913</v>
      </c>
      <c r="D1037" s="221" t="s">
        <v>3072</v>
      </c>
      <c r="E1037" s="221">
        <v>28</v>
      </c>
      <c r="F1037" s="221" t="s">
        <v>3112</v>
      </c>
      <c r="G1037" s="221" t="s">
        <v>3137</v>
      </c>
      <c r="H1037" s="37"/>
      <c r="I1037" s="37"/>
      <c r="J1037" s="37"/>
      <c r="K1037" s="37"/>
      <c r="L1037" s="37"/>
      <c r="M1037" s="79"/>
      <c r="N1037" s="38"/>
      <c r="O1037" s="22" t="str">
        <f>IF(学校情報入力!$C$7="","",IF(学校情報入力!$C$7=登録データ!F1037,1,0))</f>
        <v/>
      </c>
      <c r="P1037" s="22" t="str">
        <f>IF(学校情報入力!$C$7="","",IF(学校情報入力!$C$7=登録データ!M1037,1,0))</f>
        <v/>
      </c>
    </row>
    <row r="1038" spans="1:16">
      <c r="A1038" s="221">
        <v>2036</v>
      </c>
      <c r="B1038" s="221" t="s">
        <v>2581</v>
      </c>
      <c r="C1038" s="221" t="s">
        <v>2582</v>
      </c>
      <c r="D1038" s="221" t="s">
        <v>3066</v>
      </c>
      <c r="E1038" s="221">
        <v>33</v>
      </c>
      <c r="F1038" s="221" t="s">
        <v>3112</v>
      </c>
      <c r="G1038" s="221" t="s">
        <v>3137</v>
      </c>
      <c r="H1038" s="37"/>
      <c r="I1038" s="37"/>
      <c r="J1038" s="37"/>
      <c r="K1038" s="37"/>
      <c r="L1038" s="37"/>
      <c r="M1038" s="79"/>
      <c r="N1038" s="38"/>
      <c r="O1038" s="22" t="str">
        <f>IF(学校情報入力!$C$7="","",IF(学校情報入力!$C$7=登録データ!F1038,1,0))</f>
        <v/>
      </c>
      <c r="P1038" s="22" t="str">
        <f>IF(学校情報入力!$C$7="","",IF(学校情報入力!$C$7=登録データ!M1038,1,0))</f>
        <v/>
      </c>
    </row>
    <row r="1039" spans="1:16">
      <c r="A1039" s="221">
        <v>2037</v>
      </c>
      <c r="B1039" s="221" t="s">
        <v>2583</v>
      </c>
      <c r="C1039" s="221" t="s">
        <v>2584</v>
      </c>
      <c r="D1039" s="221" t="s">
        <v>3066</v>
      </c>
      <c r="E1039" s="221">
        <v>33</v>
      </c>
      <c r="F1039" s="221" t="s">
        <v>3112</v>
      </c>
      <c r="G1039" s="221" t="s">
        <v>3137</v>
      </c>
      <c r="H1039" s="37"/>
      <c r="I1039" s="37"/>
      <c r="J1039" s="37"/>
      <c r="K1039" s="37"/>
      <c r="L1039" s="37"/>
      <c r="M1039" s="79"/>
      <c r="N1039" s="38"/>
      <c r="O1039" s="22" t="str">
        <f>IF(学校情報入力!$C$7="","",IF(学校情報入力!$C$7=登録データ!F1039,1,0))</f>
        <v/>
      </c>
      <c r="P1039" s="22" t="str">
        <f>IF(学校情報入力!$C$7="","",IF(学校情報入力!$C$7=登録データ!M1039,1,0))</f>
        <v/>
      </c>
    </row>
    <row r="1040" spans="1:16">
      <c r="A1040" s="221">
        <v>2038</v>
      </c>
      <c r="B1040" s="221" t="s">
        <v>2585</v>
      </c>
      <c r="C1040" s="221" t="s">
        <v>2586</v>
      </c>
      <c r="D1040" s="221" t="s">
        <v>3073</v>
      </c>
      <c r="E1040" s="221">
        <v>31</v>
      </c>
      <c r="F1040" s="221" t="s">
        <v>3112</v>
      </c>
      <c r="G1040" s="221" t="s">
        <v>3137</v>
      </c>
      <c r="H1040" s="37"/>
      <c r="I1040" s="37"/>
      <c r="J1040" s="37"/>
      <c r="K1040" s="37"/>
      <c r="L1040" s="37"/>
      <c r="M1040" s="79"/>
      <c r="N1040" s="38"/>
      <c r="O1040" s="22" t="str">
        <f>IF(学校情報入力!$C$7="","",IF(学校情報入力!$C$7=登録データ!F1040,1,0))</f>
        <v/>
      </c>
      <c r="P1040" s="22" t="str">
        <f>IF(学校情報入力!$C$7="","",IF(学校情報入力!$C$7=登録データ!M1040,1,0))</f>
        <v/>
      </c>
    </row>
    <row r="1041" spans="1:16">
      <c r="A1041" s="221">
        <v>2039</v>
      </c>
      <c r="B1041" s="221" t="s">
        <v>2587</v>
      </c>
      <c r="C1041" s="221" t="s">
        <v>2588</v>
      </c>
      <c r="D1041" s="221" t="s">
        <v>3089</v>
      </c>
      <c r="E1041" s="221">
        <v>45</v>
      </c>
      <c r="F1041" s="221" t="s">
        <v>3112</v>
      </c>
      <c r="G1041" s="221" t="s">
        <v>3137</v>
      </c>
      <c r="H1041" s="37"/>
      <c r="I1041" s="37"/>
      <c r="J1041" s="37"/>
      <c r="K1041" s="37"/>
      <c r="L1041" s="37"/>
      <c r="M1041" s="79"/>
      <c r="N1041" s="38"/>
      <c r="O1041" s="22" t="str">
        <f>IF(学校情報入力!$C$7="","",IF(学校情報入力!$C$7=登録データ!F1041,1,0))</f>
        <v/>
      </c>
      <c r="P1041" s="22" t="str">
        <f>IF(学校情報入力!$C$7="","",IF(学校情報入力!$C$7=登録データ!M1041,1,0))</f>
        <v/>
      </c>
    </row>
    <row r="1042" spans="1:16">
      <c r="A1042" s="221">
        <v>2040</v>
      </c>
      <c r="B1042" s="221" t="s">
        <v>2589</v>
      </c>
      <c r="C1042" s="221" t="s">
        <v>2590</v>
      </c>
      <c r="D1042" s="221" t="s">
        <v>3065</v>
      </c>
      <c r="E1042" s="221">
        <v>34</v>
      </c>
      <c r="F1042" s="221" t="s">
        <v>3112</v>
      </c>
      <c r="G1042" s="221" t="s">
        <v>3137</v>
      </c>
      <c r="H1042" s="37"/>
      <c r="I1042" s="37"/>
      <c r="J1042" s="37"/>
      <c r="K1042" s="37"/>
      <c r="L1042" s="37"/>
      <c r="M1042" s="79"/>
      <c r="N1042" s="38"/>
      <c r="O1042" s="22" t="str">
        <f>IF(学校情報入力!$C$7="","",IF(学校情報入力!$C$7=登録データ!F1042,1,0))</f>
        <v/>
      </c>
      <c r="P1042" s="22" t="str">
        <f>IF(学校情報入力!$C$7="","",IF(学校情報入力!$C$7=登録データ!M1042,1,0))</f>
        <v/>
      </c>
    </row>
    <row r="1043" spans="1:16">
      <c r="A1043" s="221">
        <v>2041</v>
      </c>
      <c r="B1043" s="221" t="s">
        <v>2591</v>
      </c>
      <c r="C1043" s="221" t="s">
        <v>2592</v>
      </c>
      <c r="D1043" s="221" t="s">
        <v>3083</v>
      </c>
      <c r="E1043" s="221">
        <v>38</v>
      </c>
      <c r="F1043" s="221" t="s">
        <v>3112</v>
      </c>
      <c r="G1043" s="221" t="s">
        <v>3137</v>
      </c>
      <c r="H1043" s="37"/>
      <c r="I1043" s="37"/>
      <c r="J1043" s="37"/>
      <c r="K1043" s="37"/>
      <c r="L1043" s="37"/>
      <c r="M1043" s="79"/>
      <c r="N1043" s="38"/>
      <c r="O1043" s="22" t="str">
        <f>IF(学校情報入力!$C$7="","",IF(学校情報入力!$C$7=登録データ!F1043,1,0))</f>
        <v/>
      </c>
      <c r="P1043" s="22" t="str">
        <f>IF(学校情報入力!$C$7="","",IF(学校情報入力!$C$7=登録データ!M1043,1,0))</f>
        <v/>
      </c>
    </row>
    <row r="1044" spans="1:16">
      <c r="A1044" s="221">
        <v>2042</v>
      </c>
      <c r="B1044" s="221" t="s">
        <v>2593</v>
      </c>
      <c r="C1044" s="221" t="s">
        <v>2594</v>
      </c>
      <c r="D1044" s="221" t="s">
        <v>3068</v>
      </c>
      <c r="E1044" s="221">
        <v>37</v>
      </c>
      <c r="F1044" s="221" t="s">
        <v>3112</v>
      </c>
      <c r="G1044" s="221" t="s">
        <v>3137</v>
      </c>
      <c r="H1044" s="37"/>
      <c r="I1044" s="37"/>
      <c r="J1044" s="37"/>
      <c r="K1044" s="37"/>
      <c r="L1044" s="37"/>
      <c r="M1044" s="79"/>
      <c r="N1044" s="38"/>
      <c r="O1044" s="22" t="str">
        <f>IF(学校情報入力!$C$7="","",IF(学校情報入力!$C$7=登録データ!F1044,1,0))</f>
        <v/>
      </c>
      <c r="P1044" s="22" t="str">
        <f>IF(学校情報入力!$C$7="","",IF(学校情報入力!$C$7=登録データ!M1044,1,0))</f>
        <v/>
      </c>
    </row>
    <row r="1045" spans="1:16">
      <c r="A1045" s="221">
        <v>2043</v>
      </c>
      <c r="B1045" s="221" t="s">
        <v>2595</v>
      </c>
      <c r="C1045" s="221" t="s">
        <v>2596</v>
      </c>
      <c r="D1045" s="221" t="s">
        <v>3071</v>
      </c>
      <c r="E1045" s="221">
        <v>35</v>
      </c>
      <c r="F1045" s="221" t="s">
        <v>3112</v>
      </c>
      <c r="G1045" s="221" t="s">
        <v>3137</v>
      </c>
      <c r="H1045" s="37"/>
      <c r="I1045" s="37"/>
      <c r="J1045" s="37"/>
      <c r="K1045" s="37"/>
      <c r="L1045" s="37"/>
      <c r="M1045" s="79"/>
      <c r="N1045" s="38"/>
      <c r="O1045" s="22" t="str">
        <f>IF(学校情報入力!$C$7="","",IF(学校情報入力!$C$7=登録データ!F1045,1,0))</f>
        <v/>
      </c>
      <c r="P1045" s="22" t="str">
        <f>IF(学校情報入力!$C$7="","",IF(学校情報入力!$C$7=登録データ!M1045,1,0))</f>
        <v/>
      </c>
    </row>
    <row r="1046" spans="1:16">
      <c r="A1046" s="221">
        <v>2044</v>
      </c>
      <c r="B1046" s="221" t="s">
        <v>2597</v>
      </c>
      <c r="C1046" s="221" t="s">
        <v>2598</v>
      </c>
      <c r="D1046" s="221" t="s">
        <v>3067</v>
      </c>
      <c r="E1046" s="221">
        <v>32</v>
      </c>
      <c r="F1046" s="221" t="s">
        <v>3112</v>
      </c>
      <c r="G1046" s="221" t="s">
        <v>3137</v>
      </c>
      <c r="H1046" s="37"/>
      <c r="I1046" s="37"/>
      <c r="J1046" s="37"/>
      <c r="K1046" s="37"/>
      <c r="L1046" s="37"/>
      <c r="M1046" s="79"/>
      <c r="N1046" s="38"/>
      <c r="O1046" s="22" t="str">
        <f>IF(学校情報入力!$C$7="","",IF(学校情報入力!$C$7=登録データ!F1046,1,0))</f>
        <v/>
      </c>
      <c r="P1046" s="22" t="str">
        <f>IF(学校情報入力!$C$7="","",IF(学校情報入力!$C$7=登録データ!M1046,1,0))</f>
        <v/>
      </c>
    </row>
    <row r="1047" spans="1:16">
      <c r="A1047" s="221">
        <v>2045</v>
      </c>
      <c r="B1047" s="221" t="s">
        <v>2599</v>
      </c>
      <c r="C1047" s="221" t="s">
        <v>2600</v>
      </c>
      <c r="D1047" s="221" t="s">
        <v>3076</v>
      </c>
      <c r="E1047" s="221">
        <v>40</v>
      </c>
      <c r="F1047" s="221" t="s">
        <v>3112</v>
      </c>
      <c r="G1047" s="221" t="s">
        <v>3137</v>
      </c>
      <c r="H1047" s="37"/>
      <c r="I1047" s="37"/>
      <c r="J1047" s="37"/>
      <c r="K1047" s="37"/>
      <c r="L1047" s="37"/>
      <c r="M1047" s="79"/>
      <c r="N1047" s="38"/>
      <c r="O1047" s="22" t="str">
        <f>IF(学校情報入力!$C$7="","",IF(学校情報入力!$C$7=登録データ!F1047,1,0))</f>
        <v/>
      </c>
      <c r="P1047" s="22" t="str">
        <f>IF(学校情報入力!$C$7="","",IF(学校情報入力!$C$7=登録データ!M1047,1,0))</f>
        <v/>
      </c>
    </row>
    <row r="1048" spans="1:16">
      <c r="A1048" s="221">
        <v>2046</v>
      </c>
      <c r="B1048" s="221" t="s">
        <v>2601</v>
      </c>
      <c r="C1048" s="221" t="s">
        <v>2602</v>
      </c>
      <c r="D1048" s="221" t="s">
        <v>3073</v>
      </c>
      <c r="E1048" s="221">
        <v>31</v>
      </c>
      <c r="F1048" s="221" t="s">
        <v>3112</v>
      </c>
      <c r="G1048" s="221" t="s">
        <v>3137</v>
      </c>
      <c r="H1048" s="37"/>
      <c r="I1048" s="37"/>
      <c r="J1048" s="37"/>
      <c r="K1048" s="37"/>
      <c r="L1048" s="37"/>
      <c r="M1048" s="79"/>
      <c r="N1048" s="38"/>
      <c r="O1048" s="22" t="str">
        <f>IF(学校情報入力!$C$7="","",IF(学校情報入力!$C$7=登録データ!F1048,1,0))</f>
        <v/>
      </c>
      <c r="P1048" s="22" t="str">
        <f>IF(学校情報入力!$C$7="","",IF(学校情報入力!$C$7=登録データ!M1048,1,0))</f>
        <v/>
      </c>
    </row>
    <row r="1049" spans="1:16">
      <c r="A1049" s="221">
        <v>2047</v>
      </c>
      <c r="B1049" s="221" t="s">
        <v>2603</v>
      </c>
      <c r="C1049" s="221" t="s">
        <v>2604</v>
      </c>
      <c r="D1049" s="221" t="s">
        <v>3066</v>
      </c>
      <c r="E1049" s="221">
        <v>33</v>
      </c>
      <c r="F1049" s="221" t="s">
        <v>3112</v>
      </c>
      <c r="G1049" s="221" t="s">
        <v>3137</v>
      </c>
      <c r="H1049" s="37"/>
      <c r="I1049" s="37"/>
      <c r="J1049" s="37"/>
      <c r="K1049" s="37"/>
      <c r="L1049" s="37"/>
      <c r="M1049" s="79"/>
      <c r="N1049" s="38"/>
      <c r="O1049" s="22" t="str">
        <f>IF(学校情報入力!$C$7="","",IF(学校情報入力!$C$7=登録データ!F1049,1,0))</f>
        <v/>
      </c>
      <c r="P1049" s="22" t="str">
        <f>IF(学校情報入力!$C$7="","",IF(学校情報入力!$C$7=登録データ!M1049,1,0))</f>
        <v/>
      </c>
    </row>
    <row r="1050" spans="1:16">
      <c r="A1050" s="221">
        <v>2048</v>
      </c>
      <c r="B1050" s="221" t="s">
        <v>2605</v>
      </c>
      <c r="C1050" s="221" t="s">
        <v>2606</v>
      </c>
      <c r="D1050" s="221" t="s">
        <v>3066</v>
      </c>
      <c r="E1050" s="221">
        <v>33</v>
      </c>
      <c r="F1050" s="221" t="s">
        <v>3112</v>
      </c>
      <c r="G1050" s="221" t="s">
        <v>3137</v>
      </c>
      <c r="H1050" s="37"/>
      <c r="I1050" s="37"/>
      <c r="J1050" s="37"/>
      <c r="K1050" s="37"/>
      <c r="L1050" s="37"/>
      <c r="M1050" s="79"/>
      <c r="N1050" s="38"/>
      <c r="O1050" s="22" t="str">
        <f>IF(学校情報入力!$C$7="","",IF(学校情報入力!$C$7=登録データ!F1050,1,0))</f>
        <v/>
      </c>
      <c r="P1050" s="22" t="str">
        <f>IF(学校情報入力!$C$7="","",IF(学校情報入力!$C$7=登録データ!M1050,1,0))</f>
        <v/>
      </c>
    </row>
    <row r="1051" spans="1:16">
      <c r="A1051" s="221">
        <v>2049</v>
      </c>
      <c r="B1051" s="221" t="s">
        <v>2607</v>
      </c>
      <c r="C1051" s="221" t="s">
        <v>2608</v>
      </c>
      <c r="D1051" s="221" t="s">
        <v>3066</v>
      </c>
      <c r="E1051" s="221">
        <v>33</v>
      </c>
      <c r="F1051" s="221" t="s">
        <v>3112</v>
      </c>
      <c r="G1051" s="221" t="s">
        <v>3137</v>
      </c>
      <c r="H1051" s="37"/>
      <c r="I1051" s="37"/>
      <c r="J1051" s="37"/>
      <c r="K1051" s="37"/>
      <c r="L1051" s="37"/>
      <c r="M1051" s="79"/>
      <c r="N1051" s="38"/>
      <c r="O1051" s="22" t="str">
        <f>IF(学校情報入力!$C$7="","",IF(学校情報入力!$C$7=登録データ!F1051,1,0))</f>
        <v/>
      </c>
      <c r="P1051" s="22" t="str">
        <f>IF(学校情報入力!$C$7="","",IF(学校情報入力!$C$7=登録データ!M1051,1,0))</f>
        <v/>
      </c>
    </row>
    <row r="1052" spans="1:16">
      <c r="A1052" s="221">
        <v>2050</v>
      </c>
      <c r="B1052" s="221" t="s">
        <v>2609</v>
      </c>
      <c r="C1052" s="221" t="s">
        <v>2610</v>
      </c>
      <c r="D1052" s="221" t="s">
        <v>3072</v>
      </c>
      <c r="E1052" s="221">
        <v>28</v>
      </c>
      <c r="F1052" s="221" t="s">
        <v>3112</v>
      </c>
      <c r="G1052" s="221" t="s">
        <v>3137</v>
      </c>
      <c r="H1052" s="37"/>
      <c r="I1052" s="37"/>
      <c r="J1052" s="37"/>
      <c r="K1052" s="37"/>
      <c r="L1052" s="37"/>
      <c r="M1052" s="79"/>
      <c r="N1052" s="38"/>
      <c r="O1052" s="22" t="str">
        <f>IF(学校情報入力!$C$7="","",IF(学校情報入力!$C$7=登録データ!F1052,1,0))</f>
        <v/>
      </c>
      <c r="P1052" s="22" t="str">
        <f>IF(学校情報入力!$C$7="","",IF(学校情報入力!$C$7=登録データ!M1052,1,0))</f>
        <v/>
      </c>
    </row>
    <row r="1053" spans="1:16">
      <c r="A1053" s="221">
        <v>2051</v>
      </c>
      <c r="B1053" s="221" t="s">
        <v>2611</v>
      </c>
      <c r="C1053" s="221" t="s">
        <v>2612</v>
      </c>
      <c r="D1053" s="221" t="s">
        <v>3065</v>
      </c>
      <c r="E1053" s="221">
        <v>34</v>
      </c>
      <c r="F1053" s="221" t="s">
        <v>3112</v>
      </c>
      <c r="G1053" s="221" t="s">
        <v>3137</v>
      </c>
      <c r="H1053" s="37"/>
      <c r="I1053" s="37"/>
      <c r="J1053" s="37"/>
      <c r="K1053" s="37"/>
      <c r="L1053" s="37"/>
      <c r="M1053" s="79"/>
      <c r="N1053" s="38"/>
      <c r="O1053" s="22" t="str">
        <f>IF(学校情報入力!$C$7="","",IF(学校情報入力!$C$7=登録データ!F1053,1,0))</f>
        <v/>
      </c>
      <c r="P1053" s="22" t="str">
        <f>IF(学校情報入力!$C$7="","",IF(学校情報入力!$C$7=登録データ!M1053,1,0))</f>
        <v/>
      </c>
    </row>
    <row r="1054" spans="1:16">
      <c r="A1054" s="221">
        <v>2052</v>
      </c>
      <c r="B1054" s="221" t="s">
        <v>2613</v>
      </c>
      <c r="C1054" s="221" t="s">
        <v>2614</v>
      </c>
      <c r="D1054" s="221" t="s">
        <v>3065</v>
      </c>
      <c r="E1054" s="221">
        <v>34</v>
      </c>
      <c r="F1054" s="221" t="s">
        <v>3112</v>
      </c>
      <c r="G1054" s="221" t="s">
        <v>3137</v>
      </c>
      <c r="H1054" s="37"/>
      <c r="I1054" s="37"/>
      <c r="J1054" s="37"/>
      <c r="K1054" s="37"/>
      <c r="L1054" s="37"/>
      <c r="M1054" s="79"/>
      <c r="N1054" s="38"/>
      <c r="O1054" s="22" t="str">
        <f>IF(学校情報入力!$C$7="","",IF(学校情報入力!$C$7=登録データ!F1054,1,0))</f>
        <v/>
      </c>
      <c r="P1054" s="22" t="str">
        <f>IF(学校情報入力!$C$7="","",IF(学校情報入力!$C$7=登録データ!M1054,1,0))</f>
        <v/>
      </c>
    </row>
    <row r="1055" spans="1:16">
      <c r="A1055" s="221">
        <v>2053</v>
      </c>
      <c r="B1055" s="221" t="s">
        <v>2615</v>
      </c>
      <c r="C1055" s="221" t="s">
        <v>2616</v>
      </c>
      <c r="D1055" s="221" t="s">
        <v>3069</v>
      </c>
      <c r="E1055" s="221">
        <v>27</v>
      </c>
      <c r="F1055" s="221" t="s">
        <v>3112</v>
      </c>
      <c r="G1055" s="221" t="s">
        <v>3137</v>
      </c>
      <c r="H1055" s="37"/>
      <c r="I1055" s="37"/>
      <c r="J1055" s="37"/>
      <c r="K1055" s="37"/>
      <c r="L1055" s="37"/>
      <c r="M1055" s="79"/>
      <c r="N1055" s="38"/>
      <c r="O1055" s="22" t="str">
        <f>IF(学校情報入力!$C$7="","",IF(学校情報入力!$C$7=登録データ!F1055,1,0))</f>
        <v/>
      </c>
      <c r="P1055" s="22" t="str">
        <f>IF(学校情報入力!$C$7="","",IF(学校情報入力!$C$7=登録データ!M1055,1,0))</f>
        <v/>
      </c>
    </row>
    <row r="1056" spans="1:16">
      <c r="A1056" s="221">
        <v>2054</v>
      </c>
      <c r="B1056" s="221" t="s">
        <v>2617</v>
      </c>
      <c r="C1056" s="221" t="s">
        <v>2618</v>
      </c>
      <c r="D1056" s="221" t="s">
        <v>3071</v>
      </c>
      <c r="E1056" s="221">
        <v>35</v>
      </c>
      <c r="F1056" s="221" t="s">
        <v>3112</v>
      </c>
      <c r="G1056" s="221" t="s">
        <v>3137</v>
      </c>
      <c r="H1056" s="37"/>
      <c r="I1056" s="37"/>
      <c r="J1056" s="37"/>
      <c r="K1056" s="37"/>
      <c r="L1056" s="37"/>
      <c r="M1056" s="79"/>
      <c r="N1056" s="38"/>
      <c r="O1056" s="22" t="str">
        <f>IF(学校情報入力!$C$7="","",IF(学校情報入力!$C$7=登録データ!F1056,1,0))</f>
        <v/>
      </c>
      <c r="P1056" s="22" t="str">
        <f>IF(学校情報入力!$C$7="","",IF(学校情報入力!$C$7=登録データ!M1056,1,0))</f>
        <v/>
      </c>
    </row>
    <row r="1057" spans="1:16">
      <c r="A1057" s="221">
        <v>2055</v>
      </c>
      <c r="B1057" s="221" t="s">
        <v>2619</v>
      </c>
      <c r="C1057" s="221" t="s">
        <v>2620</v>
      </c>
      <c r="D1057" s="221" t="s">
        <v>3090</v>
      </c>
      <c r="E1057" s="221">
        <v>46</v>
      </c>
      <c r="F1057" s="221" t="s">
        <v>3112</v>
      </c>
      <c r="G1057" s="221" t="s">
        <v>3137</v>
      </c>
      <c r="H1057" s="37"/>
      <c r="I1057" s="37"/>
      <c r="J1057" s="37"/>
      <c r="K1057" s="37"/>
      <c r="L1057" s="37"/>
      <c r="M1057" s="79"/>
      <c r="N1057" s="38"/>
      <c r="O1057" s="22" t="str">
        <f>IF(学校情報入力!$C$7="","",IF(学校情報入力!$C$7=登録データ!F1057,1,0))</f>
        <v/>
      </c>
      <c r="P1057" s="22" t="str">
        <f>IF(学校情報入力!$C$7="","",IF(学校情報入力!$C$7=登録データ!M1057,1,0))</f>
        <v/>
      </c>
    </row>
    <row r="1058" spans="1:16">
      <c r="A1058" s="221">
        <v>2056</v>
      </c>
      <c r="B1058" s="221" t="s">
        <v>2621</v>
      </c>
      <c r="C1058" s="221" t="s">
        <v>2622</v>
      </c>
      <c r="D1058" s="221" t="s">
        <v>3072</v>
      </c>
      <c r="E1058" s="221">
        <v>28</v>
      </c>
      <c r="F1058" s="221" t="s">
        <v>3112</v>
      </c>
      <c r="G1058" s="221" t="s">
        <v>3137</v>
      </c>
      <c r="H1058" s="37"/>
      <c r="I1058" s="37"/>
      <c r="J1058" s="37"/>
      <c r="K1058" s="37"/>
      <c r="L1058" s="37"/>
      <c r="M1058" s="79"/>
      <c r="N1058" s="38"/>
      <c r="O1058" s="22" t="str">
        <f>IF(学校情報入力!$C$7="","",IF(学校情報入力!$C$7=登録データ!F1058,1,0))</f>
        <v/>
      </c>
      <c r="P1058" s="22" t="str">
        <f>IF(学校情報入力!$C$7="","",IF(学校情報入力!$C$7=登録データ!M1058,1,0))</f>
        <v/>
      </c>
    </row>
    <row r="1059" spans="1:16">
      <c r="A1059" s="221">
        <v>2057</v>
      </c>
      <c r="B1059" s="221" t="s">
        <v>2623</v>
      </c>
      <c r="C1059" s="221" t="s">
        <v>2624</v>
      </c>
      <c r="D1059" s="221" t="s">
        <v>3073</v>
      </c>
      <c r="E1059" s="221">
        <v>31</v>
      </c>
      <c r="F1059" s="221" t="s">
        <v>3112</v>
      </c>
      <c r="G1059" s="221" t="s">
        <v>3137</v>
      </c>
      <c r="H1059" s="37"/>
      <c r="I1059" s="37"/>
      <c r="J1059" s="37"/>
      <c r="K1059" s="37"/>
      <c r="L1059" s="37"/>
      <c r="M1059" s="79"/>
      <c r="N1059" s="38"/>
      <c r="O1059" s="22" t="str">
        <f>IF(学校情報入力!$C$7="","",IF(学校情報入力!$C$7=登録データ!F1059,1,0))</f>
        <v/>
      </c>
      <c r="P1059" s="22" t="str">
        <f>IF(学校情報入力!$C$7="","",IF(学校情報入力!$C$7=登録データ!M1059,1,0))</f>
        <v/>
      </c>
    </row>
    <row r="1060" spans="1:16">
      <c r="A1060" s="221">
        <v>2058</v>
      </c>
      <c r="B1060" s="221" t="s">
        <v>2625</v>
      </c>
      <c r="C1060" s="221" t="s">
        <v>2626</v>
      </c>
      <c r="D1060" s="221" t="s">
        <v>3076</v>
      </c>
      <c r="E1060" s="221">
        <v>40</v>
      </c>
      <c r="F1060" s="221" t="s">
        <v>3112</v>
      </c>
      <c r="G1060" s="221" t="s">
        <v>3137</v>
      </c>
      <c r="H1060" s="37"/>
      <c r="I1060" s="37"/>
      <c r="J1060" s="37"/>
      <c r="K1060" s="37"/>
      <c r="L1060" s="37"/>
      <c r="M1060" s="79"/>
      <c r="N1060" s="38"/>
      <c r="O1060" s="22" t="str">
        <f>IF(学校情報入力!$C$7="","",IF(学校情報入力!$C$7=登録データ!F1060,1,0))</f>
        <v/>
      </c>
      <c r="P1060" s="22" t="str">
        <f>IF(学校情報入力!$C$7="","",IF(学校情報入力!$C$7=登録データ!M1060,1,0))</f>
        <v/>
      </c>
    </row>
    <row r="1061" spans="1:16">
      <c r="A1061" s="221">
        <v>2059</v>
      </c>
      <c r="B1061" s="221" t="s">
        <v>2627</v>
      </c>
      <c r="C1061" s="221" t="s">
        <v>2628</v>
      </c>
      <c r="D1061" s="221" t="s">
        <v>3071</v>
      </c>
      <c r="E1061" s="221">
        <v>35</v>
      </c>
      <c r="F1061" s="221" t="s">
        <v>3112</v>
      </c>
      <c r="G1061" s="221" t="s">
        <v>3137</v>
      </c>
      <c r="H1061" s="37"/>
      <c r="I1061" s="37"/>
      <c r="J1061" s="37"/>
      <c r="K1061" s="37"/>
      <c r="L1061" s="37"/>
      <c r="M1061" s="79"/>
      <c r="N1061" s="38"/>
      <c r="O1061" s="22" t="str">
        <f>IF(学校情報入力!$C$7="","",IF(学校情報入力!$C$7=登録データ!F1061,1,0))</f>
        <v/>
      </c>
      <c r="P1061" s="22" t="str">
        <f>IF(学校情報入力!$C$7="","",IF(学校情報入力!$C$7=登録データ!M1061,1,0))</f>
        <v/>
      </c>
    </row>
    <row r="1062" spans="1:16">
      <c r="A1062" s="221">
        <v>2060</v>
      </c>
      <c r="B1062" s="221" t="s">
        <v>2629</v>
      </c>
      <c r="C1062" s="221" t="s">
        <v>2630</v>
      </c>
      <c r="D1062" s="221" t="s">
        <v>3066</v>
      </c>
      <c r="E1062" s="221">
        <v>33</v>
      </c>
      <c r="F1062" s="221" t="s">
        <v>3112</v>
      </c>
      <c r="G1062" s="221" t="s">
        <v>3137</v>
      </c>
      <c r="H1062" s="37"/>
      <c r="I1062" s="37"/>
      <c r="J1062" s="37"/>
      <c r="K1062" s="37"/>
      <c r="L1062" s="37"/>
      <c r="M1062" s="79"/>
      <c r="N1062" s="38"/>
      <c r="O1062" s="22" t="str">
        <f>IF(学校情報入力!$C$7="","",IF(学校情報入力!$C$7=登録データ!F1062,1,0))</f>
        <v/>
      </c>
      <c r="P1062" s="22" t="str">
        <f>IF(学校情報入力!$C$7="","",IF(学校情報入力!$C$7=登録データ!M1062,1,0))</f>
        <v/>
      </c>
    </row>
    <row r="1063" spans="1:16">
      <c r="A1063" s="221">
        <v>2061</v>
      </c>
      <c r="B1063" s="221" t="s">
        <v>2631</v>
      </c>
      <c r="C1063" s="221" t="s">
        <v>2632</v>
      </c>
      <c r="D1063" s="221" t="s">
        <v>3073</v>
      </c>
      <c r="E1063" s="221">
        <v>31</v>
      </c>
      <c r="F1063" s="221" t="s">
        <v>3112</v>
      </c>
      <c r="G1063" s="221" t="s">
        <v>3137</v>
      </c>
      <c r="H1063" s="37"/>
      <c r="I1063" s="37"/>
      <c r="J1063" s="37"/>
      <c r="K1063" s="37"/>
      <c r="L1063" s="37"/>
      <c r="M1063" s="79"/>
      <c r="N1063" s="38"/>
      <c r="O1063" s="22" t="str">
        <f>IF(学校情報入力!$C$7="","",IF(学校情報入力!$C$7=登録データ!F1063,1,0))</f>
        <v/>
      </c>
      <c r="P1063" s="22" t="str">
        <f>IF(学校情報入力!$C$7="","",IF(学校情報入力!$C$7=登録データ!M1063,1,0))</f>
        <v/>
      </c>
    </row>
    <row r="1064" spans="1:16">
      <c r="A1064" s="221">
        <v>2062</v>
      </c>
      <c r="B1064" s="221" t="s">
        <v>2633</v>
      </c>
      <c r="C1064" s="221" t="s">
        <v>2634</v>
      </c>
      <c r="D1064" s="221" t="s">
        <v>3072</v>
      </c>
      <c r="E1064" s="221">
        <v>28</v>
      </c>
      <c r="F1064" s="221" t="s">
        <v>3112</v>
      </c>
      <c r="G1064" s="221" t="s">
        <v>3137</v>
      </c>
      <c r="H1064" s="37"/>
      <c r="I1064" s="37"/>
      <c r="J1064" s="37"/>
      <c r="K1064" s="37"/>
      <c r="L1064" s="37"/>
      <c r="M1064" s="79"/>
      <c r="N1064" s="38"/>
      <c r="O1064" s="22" t="str">
        <f>IF(学校情報入力!$C$7="","",IF(学校情報入力!$C$7=登録データ!F1064,1,0))</f>
        <v/>
      </c>
      <c r="P1064" s="22" t="str">
        <f>IF(学校情報入力!$C$7="","",IF(学校情報入力!$C$7=登録データ!M1064,1,0))</f>
        <v/>
      </c>
    </row>
    <row r="1065" spans="1:16">
      <c r="A1065" s="221">
        <v>2063</v>
      </c>
      <c r="B1065" s="221" t="s">
        <v>2635</v>
      </c>
      <c r="C1065" s="221" t="s">
        <v>2636</v>
      </c>
      <c r="D1065" s="221" t="s">
        <v>3084</v>
      </c>
      <c r="E1065" s="221">
        <v>42</v>
      </c>
      <c r="F1065" s="221" t="s">
        <v>3112</v>
      </c>
      <c r="G1065" s="221" t="s">
        <v>3137</v>
      </c>
      <c r="H1065" s="37"/>
      <c r="I1065" s="37"/>
      <c r="J1065" s="37"/>
      <c r="K1065" s="37"/>
      <c r="L1065" s="37"/>
      <c r="M1065" s="79"/>
      <c r="N1065" s="38"/>
      <c r="O1065" s="22" t="str">
        <f>IF(学校情報入力!$C$7="","",IF(学校情報入力!$C$7=登録データ!F1065,1,0))</f>
        <v/>
      </c>
      <c r="P1065" s="22" t="str">
        <f>IF(学校情報入力!$C$7="","",IF(学校情報入力!$C$7=登録データ!M1065,1,0))</f>
        <v/>
      </c>
    </row>
    <row r="1066" spans="1:16">
      <c r="A1066" s="221">
        <v>2064</v>
      </c>
      <c r="B1066" s="221" t="s">
        <v>2637</v>
      </c>
      <c r="C1066" s="221" t="s">
        <v>2638</v>
      </c>
      <c r="D1066" s="221" t="s">
        <v>3078</v>
      </c>
      <c r="E1066" s="221">
        <v>43</v>
      </c>
      <c r="F1066" s="221" t="s">
        <v>3112</v>
      </c>
      <c r="G1066" s="221" t="s">
        <v>3137</v>
      </c>
      <c r="H1066" s="37"/>
      <c r="I1066" s="37"/>
      <c r="J1066" s="37"/>
      <c r="K1066" s="37"/>
      <c r="L1066" s="37"/>
      <c r="M1066" s="79"/>
      <c r="N1066" s="38"/>
      <c r="O1066" s="22" t="str">
        <f>IF(学校情報入力!$C$7="","",IF(学校情報入力!$C$7=登録データ!F1066,1,0))</f>
        <v/>
      </c>
      <c r="P1066" s="22" t="str">
        <f>IF(学校情報入力!$C$7="","",IF(学校情報入力!$C$7=登録データ!M1066,1,0))</f>
        <v/>
      </c>
    </row>
    <row r="1067" spans="1:16">
      <c r="A1067" s="221">
        <v>2065</v>
      </c>
      <c r="B1067" s="221" t="s">
        <v>2639</v>
      </c>
      <c r="C1067" s="221" t="s">
        <v>2640</v>
      </c>
      <c r="D1067" s="221" t="s">
        <v>3083</v>
      </c>
      <c r="E1067" s="221">
        <v>38</v>
      </c>
      <c r="F1067" s="221" t="s">
        <v>3112</v>
      </c>
      <c r="G1067" s="221" t="s">
        <v>3137</v>
      </c>
      <c r="H1067" s="37"/>
      <c r="I1067" s="37"/>
      <c r="J1067" s="37"/>
      <c r="K1067" s="37"/>
      <c r="L1067" s="37"/>
      <c r="M1067" s="79"/>
      <c r="N1067" s="38"/>
      <c r="O1067" s="22" t="str">
        <f>IF(学校情報入力!$C$7="","",IF(学校情報入力!$C$7=登録データ!F1067,1,0))</f>
        <v/>
      </c>
      <c r="P1067" s="22" t="str">
        <f>IF(学校情報入力!$C$7="","",IF(学校情報入力!$C$7=登録データ!M1067,1,0))</f>
        <v/>
      </c>
    </row>
    <row r="1068" spans="1:16">
      <c r="A1068" s="221">
        <v>2066</v>
      </c>
      <c r="B1068" s="221" t="s">
        <v>2641</v>
      </c>
      <c r="C1068" s="221" t="s">
        <v>2642</v>
      </c>
      <c r="D1068" s="221" t="s">
        <v>3066</v>
      </c>
      <c r="E1068" s="221">
        <v>33</v>
      </c>
      <c r="F1068" s="221" t="s">
        <v>3112</v>
      </c>
      <c r="G1068" s="221" t="s">
        <v>3137</v>
      </c>
      <c r="H1068" s="37"/>
      <c r="I1068" s="37"/>
      <c r="J1068" s="37"/>
      <c r="K1068" s="37"/>
      <c r="L1068" s="37"/>
      <c r="M1068" s="79"/>
      <c r="N1068" s="38"/>
      <c r="O1068" s="22" t="str">
        <f>IF(学校情報入力!$C$7="","",IF(学校情報入力!$C$7=登録データ!F1068,1,0))</f>
        <v/>
      </c>
      <c r="P1068" s="22" t="str">
        <f>IF(学校情報入力!$C$7="","",IF(学校情報入力!$C$7=登録データ!M1068,1,0))</f>
        <v/>
      </c>
    </row>
    <row r="1069" spans="1:16">
      <c r="A1069" s="221">
        <v>2067</v>
      </c>
      <c r="B1069" s="221" t="s">
        <v>2643</v>
      </c>
      <c r="C1069" s="221" t="s">
        <v>2644</v>
      </c>
      <c r="D1069" s="221" t="s">
        <v>3066</v>
      </c>
      <c r="E1069" s="221">
        <v>33</v>
      </c>
      <c r="F1069" s="221" t="s">
        <v>3112</v>
      </c>
      <c r="G1069" s="221" t="s">
        <v>3137</v>
      </c>
      <c r="H1069" s="37"/>
      <c r="I1069" s="37"/>
      <c r="J1069" s="37"/>
      <c r="K1069" s="37"/>
      <c r="L1069" s="37"/>
      <c r="M1069" s="79"/>
      <c r="N1069" s="38"/>
      <c r="O1069" s="22" t="str">
        <f>IF(学校情報入力!$C$7="","",IF(学校情報入力!$C$7=登録データ!F1069,1,0))</f>
        <v/>
      </c>
      <c r="P1069" s="22" t="str">
        <f>IF(学校情報入力!$C$7="","",IF(学校情報入力!$C$7=登録データ!M1069,1,0))</f>
        <v/>
      </c>
    </row>
    <row r="1070" spans="1:16">
      <c r="A1070" s="221">
        <v>2068</v>
      </c>
      <c r="B1070" s="221" t="s">
        <v>2645</v>
      </c>
      <c r="C1070" s="221" t="s">
        <v>2646</v>
      </c>
      <c r="D1070" s="221" t="s">
        <v>3065</v>
      </c>
      <c r="E1070" s="221">
        <v>34</v>
      </c>
      <c r="F1070" s="221" t="s">
        <v>3112</v>
      </c>
      <c r="G1070" s="221" t="s">
        <v>3137</v>
      </c>
      <c r="H1070" s="37"/>
      <c r="I1070" s="37"/>
      <c r="J1070" s="37"/>
      <c r="K1070" s="37"/>
      <c r="L1070" s="37"/>
      <c r="M1070" s="79"/>
      <c r="N1070" s="38"/>
      <c r="O1070" s="22" t="str">
        <f>IF(学校情報入力!$C$7="","",IF(学校情報入力!$C$7=登録データ!F1070,1,0))</f>
        <v/>
      </c>
      <c r="P1070" s="22" t="str">
        <f>IF(学校情報入力!$C$7="","",IF(学校情報入力!$C$7=登録データ!M1070,1,0))</f>
        <v/>
      </c>
    </row>
    <row r="1071" spans="1:16">
      <c r="A1071" s="221">
        <v>2069</v>
      </c>
      <c r="B1071" s="221" t="s">
        <v>2647</v>
      </c>
      <c r="C1071" s="221" t="s">
        <v>2648</v>
      </c>
      <c r="D1071" s="221" t="s">
        <v>3072</v>
      </c>
      <c r="E1071" s="221">
        <v>28</v>
      </c>
      <c r="F1071" s="221" t="s">
        <v>3112</v>
      </c>
      <c r="G1071" s="221" t="s">
        <v>3137</v>
      </c>
      <c r="H1071" s="37"/>
      <c r="I1071" s="37"/>
      <c r="J1071" s="37"/>
      <c r="K1071" s="37"/>
      <c r="L1071" s="37"/>
      <c r="M1071" s="79"/>
      <c r="N1071" s="38"/>
      <c r="O1071" s="22" t="str">
        <f>IF(学校情報入力!$C$7="","",IF(学校情報入力!$C$7=登録データ!F1071,1,0))</f>
        <v/>
      </c>
      <c r="P1071" s="22" t="str">
        <f>IF(学校情報入力!$C$7="","",IF(学校情報入力!$C$7=登録データ!M1071,1,0))</f>
        <v/>
      </c>
    </row>
    <row r="1072" spans="1:16">
      <c r="A1072" s="221">
        <v>2070</v>
      </c>
      <c r="B1072" s="221" t="s">
        <v>2649</v>
      </c>
      <c r="C1072" s="221" t="s">
        <v>2650</v>
      </c>
      <c r="D1072" s="221" t="s">
        <v>3083</v>
      </c>
      <c r="E1072" s="221">
        <v>38</v>
      </c>
      <c r="F1072" s="221" t="s">
        <v>3112</v>
      </c>
      <c r="G1072" s="221" t="s">
        <v>3137</v>
      </c>
      <c r="H1072" s="37"/>
      <c r="I1072" s="37"/>
      <c r="J1072" s="37"/>
      <c r="K1072" s="37"/>
      <c r="L1072" s="37"/>
      <c r="M1072" s="79"/>
      <c r="N1072" s="38"/>
      <c r="O1072" s="22" t="str">
        <f>IF(学校情報入力!$C$7="","",IF(学校情報入力!$C$7=登録データ!F1072,1,0))</f>
        <v/>
      </c>
      <c r="P1072" s="22" t="str">
        <f>IF(学校情報入力!$C$7="","",IF(学校情報入力!$C$7=登録データ!M1072,1,0))</f>
        <v/>
      </c>
    </row>
    <row r="1073" spans="1:16">
      <c r="A1073" s="221">
        <v>2071</v>
      </c>
      <c r="B1073" s="221" t="s">
        <v>2651</v>
      </c>
      <c r="C1073" s="221" t="s">
        <v>2652</v>
      </c>
      <c r="D1073" s="221" t="s">
        <v>3072</v>
      </c>
      <c r="E1073" s="221">
        <v>28</v>
      </c>
      <c r="F1073" s="221" t="s">
        <v>3112</v>
      </c>
      <c r="G1073" s="221" t="s">
        <v>3137</v>
      </c>
      <c r="H1073" s="37"/>
      <c r="I1073" s="37"/>
      <c r="J1073" s="37"/>
      <c r="K1073" s="37"/>
      <c r="L1073" s="37"/>
      <c r="M1073" s="79"/>
      <c r="N1073" s="38"/>
      <c r="O1073" s="22" t="str">
        <f>IF(学校情報入力!$C$7="","",IF(学校情報入力!$C$7=登録データ!F1073,1,0))</f>
        <v/>
      </c>
      <c r="P1073" s="22" t="str">
        <f>IF(学校情報入力!$C$7="","",IF(学校情報入力!$C$7=登録データ!M1073,1,0))</f>
        <v/>
      </c>
    </row>
    <row r="1074" spans="1:16">
      <c r="A1074" s="221">
        <v>2072</v>
      </c>
      <c r="B1074" s="221" t="s">
        <v>2653</v>
      </c>
      <c r="C1074" s="221" t="s">
        <v>2654</v>
      </c>
      <c r="D1074" s="221" t="s">
        <v>3072</v>
      </c>
      <c r="E1074" s="221">
        <v>28</v>
      </c>
      <c r="F1074" s="221" t="s">
        <v>3112</v>
      </c>
      <c r="G1074" s="221" t="s">
        <v>3137</v>
      </c>
      <c r="H1074" s="37"/>
      <c r="I1074" s="37"/>
      <c r="J1074" s="37"/>
      <c r="K1074" s="37"/>
      <c r="L1074" s="37"/>
      <c r="M1074" s="79"/>
      <c r="N1074" s="38"/>
      <c r="O1074" s="22" t="str">
        <f>IF(学校情報入力!$C$7="","",IF(学校情報入力!$C$7=登録データ!F1074,1,0))</f>
        <v/>
      </c>
      <c r="P1074" s="22" t="str">
        <f>IF(学校情報入力!$C$7="","",IF(学校情報入力!$C$7=登録データ!M1074,1,0))</f>
        <v/>
      </c>
    </row>
    <row r="1075" spans="1:16">
      <c r="A1075" s="221">
        <v>2073</v>
      </c>
      <c r="B1075" s="221" t="s">
        <v>2655</v>
      </c>
      <c r="C1075" s="221" t="s">
        <v>2656</v>
      </c>
      <c r="D1075" s="221" t="s">
        <v>3072</v>
      </c>
      <c r="E1075" s="221">
        <v>28</v>
      </c>
      <c r="F1075" s="221" t="s">
        <v>3112</v>
      </c>
      <c r="G1075" s="221" t="s">
        <v>3137</v>
      </c>
      <c r="H1075" s="37"/>
      <c r="I1075" s="37"/>
      <c r="J1075" s="37"/>
      <c r="K1075" s="37"/>
      <c r="L1075" s="37"/>
      <c r="M1075" s="79"/>
      <c r="N1075" s="38"/>
      <c r="O1075" s="22" t="str">
        <f>IF(学校情報入力!$C$7="","",IF(学校情報入力!$C$7=登録データ!F1075,1,0))</f>
        <v/>
      </c>
      <c r="P1075" s="22" t="str">
        <f>IF(学校情報入力!$C$7="","",IF(学校情報入力!$C$7=登録データ!M1075,1,0))</f>
        <v/>
      </c>
    </row>
    <row r="1076" spans="1:16">
      <c r="A1076" s="221">
        <v>2074</v>
      </c>
      <c r="B1076" s="221" t="s">
        <v>2657</v>
      </c>
      <c r="C1076" s="221" t="s">
        <v>2658</v>
      </c>
      <c r="D1076" s="221" t="s">
        <v>3065</v>
      </c>
      <c r="E1076" s="221">
        <v>34</v>
      </c>
      <c r="F1076" s="221" t="s">
        <v>3112</v>
      </c>
      <c r="G1076" s="221" t="s">
        <v>3137</v>
      </c>
      <c r="H1076" s="37"/>
      <c r="I1076" s="37"/>
      <c r="J1076" s="37"/>
      <c r="K1076" s="37"/>
      <c r="L1076" s="37"/>
      <c r="M1076" s="79"/>
      <c r="N1076" s="38"/>
      <c r="O1076" s="22" t="str">
        <f>IF(学校情報入力!$C$7="","",IF(学校情報入力!$C$7=登録データ!F1076,1,0))</f>
        <v/>
      </c>
      <c r="P1076" s="22" t="str">
        <f>IF(学校情報入力!$C$7="","",IF(学校情報入力!$C$7=登録データ!M1076,1,0))</f>
        <v/>
      </c>
    </row>
    <row r="1077" spans="1:16">
      <c r="A1077" s="221">
        <v>2075</v>
      </c>
      <c r="B1077" s="221" t="s">
        <v>2659</v>
      </c>
      <c r="C1077" s="221" t="s">
        <v>2660</v>
      </c>
      <c r="D1077" s="221" t="s">
        <v>3072</v>
      </c>
      <c r="E1077" s="221">
        <v>28</v>
      </c>
      <c r="F1077" s="221" t="s">
        <v>3112</v>
      </c>
      <c r="G1077" s="221" t="s">
        <v>3137</v>
      </c>
      <c r="H1077" s="37"/>
      <c r="I1077" s="37"/>
      <c r="J1077" s="37"/>
      <c r="K1077" s="37"/>
      <c r="L1077" s="37"/>
      <c r="M1077" s="79"/>
      <c r="N1077" s="38"/>
      <c r="O1077" s="22" t="str">
        <f>IF(学校情報入力!$C$7="","",IF(学校情報入力!$C$7=登録データ!F1077,1,0))</f>
        <v/>
      </c>
      <c r="P1077" s="22" t="str">
        <f>IF(学校情報入力!$C$7="","",IF(学校情報入力!$C$7=登録データ!M1077,1,0))</f>
        <v/>
      </c>
    </row>
    <row r="1078" spans="1:16">
      <c r="A1078" s="221">
        <v>2076</v>
      </c>
      <c r="B1078" s="221" t="s">
        <v>2661</v>
      </c>
      <c r="C1078" s="221" t="s">
        <v>2662</v>
      </c>
      <c r="D1078" s="221" t="s">
        <v>3065</v>
      </c>
      <c r="E1078" s="221">
        <v>34</v>
      </c>
      <c r="F1078" s="221" t="s">
        <v>3112</v>
      </c>
      <c r="G1078" s="221" t="s">
        <v>3137</v>
      </c>
      <c r="H1078" s="37"/>
      <c r="I1078" s="37"/>
      <c r="J1078" s="37"/>
      <c r="K1078" s="37"/>
      <c r="L1078" s="37"/>
      <c r="M1078" s="79"/>
      <c r="N1078" s="38"/>
      <c r="O1078" s="22" t="str">
        <f>IF(学校情報入力!$C$7="","",IF(学校情報入力!$C$7=登録データ!F1078,1,0))</f>
        <v/>
      </c>
      <c r="P1078" s="22" t="str">
        <f>IF(学校情報入力!$C$7="","",IF(学校情報入力!$C$7=登録データ!M1078,1,0))</f>
        <v/>
      </c>
    </row>
    <row r="1079" spans="1:16">
      <c r="A1079" s="221">
        <v>2077</v>
      </c>
      <c r="B1079" s="221" t="s">
        <v>2663</v>
      </c>
      <c r="C1079" s="221" t="s">
        <v>2664</v>
      </c>
      <c r="D1079" s="221" t="s">
        <v>3072</v>
      </c>
      <c r="E1079" s="221">
        <v>28</v>
      </c>
      <c r="F1079" s="221" t="s">
        <v>3112</v>
      </c>
      <c r="G1079" s="221" t="s">
        <v>3137</v>
      </c>
      <c r="H1079" s="37"/>
      <c r="I1079" s="37"/>
      <c r="J1079" s="37"/>
      <c r="K1079" s="37"/>
      <c r="L1079" s="37"/>
      <c r="M1079" s="79"/>
      <c r="N1079" s="38"/>
      <c r="O1079" s="22" t="str">
        <f>IF(学校情報入力!$C$7="","",IF(学校情報入力!$C$7=登録データ!F1079,1,0))</f>
        <v/>
      </c>
      <c r="P1079" s="22" t="str">
        <f>IF(学校情報入力!$C$7="","",IF(学校情報入力!$C$7=登録データ!M1079,1,0))</f>
        <v/>
      </c>
    </row>
    <row r="1080" spans="1:16">
      <c r="A1080" s="221">
        <v>2078</v>
      </c>
      <c r="B1080" s="221" t="s">
        <v>2665</v>
      </c>
      <c r="C1080" s="221" t="s">
        <v>2666</v>
      </c>
      <c r="D1080" s="221" t="s">
        <v>3068</v>
      </c>
      <c r="E1080" s="221">
        <v>37</v>
      </c>
      <c r="F1080" s="221" t="s">
        <v>3112</v>
      </c>
      <c r="G1080" s="221" t="s">
        <v>3137</v>
      </c>
      <c r="H1080" s="37"/>
      <c r="I1080" s="37"/>
      <c r="J1080" s="37"/>
      <c r="K1080" s="37"/>
      <c r="L1080" s="37"/>
      <c r="M1080" s="79"/>
      <c r="N1080" s="38"/>
      <c r="O1080" s="22" t="str">
        <f>IF(学校情報入力!$C$7="","",IF(学校情報入力!$C$7=登録データ!F1080,1,0))</f>
        <v/>
      </c>
      <c r="P1080" s="22" t="str">
        <f>IF(学校情報入力!$C$7="","",IF(学校情報入力!$C$7=登録データ!M1080,1,0))</f>
        <v/>
      </c>
    </row>
    <row r="1081" spans="1:16">
      <c r="A1081" s="221">
        <v>2079</v>
      </c>
      <c r="B1081" s="221" t="s">
        <v>2667</v>
      </c>
      <c r="C1081" s="221" t="s">
        <v>2668</v>
      </c>
      <c r="D1081" s="221" t="s">
        <v>3065</v>
      </c>
      <c r="E1081" s="221">
        <v>34</v>
      </c>
      <c r="F1081" s="221" t="s">
        <v>3112</v>
      </c>
      <c r="G1081" s="221" t="s">
        <v>3137</v>
      </c>
      <c r="H1081" s="37"/>
      <c r="I1081" s="37"/>
      <c r="J1081" s="37"/>
      <c r="K1081" s="37"/>
      <c r="L1081" s="37"/>
      <c r="M1081" s="79"/>
      <c r="N1081" s="38"/>
      <c r="O1081" s="22" t="str">
        <f>IF(学校情報入力!$C$7="","",IF(学校情報入力!$C$7=登録データ!F1081,1,0))</f>
        <v/>
      </c>
      <c r="P1081" s="22" t="str">
        <f>IF(学校情報入力!$C$7="","",IF(学校情報入力!$C$7=登録データ!M1081,1,0))</f>
        <v/>
      </c>
    </row>
    <row r="1082" spans="1:16">
      <c r="A1082" s="221">
        <v>2080</v>
      </c>
      <c r="B1082" s="221" t="s">
        <v>2669</v>
      </c>
      <c r="C1082" s="221" t="s">
        <v>2670</v>
      </c>
      <c r="D1082" s="221" t="s">
        <v>3090</v>
      </c>
      <c r="E1082" s="221">
        <v>46</v>
      </c>
      <c r="F1082" s="221" t="s">
        <v>3112</v>
      </c>
      <c r="G1082" s="221" t="s">
        <v>3137</v>
      </c>
      <c r="H1082" s="37"/>
      <c r="I1082" s="37"/>
      <c r="J1082" s="37"/>
      <c r="K1082" s="37"/>
      <c r="L1082" s="37"/>
      <c r="M1082" s="79"/>
      <c r="N1082" s="38"/>
      <c r="O1082" s="22" t="str">
        <f>IF(学校情報入力!$C$7="","",IF(学校情報入力!$C$7=登録データ!F1082,1,0))</f>
        <v/>
      </c>
      <c r="P1082" s="22" t="str">
        <f>IF(学校情報入力!$C$7="","",IF(学校情報入力!$C$7=登録データ!M1082,1,0))</f>
        <v/>
      </c>
    </row>
    <row r="1083" spans="1:16">
      <c r="A1083" s="221">
        <v>2081</v>
      </c>
      <c r="B1083" s="221" t="s">
        <v>2671</v>
      </c>
      <c r="C1083" s="221" t="s">
        <v>2672</v>
      </c>
      <c r="D1083" s="221" t="s">
        <v>3066</v>
      </c>
      <c r="E1083" s="221">
        <v>33</v>
      </c>
      <c r="F1083" s="221" t="s">
        <v>3112</v>
      </c>
      <c r="G1083" s="221" t="s">
        <v>3137</v>
      </c>
      <c r="H1083" s="37"/>
      <c r="I1083" s="37"/>
      <c r="J1083" s="37"/>
      <c r="K1083" s="37"/>
      <c r="L1083" s="37"/>
      <c r="M1083" s="79"/>
      <c r="N1083" s="38"/>
      <c r="O1083" s="22" t="str">
        <f>IF(学校情報入力!$C$7="","",IF(学校情報入力!$C$7=登録データ!F1083,1,0))</f>
        <v/>
      </c>
      <c r="P1083" s="22" t="str">
        <f>IF(学校情報入力!$C$7="","",IF(学校情報入力!$C$7=登録データ!M1083,1,0))</f>
        <v/>
      </c>
    </row>
    <row r="1084" spans="1:16">
      <c r="A1084" s="221">
        <v>2082</v>
      </c>
      <c r="B1084" s="221" t="s">
        <v>2673</v>
      </c>
      <c r="C1084" s="221" t="s">
        <v>2674</v>
      </c>
      <c r="D1084" s="221" t="s">
        <v>3072</v>
      </c>
      <c r="E1084" s="221">
        <v>28</v>
      </c>
      <c r="F1084" s="221" t="s">
        <v>3112</v>
      </c>
      <c r="G1084" s="221" t="s">
        <v>3137</v>
      </c>
      <c r="H1084" s="37"/>
      <c r="I1084" s="37"/>
      <c r="J1084" s="37"/>
      <c r="K1084" s="37"/>
      <c r="L1084" s="37"/>
      <c r="M1084" s="79"/>
      <c r="N1084" s="38"/>
      <c r="O1084" s="22" t="str">
        <f>IF(学校情報入力!$C$7="","",IF(学校情報入力!$C$7=登録データ!F1084,1,0))</f>
        <v/>
      </c>
      <c r="P1084" s="22" t="str">
        <f>IF(学校情報入力!$C$7="","",IF(学校情報入力!$C$7=登録データ!M1084,1,0))</f>
        <v/>
      </c>
    </row>
    <row r="1085" spans="1:16">
      <c r="A1085" s="221">
        <v>2083</v>
      </c>
      <c r="B1085" s="221" t="s">
        <v>2675</v>
      </c>
      <c r="C1085" s="221" t="s">
        <v>2676</v>
      </c>
      <c r="D1085" s="221" t="s">
        <v>3072</v>
      </c>
      <c r="E1085" s="221">
        <v>28</v>
      </c>
      <c r="F1085" s="221" t="s">
        <v>3112</v>
      </c>
      <c r="G1085" s="221" t="s">
        <v>3137</v>
      </c>
      <c r="H1085" s="37"/>
      <c r="I1085" s="37"/>
      <c r="J1085" s="37"/>
      <c r="K1085" s="37"/>
      <c r="L1085" s="37"/>
      <c r="M1085" s="79"/>
      <c r="N1085" s="38"/>
      <c r="O1085" s="22" t="str">
        <f>IF(学校情報入力!$C$7="","",IF(学校情報入力!$C$7=登録データ!F1085,1,0))</f>
        <v/>
      </c>
      <c r="P1085" s="22" t="str">
        <f>IF(学校情報入力!$C$7="","",IF(学校情報入力!$C$7=登録データ!M1085,1,0))</f>
        <v/>
      </c>
    </row>
    <row r="1086" spans="1:16">
      <c r="A1086" s="221">
        <v>2084</v>
      </c>
      <c r="B1086" s="221" t="s">
        <v>2677</v>
      </c>
      <c r="C1086" s="221" t="s">
        <v>2678</v>
      </c>
      <c r="D1086" s="221" t="s">
        <v>3071</v>
      </c>
      <c r="E1086" s="221">
        <v>35</v>
      </c>
      <c r="F1086" s="221" t="s">
        <v>3112</v>
      </c>
      <c r="G1086" s="221" t="s">
        <v>3137</v>
      </c>
      <c r="H1086" s="37"/>
      <c r="I1086" s="37"/>
      <c r="J1086" s="37"/>
      <c r="K1086" s="37"/>
      <c r="L1086" s="37"/>
      <c r="M1086" s="79"/>
      <c r="N1086" s="38"/>
      <c r="O1086" s="22" t="str">
        <f>IF(学校情報入力!$C$7="","",IF(学校情報入力!$C$7=登録データ!F1086,1,0))</f>
        <v/>
      </c>
      <c r="P1086" s="22" t="str">
        <f>IF(学校情報入力!$C$7="","",IF(学校情報入力!$C$7=登録データ!M1086,1,0))</f>
        <v/>
      </c>
    </row>
    <row r="1087" spans="1:16">
      <c r="A1087" s="221">
        <v>2085</v>
      </c>
      <c r="B1087" s="221" t="s">
        <v>2679</v>
      </c>
      <c r="C1087" s="221" t="s">
        <v>2680</v>
      </c>
      <c r="D1087" s="221" t="s">
        <v>3070</v>
      </c>
      <c r="E1087" s="221">
        <v>41</v>
      </c>
      <c r="F1087" s="221" t="s">
        <v>3112</v>
      </c>
      <c r="G1087" s="221" t="s">
        <v>3137</v>
      </c>
      <c r="H1087" s="37"/>
      <c r="I1087" s="37"/>
      <c r="J1087" s="37"/>
      <c r="K1087" s="37"/>
      <c r="L1087" s="37"/>
      <c r="M1087" s="79"/>
      <c r="N1087" s="38"/>
      <c r="O1087" s="22" t="str">
        <f>IF(学校情報入力!$C$7="","",IF(学校情報入力!$C$7=登録データ!F1087,1,0))</f>
        <v/>
      </c>
      <c r="P1087" s="22" t="str">
        <f>IF(学校情報入力!$C$7="","",IF(学校情報入力!$C$7=登録データ!M1087,1,0))</f>
        <v/>
      </c>
    </row>
    <row r="1088" spans="1:16">
      <c r="A1088" s="221">
        <v>2086</v>
      </c>
      <c r="B1088" s="221" t="s">
        <v>2681</v>
      </c>
      <c r="C1088" s="221" t="s">
        <v>2682</v>
      </c>
      <c r="D1088" s="221" t="s">
        <v>3083</v>
      </c>
      <c r="E1088" s="221">
        <v>38</v>
      </c>
      <c r="F1088" s="221" t="s">
        <v>3112</v>
      </c>
      <c r="G1088" s="221" t="s">
        <v>3137</v>
      </c>
      <c r="H1088" s="37"/>
      <c r="I1088" s="37"/>
      <c r="J1088" s="37"/>
      <c r="K1088" s="37"/>
      <c r="L1088" s="37"/>
      <c r="M1088" s="79"/>
      <c r="N1088" s="38"/>
      <c r="O1088" s="22" t="str">
        <f>IF(学校情報入力!$C$7="","",IF(学校情報入力!$C$7=登録データ!F1088,1,0))</f>
        <v/>
      </c>
      <c r="P1088" s="22" t="str">
        <f>IF(学校情報入力!$C$7="","",IF(学校情報入力!$C$7=登録データ!M1088,1,0))</f>
        <v/>
      </c>
    </row>
    <row r="1089" spans="1:16">
      <c r="A1089" s="221">
        <v>2087</v>
      </c>
      <c r="B1089" s="221" t="s">
        <v>2683</v>
      </c>
      <c r="C1089" s="221" t="s">
        <v>2684</v>
      </c>
      <c r="D1089" s="221" t="s">
        <v>3083</v>
      </c>
      <c r="E1089" s="221">
        <v>38</v>
      </c>
      <c r="F1089" s="221" t="s">
        <v>3112</v>
      </c>
      <c r="G1089" s="221" t="s">
        <v>3137</v>
      </c>
      <c r="H1089" s="37"/>
      <c r="I1089" s="37"/>
      <c r="J1089" s="37"/>
      <c r="K1089" s="37"/>
      <c r="L1089" s="37"/>
      <c r="M1089" s="79"/>
      <c r="N1089" s="38"/>
      <c r="O1089" s="22" t="str">
        <f>IF(学校情報入力!$C$7="","",IF(学校情報入力!$C$7=登録データ!F1089,1,0))</f>
        <v/>
      </c>
      <c r="P1089" s="22" t="str">
        <f>IF(学校情報入力!$C$7="","",IF(学校情報入力!$C$7=登録データ!M1089,1,0))</f>
        <v/>
      </c>
    </row>
    <row r="1090" spans="1:16">
      <c r="A1090" s="221">
        <v>2088</v>
      </c>
      <c r="B1090" s="221" t="s">
        <v>2685</v>
      </c>
      <c r="C1090" s="221" t="s">
        <v>2686</v>
      </c>
      <c r="D1090" s="221" t="s">
        <v>3077</v>
      </c>
      <c r="E1090" s="221">
        <v>30</v>
      </c>
      <c r="F1090" s="221" t="s">
        <v>3112</v>
      </c>
      <c r="G1090" s="221" t="s">
        <v>3137</v>
      </c>
      <c r="H1090" s="37"/>
      <c r="I1090" s="37"/>
      <c r="J1090" s="37"/>
      <c r="K1090" s="37"/>
      <c r="L1090" s="37"/>
      <c r="M1090" s="79"/>
      <c r="N1090" s="38"/>
      <c r="O1090" s="22" t="str">
        <f>IF(学校情報入力!$C$7="","",IF(学校情報入力!$C$7=登録データ!F1090,1,0))</f>
        <v/>
      </c>
      <c r="P1090" s="22" t="str">
        <f>IF(学校情報入力!$C$7="","",IF(学校情報入力!$C$7=登録データ!M1090,1,0))</f>
        <v/>
      </c>
    </row>
    <row r="1091" spans="1:16">
      <c r="A1091" s="221">
        <v>2089</v>
      </c>
      <c r="B1091" s="221" t="s">
        <v>2687</v>
      </c>
      <c r="C1091" s="221" t="s">
        <v>2688</v>
      </c>
      <c r="D1091" s="221" t="s">
        <v>3066</v>
      </c>
      <c r="E1091" s="221">
        <v>33</v>
      </c>
      <c r="F1091" s="221" t="s">
        <v>3112</v>
      </c>
      <c r="G1091" s="221" t="s">
        <v>3137</v>
      </c>
      <c r="H1091" s="37"/>
      <c r="I1091" s="37"/>
      <c r="J1091" s="37"/>
      <c r="K1091" s="37"/>
      <c r="L1091" s="37"/>
      <c r="M1091" s="79"/>
      <c r="N1091" s="38"/>
      <c r="O1091" s="22" t="str">
        <f>IF(学校情報入力!$C$7="","",IF(学校情報入力!$C$7=登録データ!F1091,1,0))</f>
        <v/>
      </c>
      <c r="P1091" s="22" t="str">
        <f>IF(学校情報入力!$C$7="","",IF(学校情報入力!$C$7=登録データ!M1091,1,0))</f>
        <v/>
      </c>
    </row>
    <row r="1092" spans="1:16">
      <c r="A1092" s="221">
        <v>2090</v>
      </c>
      <c r="B1092" s="221" t="s">
        <v>2689</v>
      </c>
      <c r="C1092" s="221" t="s">
        <v>2690</v>
      </c>
      <c r="D1092" s="221" t="s">
        <v>3065</v>
      </c>
      <c r="E1092" s="221">
        <v>34</v>
      </c>
      <c r="F1092" s="221" t="s">
        <v>3112</v>
      </c>
      <c r="G1092" s="221" t="s">
        <v>3137</v>
      </c>
      <c r="H1092" s="37"/>
      <c r="I1092" s="37"/>
      <c r="J1092" s="37"/>
      <c r="K1092" s="37"/>
      <c r="L1092" s="37"/>
      <c r="M1092" s="79"/>
      <c r="N1092" s="38"/>
      <c r="O1092" s="22" t="str">
        <f>IF(学校情報入力!$C$7="","",IF(学校情報入力!$C$7=登録データ!F1092,1,0))</f>
        <v/>
      </c>
      <c r="P1092" s="22" t="str">
        <f>IF(学校情報入力!$C$7="","",IF(学校情報入力!$C$7=登録データ!M1092,1,0))</f>
        <v/>
      </c>
    </row>
    <row r="1093" spans="1:16">
      <c r="A1093" s="221">
        <v>2091</v>
      </c>
      <c r="B1093" s="221" t="s">
        <v>2691</v>
      </c>
      <c r="C1093" s="221" t="s">
        <v>2692</v>
      </c>
      <c r="D1093" s="221" t="s">
        <v>3075</v>
      </c>
      <c r="E1093" s="221">
        <v>39</v>
      </c>
      <c r="F1093" s="221" t="s">
        <v>3112</v>
      </c>
      <c r="G1093" s="221" t="s">
        <v>3137</v>
      </c>
      <c r="H1093" s="37"/>
      <c r="I1093" s="37"/>
      <c r="J1093" s="37"/>
      <c r="K1093" s="37"/>
      <c r="L1093" s="37"/>
      <c r="M1093" s="79"/>
      <c r="N1093" s="38"/>
      <c r="O1093" s="22" t="str">
        <f>IF(学校情報入力!$C$7="","",IF(学校情報入力!$C$7=登録データ!F1093,1,0))</f>
        <v/>
      </c>
      <c r="P1093" s="22" t="str">
        <f>IF(学校情報入力!$C$7="","",IF(学校情報入力!$C$7=登録データ!M1093,1,0))</f>
        <v/>
      </c>
    </row>
    <row r="1094" spans="1:16">
      <c r="A1094" s="221">
        <v>2092</v>
      </c>
      <c r="B1094" s="221" t="s">
        <v>2693</v>
      </c>
      <c r="C1094" s="221" t="s">
        <v>2694</v>
      </c>
      <c r="D1094" s="221" t="s">
        <v>3065</v>
      </c>
      <c r="E1094" s="221">
        <v>34</v>
      </c>
      <c r="F1094" s="221" t="s">
        <v>3112</v>
      </c>
      <c r="G1094" s="221" t="s">
        <v>3137</v>
      </c>
      <c r="H1094" s="37"/>
      <c r="I1094" s="37"/>
      <c r="J1094" s="37"/>
      <c r="K1094" s="37"/>
      <c r="L1094" s="37"/>
      <c r="M1094" s="79"/>
      <c r="N1094" s="38"/>
      <c r="O1094" s="22" t="str">
        <f>IF(学校情報入力!$C$7="","",IF(学校情報入力!$C$7=登録データ!F1094,1,0))</f>
        <v/>
      </c>
      <c r="P1094" s="22" t="str">
        <f>IF(学校情報入力!$C$7="","",IF(学校情報入力!$C$7=登録データ!M1094,1,0))</f>
        <v/>
      </c>
    </row>
    <row r="1095" spans="1:16">
      <c r="A1095" s="221">
        <v>2093</v>
      </c>
      <c r="B1095" s="221" t="s">
        <v>2695</v>
      </c>
      <c r="C1095" s="221" t="s">
        <v>2696</v>
      </c>
      <c r="D1095" s="221" t="s">
        <v>3073</v>
      </c>
      <c r="E1095" s="221">
        <v>31</v>
      </c>
      <c r="F1095" s="221" t="s">
        <v>3112</v>
      </c>
      <c r="G1095" s="221" t="s">
        <v>3137</v>
      </c>
      <c r="H1095" s="37"/>
      <c r="I1095" s="37"/>
      <c r="J1095" s="37"/>
      <c r="K1095" s="37"/>
      <c r="L1095" s="37"/>
      <c r="M1095" s="79"/>
      <c r="N1095" s="38"/>
      <c r="O1095" s="22" t="str">
        <f>IF(学校情報入力!$C$7="","",IF(学校情報入力!$C$7=登録データ!F1095,1,0))</f>
        <v/>
      </c>
      <c r="P1095" s="22" t="str">
        <f>IF(学校情報入力!$C$7="","",IF(学校情報入力!$C$7=登録データ!M1095,1,0))</f>
        <v/>
      </c>
    </row>
    <row r="1096" spans="1:16">
      <c r="A1096" s="221">
        <v>2094</v>
      </c>
      <c r="B1096" s="221" t="s">
        <v>2697</v>
      </c>
      <c r="C1096" s="221" t="s">
        <v>2698</v>
      </c>
      <c r="D1096" s="221" t="s">
        <v>3068</v>
      </c>
      <c r="E1096" s="221">
        <v>37</v>
      </c>
      <c r="F1096" s="221" t="s">
        <v>3112</v>
      </c>
      <c r="G1096" s="221" t="s">
        <v>3137</v>
      </c>
      <c r="H1096" s="37"/>
      <c r="I1096" s="37"/>
      <c r="J1096" s="37"/>
      <c r="K1096" s="37"/>
      <c r="L1096" s="37"/>
      <c r="M1096" s="79"/>
      <c r="N1096" s="38"/>
      <c r="O1096" s="22" t="str">
        <f>IF(学校情報入力!$C$7="","",IF(学校情報入力!$C$7=登録データ!F1096,1,0))</f>
        <v/>
      </c>
      <c r="P1096" s="22" t="str">
        <f>IF(学校情報入力!$C$7="","",IF(学校情報入力!$C$7=登録データ!M1096,1,0))</f>
        <v/>
      </c>
    </row>
    <row r="1097" spans="1:16">
      <c r="A1097" s="221">
        <v>2095</v>
      </c>
      <c r="B1097" s="221" t="s">
        <v>2699</v>
      </c>
      <c r="C1097" s="221" t="s">
        <v>2700</v>
      </c>
      <c r="D1097" s="221" t="s">
        <v>3074</v>
      </c>
      <c r="E1097" s="221">
        <v>36</v>
      </c>
      <c r="F1097" s="221" t="s">
        <v>3112</v>
      </c>
      <c r="G1097" s="221" t="s">
        <v>3137</v>
      </c>
      <c r="H1097" s="37"/>
      <c r="I1097" s="37"/>
      <c r="J1097" s="37"/>
      <c r="K1097" s="37"/>
      <c r="L1097" s="37"/>
      <c r="M1097" s="79"/>
      <c r="N1097" s="38"/>
      <c r="O1097" s="22" t="str">
        <f>IF(学校情報入力!$C$7="","",IF(学校情報入力!$C$7=登録データ!F1097,1,0))</f>
        <v/>
      </c>
      <c r="P1097" s="22" t="str">
        <f>IF(学校情報入力!$C$7="","",IF(学校情報入力!$C$7=登録データ!M1097,1,0))</f>
        <v/>
      </c>
    </row>
    <row r="1098" spans="1:16">
      <c r="A1098" s="221">
        <v>2096</v>
      </c>
      <c r="B1098" s="221" t="s">
        <v>2701</v>
      </c>
      <c r="C1098" s="221" t="s">
        <v>2702</v>
      </c>
      <c r="D1098" s="221" t="s">
        <v>3076</v>
      </c>
      <c r="E1098" s="221">
        <v>40</v>
      </c>
      <c r="F1098" s="221" t="s">
        <v>3112</v>
      </c>
      <c r="G1098" s="221" t="s">
        <v>3137</v>
      </c>
      <c r="H1098" s="37"/>
      <c r="I1098" s="37"/>
      <c r="J1098" s="37"/>
      <c r="K1098" s="37"/>
      <c r="L1098" s="37"/>
      <c r="M1098" s="79"/>
      <c r="N1098" s="38"/>
      <c r="O1098" s="22" t="str">
        <f>IF(学校情報入力!$C$7="","",IF(学校情報入力!$C$7=登録データ!F1098,1,0))</f>
        <v/>
      </c>
      <c r="P1098" s="22" t="str">
        <f>IF(学校情報入力!$C$7="","",IF(学校情報入力!$C$7=登録データ!M1098,1,0))</f>
        <v/>
      </c>
    </row>
    <row r="1099" spans="1:16">
      <c r="A1099" s="221">
        <v>2097</v>
      </c>
      <c r="B1099" s="221" t="s">
        <v>2703</v>
      </c>
      <c r="C1099" s="221" t="s">
        <v>2704</v>
      </c>
      <c r="D1099" s="221" t="s">
        <v>3071</v>
      </c>
      <c r="E1099" s="221">
        <v>35</v>
      </c>
      <c r="F1099" s="221" t="s">
        <v>3112</v>
      </c>
      <c r="G1099" s="221" t="s">
        <v>3137</v>
      </c>
      <c r="H1099" s="37"/>
      <c r="I1099" s="37"/>
      <c r="J1099" s="37"/>
      <c r="K1099" s="37"/>
      <c r="L1099" s="37"/>
      <c r="M1099" s="79"/>
      <c r="N1099" s="38"/>
      <c r="O1099" s="22" t="str">
        <f>IF(学校情報入力!$C$7="","",IF(学校情報入力!$C$7=登録データ!F1099,1,0))</f>
        <v/>
      </c>
      <c r="P1099" s="22" t="str">
        <f>IF(学校情報入力!$C$7="","",IF(学校情報入力!$C$7=登録データ!M1099,1,0))</f>
        <v/>
      </c>
    </row>
    <row r="1100" spans="1:16">
      <c r="A1100" s="221">
        <v>2098</v>
      </c>
      <c r="B1100" s="221" t="s">
        <v>2705</v>
      </c>
      <c r="C1100" s="221" t="s">
        <v>2706</v>
      </c>
      <c r="D1100" s="221" t="s">
        <v>3066</v>
      </c>
      <c r="E1100" s="221">
        <v>33</v>
      </c>
      <c r="F1100" s="221" t="s">
        <v>3112</v>
      </c>
      <c r="G1100" s="221" t="s">
        <v>3137</v>
      </c>
      <c r="H1100" s="37"/>
      <c r="I1100" s="37"/>
      <c r="J1100" s="37"/>
      <c r="K1100" s="37"/>
      <c r="L1100" s="37"/>
      <c r="M1100" s="79"/>
      <c r="N1100" s="38"/>
      <c r="O1100" s="22" t="str">
        <f>IF(学校情報入力!$C$7="","",IF(学校情報入力!$C$7=登録データ!F1100,1,0))</f>
        <v/>
      </c>
      <c r="P1100" s="22" t="str">
        <f>IF(学校情報入力!$C$7="","",IF(学校情報入力!$C$7=登録データ!M1100,1,0))</f>
        <v/>
      </c>
    </row>
    <row r="1101" spans="1:16">
      <c r="A1101" s="221">
        <v>2099</v>
      </c>
      <c r="B1101" s="221" t="s">
        <v>2707</v>
      </c>
      <c r="C1101" s="221" t="s">
        <v>2708</v>
      </c>
      <c r="D1101" s="221" t="s">
        <v>3075</v>
      </c>
      <c r="E1101" s="221">
        <v>39</v>
      </c>
      <c r="F1101" s="221" t="s">
        <v>3112</v>
      </c>
      <c r="G1101" s="221" t="s">
        <v>3137</v>
      </c>
      <c r="H1101" s="37"/>
      <c r="I1101" s="37"/>
      <c r="J1101" s="37"/>
      <c r="K1101" s="37"/>
      <c r="L1101" s="37"/>
      <c r="M1101" s="79"/>
      <c r="N1101" s="38"/>
      <c r="O1101" s="22" t="str">
        <f>IF(学校情報入力!$C$7="","",IF(学校情報入力!$C$7=登録データ!F1101,1,0))</f>
        <v/>
      </c>
      <c r="P1101" s="22" t="str">
        <f>IF(学校情報入力!$C$7="","",IF(学校情報入力!$C$7=登録データ!M1101,1,0))</f>
        <v/>
      </c>
    </row>
    <row r="1102" spans="1:16">
      <c r="A1102" s="221">
        <v>2100</v>
      </c>
      <c r="B1102" s="221" t="s">
        <v>2709</v>
      </c>
      <c r="C1102" s="221" t="s">
        <v>2710</v>
      </c>
      <c r="D1102" s="221" t="s">
        <v>3072</v>
      </c>
      <c r="E1102" s="221">
        <v>28</v>
      </c>
      <c r="F1102" s="221" t="s">
        <v>3112</v>
      </c>
      <c r="G1102" s="221" t="s">
        <v>3137</v>
      </c>
      <c r="H1102" s="37"/>
      <c r="I1102" s="37"/>
      <c r="J1102" s="37"/>
      <c r="K1102" s="37"/>
      <c r="L1102" s="37"/>
      <c r="M1102" s="79"/>
      <c r="N1102" s="38"/>
      <c r="O1102" s="22" t="str">
        <f>IF(学校情報入力!$C$7="","",IF(学校情報入力!$C$7=登録データ!F1102,1,0))</f>
        <v/>
      </c>
      <c r="P1102" s="22" t="str">
        <f>IF(学校情報入力!$C$7="","",IF(学校情報入力!$C$7=登録データ!M1102,1,0))</f>
        <v/>
      </c>
    </row>
    <row r="1103" spans="1:16">
      <c r="A1103" s="221">
        <v>2101</v>
      </c>
      <c r="B1103" s="221" t="s">
        <v>2711</v>
      </c>
      <c r="C1103" s="221" t="s">
        <v>2712</v>
      </c>
      <c r="D1103" s="221" t="s">
        <v>3072</v>
      </c>
      <c r="E1103" s="221">
        <v>28</v>
      </c>
      <c r="F1103" s="221" t="s">
        <v>3112</v>
      </c>
      <c r="G1103" s="221" t="s">
        <v>3137</v>
      </c>
      <c r="H1103" s="37"/>
      <c r="I1103" s="37"/>
      <c r="J1103" s="37"/>
      <c r="K1103" s="37"/>
      <c r="L1103" s="37"/>
      <c r="M1103" s="79"/>
      <c r="N1103" s="38"/>
      <c r="O1103" s="22" t="str">
        <f>IF(学校情報入力!$C$7="","",IF(学校情報入力!$C$7=登録データ!F1103,1,0))</f>
        <v/>
      </c>
      <c r="P1103" s="22" t="str">
        <f>IF(学校情報入力!$C$7="","",IF(学校情報入力!$C$7=登録データ!M1103,1,0))</f>
        <v/>
      </c>
    </row>
    <row r="1104" spans="1:16">
      <c r="A1104" s="221">
        <v>2102</v>
      </c>
      <c r="B1104" s="221" t="s">
        <v>2713</v>
      </c>
      <c r="C1104" s="221" t="s">
        <v>2714</v>
      </c>
      <c r="D1104" s="221" t="s">
        <v>3066</v>
      </c>
      <c r="E1104" s="221">
        <v>33</v>
      </c>
      <c r="F1104" s="221" t="s">
        <v>3117</v>
      </c>
      <c r="G1104" s="221" t="s">
        <v>3137</v>
      </c>
      <c r="H1104" s="37"/>
      <c r="I1104" s="37"/>
      <c r="J1104" s="37"/>
      <c r="K1104" s="37"/>
      <c r="L1104" s="37"/>
      <c r="M1104" s="79"/>
      <c r="N1104" s="38"/>
      <c r="O1104" s="22" t="str">
        <f>IF(学校情報入力!$C$7="","",IF(学校情報入力!$C$7=登録データ!F1104,1,0))</f>
        <v/>
      </c>
      <c r="P1104" s="22" t="str">
        <f>IF(学校情報入力!$C$7="","",IF(学校情報入力!$C$7=登録データ!M1104,1,0))</f>
        <v/>
      </c>
    </row>
    <row r="1105" spans="1:16">
      <c r="A1105" s="221">
        <v>2103</v>
      </c>
      <c r="B1105" s="221" t="s">
        <v>2715</v>
      </c>
      <c r="C1105" s="221" t="s">
        <v>2716</v>
      </c>
      <c r="D1105" s="221" t="s">
        <v>3066</v>
      </c>
      <c r="E1105" s="221">
        <v>33</v>
      </c>
      <c r="F1105" s="221" t="s">
        <v>3117</v>
      </c>
      <c r="G1105" s="221" t="s">
        <v>3137</v>
      </c>
      <c r="H1105" s="37"/>
      <c r="I1105" s="37"/>
      <c r="J1105" s="37"/>
      <c r="K1105" s="37"/>
      <c r="L1105" s="37"/>
      <c r="M1105" s="79"/>
      <c r="N1105" s="38"/>
      <c r="O1105" s="22" t="str">
        <f>IF(学校情報入力!$C$7="","",IF(学校情報入力!$C$7=登録データ!F1105,1,0))</f>
        <v/>
      </c>
      <c r="P1105" s="22" t="str">
        <f>IF(学校情報入力!$C$7="","",IF(学校情報入力!$C$7=登録データ!M1105,1,0))</f>
        <v/>
      </c>
    </row>
    <row r="1106" spans="1:16">
      <c r="A1106" s="221">
        <v>2104</v>
      </c>
      <c r="B1106" s="221" t="s">
        <v>2717</v>
      </c>
      <c r="C1106" s="221" t="s">
        <v>2718</v>
      </c>
      <c r="D1106" s="221" t="s">
        <v>3065</v>
      </c>
      <c r="E1106" s="221">
        <v>34</v>
      </c>
      <c r="F1106" s="221" t="s">
        <v>363</v>
      </c>
      <c r="G1106" s="221">
        <v>1</v>
      </c>
      <c r="H1106" s="37"/>
      <c r="I1106" s="37"/>
      <c r="J1106" s="37"/>
      <c r="K1106" s="37"/>
      <c r="L1106" s="37"/>
      <c r="M1106" s="79"/>
      <c r="N1106" s="38"/>
      <c r="O1106" s="22" t="str">
        <f>IF(学校情報入力!$C$7="","",IF(学校情報入力!$C$7=登録データ!F1106,1,0))</f>
        <v/>
      </c>
      <c r="P1106" s="22" t="str">
        <f>IF(学校情報入力!$C$7="","",IF(学校情報入力!$C$7=登録データ!M1106,1,0))</f>
        <v/>
      </c>
    </row>
    <row r="1107" spans="1:16">
      <c r="A1107" s="221">
        <v>2105</v>
      </c>
      <c r="B1107" s="221" t="s">
        <v>581</v>
      </c>
      <c r="C1107" s="221" t="s">
        <v>2719</v>
      </c>
      <c r="D1107" s="221" t="s">
        <v>3071</v>
      </c>
      <c r="E1107" s="221">
        <v>35</v>
      </c>
      <c r="F1107" s="221" t="s">
        <v>363</v>
      </c>
      <c r="G1107" s="221">
        <v>1</v>
      </c>
      <c r="H1107" s="37"/>
      <c r="I1107" s="37"/>
      <c r="J1107" s="37"/>
      <c r="K1107" s="37"/>
      <c r="L1107" s="37"/>
      <c r="M1107" s="79"/>
      <c r="N1107" s="38"/>
      <c r="O1107" s="22" t="str">
        <f>IF(学校情報入力!$C$7="","",IF(学校情報入力!$C$7=登録データ!F1107,1,0))</f>
        <v/>
      </c>
      <c r="P1107" s="22" t="str">
        <f>IF(学校情報入力!$C$7="","",IF(学校情報入力!$C$7=登録データ!M1107,1,0))</f>
        <v/>
      </c>
    </row>
    <row r="1108" spans="1:16">
      <c r="A1108" s="221">
        <v>2106</v>
      </c>
      <c r="B1108" s="221" t="s">
        <v>2720</v>
      </c>
      <c r="C1108" s="221" t="s">
        <v>2721</v>
      </c>
      <c r="D1108" s="221" t="s">
        <v>3066</v>
      </c>
      <c r="E1108" s="221">
        <v>33</v>
      </c>
      <c r="F1108" s="221" t="s">
        <v>3120</v>
      </c>
      <c r="G1108" s="221" t="s">
        <v>3137</v>
      </c>
      <c r="H1108" s="37"/>
      <c r="I1108" s="37"/>
      <c r="J1108" s="37"/>
      <c r="K1108" s="37"/>
      <c r="L1108" s="37"/>
      <c r="M1108" s="79"/>
      <c r="N1108" s="38"/>
      <c r="O1108" s="22" t="str">
        <f>IF(学校情報入力!$C$7="","",IF(学校情報入力!$C$7=登録データ!F1108,1,0))</f>
        <v/>
      </c>
      <c r="P1108" s="22" t="str">
        <f>IF(学校情報入力!$C$7="","",IF(学校情報入力!$C$7=登録データ!M1108,1,0))</f>
        <v/>
      </c>
    </row>
    <row r="1109" spans="1:16">
      <c r="A1109" s="221">
        <v>2107</v>
      </c>
      <c r="B1109" s="221" t="s">
        <v>2722</v>
      </c>
      <c r="C1109" s="221" t="s">
        <v>2723</v>
      </c>
      <c r="D1109" s="221" t="s">
        <v>3075</v>
      </c>
      <c r="E1109" s="221">
        <v>39</v>
      </c>
      <c r="F1109" s="221" t="s">
        <v>3101</v>
      </c>
      <c r="G1109" s="221" t="s">
        <v>3137</v>
      </c>
      <c r="H1109" s="37"/>
      <c r="I1109" s="37"/>
      <c r="J1109" s="37"/>
      <c r="K1109" s="37"/>
      <c r="L1109" s="37"/>
      <c r="M1109" s="79"/>
      <c r="N1109" s="38"/>
      <c r="O1109" s="22" t="str">
        <f>IF(学校情報入力!$C$7="","",IF(学校情報入力!$C$7=登録データ!F1109,1,0))</f>
        <v/>
      </c>
      <c r="P1109" s="22" t="str">
        <f>IF(学校情報入力!$C$7="","",IF(学校情報入力!$C$7=登録データ!M1109,1,0))</f>
        <v/>
      </c>
    </row>
    <row r="1110" spans="1:16">
      <c r="A1110" s="221">
        <v>2108</v>
      </c>
      <c r="B1110" s="221" t="s">
        <v>2724</v>
      </c>
      <c r="C1110" s="221" t="s">
        <v>2725</v>
      </c>
      <c r="D1110" s="221" t="s">
        <v>3075</v>
      </c>
      <c r="E1110" s="221">
        <v>39</v>
      </c>
      <c r="F1110" s="221" t="s">
        <v>3101</v>
      </c>
      <c r="G1110" s="221" t="s">
        <v>3137</v>
      </c>
      <c r="H1110" s="37"/>
      <c r="I1110" s="37"/>
      <c r="J1110" s="37"/>
      <c r="K1110" s="37"/>
      <c r="L1110" s="37"/>
      <c r="M1110" s="79"/>
      <c r="N1110" s="38"/>
      <c r="O1110" s="22" t="str">
        <f>IF(学校情報入力!$C$7="","",IF(学校情報入力!$C$7=登録データ!F1110,1,0))</f>
        <v/>
      </c>
      <c r="P1110" s="22" t="str">
        <f>IF(学校情報入力!$C$7="","",IF(学校情報入力!$C$7=登録データ!M1110,1,0))</f>
        <v/>
      </c>
    </row>
    <row r="1111" spans="1:16">
      <c r="A1111" s="221">
        <v>2109</v>
      </c>
      <c r="B1111" s="221" t="s">
        <v>2726</v>
      </c>
      <c r="C1111" s="221" t="s">
        <v>2727</v>
      </c>
      <c r="D1111" s="221" t="s">
        <v>3075</v>
      </c>
      <c r="E1111" s="221">
        <v>39</v>
      </c>
      <c r="F1111" s="221" t="s">
        <v>3101</v>
      </c>
      <c r="G1111" s="221" t="s">
        <v>3137</v>
      </c>
      <c r="H1111" s="37"/>
      <c r="I1111" s="37"/>
      <c r="J1111" s="37"/>
      <c r="K1111" s="37"/>
      <c r="L1111" s="37"/>
      <c r="M1111" s="79"/>
      <c r="N1111" s="38"/>
      <c r="O1111" s="22" t="str">
        <f>IF(学校情報入力!$C$7="","",IF(学校情報入力!$C$7=登録データ!F1111,1,0))</f>
        <v/>
      </c>
      <c r="P1111" s="22" t="str">
        <f>IF(学校情報入力!$C$7="","",IF(学校情報入力!$C$7=登録データ!M1111,1,0))</f>
        <v/>
      </c>
    </row>
    <row r="1112" spans="1:16">
      <c r="A1112" s="221">
        <v>2110</v>
      </c>
      <c r="B1112" s="221" t="s">
        <v>2728</v>
      </c>
      <c r="C1112" s="221" t="s">
        <v>2729</v>
      </c>
      <c r="D1112" s="221" t="s">
        <v>3075</v>
      </c>
      <c r="E1112" s="221">
        <v>39</v>
      </c>
      <c r="F1112" s="221" t="s">
        <v>3101</v>
      </c>
      <c r="G1112" s="221" t="s">
        <v>3137</v>
      </c>
      <c r="H1112" s="37"/>
      <c r="I1112" s="37"/>
      <c r="J1112" s="37"/>
      <c r="K1112" s="37"/>
      <c r="L1112" s="37"/>
      <c r="M1112" s="79"/>
      <c r="N1112" s="38"/>
      <c r="O1112" s="22" t="str">
        <f>IF(学校情報入力!$C$7="","",IF(学校情報入力!$C$7=登録データ!F1112,1,0))</f>
        <v/>
      </c>
      <c r="P1112" s="22" t="str">
        <f>IF(学校情報入力!$C$7="","",IF(学校情報入力!$C$7=登録データ!M1112,1,0))</f>
        <v/>
      </c>
    </row>
    <row r="1113" spans="1:16">
      <c r="A1113" s="221">
        <v>2111</v>
      </c>
      <c r="B1113" s="221" t="s">
        <v>2730</v>
      </c>
      <c r="C1113" s="221" t="s">
        <v>2731</v>
      </c>
      <c r="D1113" s="221" t="s">
        <v>3075</v>
      </c>
      <c r="E1113" s="221">
        <v>39</v>
      </c>
      <c r="F1113" s="221" t="s">
        <v>3101</v>
      </c>
      <c r="G1113" s="221" t="s">
        <v>3137</v>
      </c>
      <c r="H1113" s="37"/>
      <c r="I1113" s="37"/>
      <c r="J1113" s="37"/>
      <c r="K1113" s="37"/>
      <c r="L1113" s="37"/>
      <c r="M1113" s="79"/>
      <c r="N1113" s="38"/>
      <c r="O1113" s="22" t="str">
        <f>IF(学校情報入力!$C$7="","",IF(学校情報入力!$C$7=登録データ!F1113,1,0))</f>
        <v/>
      </c>
      <c r="P1113" s="22" t="str">
        <f>IF(学校情報入力!$C$7="","",IF(学校情報入力!$C$7=登録データ!M1113,1,0))</f>
        <v/>
      </c>
    </row>
    <row r="1114" spans="1:16">
      <c r="A1114" s="221">
        <v>2112</v>
      </c>
      <c r="B1114" s="221" t="s">
        <v>2732</v>
      </c>
      <c r="C1114" s="221" t="s">
        <v>2733</v>
      </c>
      <c r="D1114" s="221" t="s">
        <v>3075</v>
      </c>
      <c r="E1114" s="221">
        <v>39</v>
      </c>
      <c r="F1114" s="221" t="s">
        <v>3101</v>
      </c>
      <c r="G1114" s="221" t="s">
        <v>3137</v>
      </c>
      <c r="H1114" s="37"/>
      <c r="I1114" s="37"/>
      <c r="J1114" s="37"/>
      <c r="K1114" s="37"/>
      <c r="L1114" s="37"/>
      <c r="M1114" s="79"/>
      <c r="N1114" s="38"/>
      <c r="O1114" s="22" t="str">
        <f>IF(学校情報入力!$C$7="","",IF(学校情報入力!$C$7=登録データ!F1114,1,0))</f>
        <v/>
      </c>
      <c r="P1114" s="22" t="str">
        <f>IF(学校情報入力!$C$7="","",IF(学校情報入力!$C$7=登録データ!M1114,1,0))</f>
        <v/>
      </c>
    </row>
    <row r="1115" spans="1:16">
      <c r="A1115" s="221">
        <v>2113</v>
      </c>
      <c r="B1115" s="221" t="s">
        <v>2734</v>
      </c>
      <c r="C1115" s="221" t="s">
        <v>2505</v>
      </c>
      <c r="D1115" s="221" t="s">
        <v>3066</v>
      </c>
      <c r="E1115" s="221">
        <v>33</v>
      </c>
      <c r="F1115" s="221" t="s">
        <v>3130</v>
      </c>
      <c r="G1115" s="221" t="s">
        <v>3137</v>
      </c>
      <c r="H1115" s="37"/>
      <c r="I1115" s="37"/>
      <c r="J1115" s="37"/>
      <c r="K1115" s="37"/>
      <c r="L1115" s="37"/>
      <c r="M1115" s="79"/>
      <c r="N1115" s="38"/>
      <c r="O1115" s="22" t="str">
        <f>IF(学校情報入力!$C$7="","",IF(学校情報入力!$C$7=登録データ!F1115,1,0))</f>
        <v/>
      </c>
      <c r="P1115" s="22" t="str">
        <f>IF(学校情報入力!$C$7="","",IF(学校情報入力!$C$7=登録データ!M1115,1,0))</f>
        <v/>
      </c>
    </row>
    <row r="1116" spans="1:16">
      <c r="A1116" s="221">
        <v>2114</v>
      </c>
      <c r="B1116" s="221" t="s">
        <v>2735</v>
      </c>
      <c r="C1116" s="221" t="s">
        <v>2736</v>
      </c>
      <c r="D1116" s="221" t="s">
        <v>3066</v>
      </c>
      <c r="E1116" s="221">
        <v>33</v>
      </c>
      <c r="F1116" s="221" t="s">
        <v>3130</v>
      </c>
      <c r="G1116" s="221" t="s">
        <v>3137</v>
      </c>
      <c r="H1116" s="37"/>
      <c r="I1116" s="37"/>
      <c r="J1116" s="37"/>
      <c r="K1116" s="37"/>
      <c r="L1116" s="37"/>
      <c r="M1116" s="79"/>
      <c r="N1116" s="38"/>
      <c r="O1116" s="22" t="str">
        <f>IF(学校情報入力!$C$7="","",IF(学校情報入力!$C$7=登録データ!F1116,1,0))</f>
        <v/>
      </c>
      <c r="P1116" s="22" t="str">
        <f>IF(学校情報入力!$C$7="","",IF(学校情報入力!$C$7=登録データ!M1116,1,0))</f>
        <v/>
      </c>
    </row>
    <row r="1117" spans="1:16">
      <c r="A1117" s="221">
        <v>2115</v>
      </c>
      <c r="B1117" s="221" t="s">
        <v>2737</v>
      </c>
      <c r="C1117" s="221" t="s">
        <v>2738</v>
      </c>
      <c r="D1117" s="221" t="s">
        <v>3065</v>
      </c>
      <c r="E1117" s="221">
        <v>34</v>
      </c>
      <c r="F1117" s="221" t="s">
        <v>3109</v>
      </c>
      <c r="G1117" s="221" t="s">
        <v>3137</v>
      </c>
      <c r="H1117" s="37"/>
      <c r="I1117" s="37"/>
      <c r="J1117" s="37"/>
      <c r="K1117" s="37"/>
      <c r="L1117" s="37"/>
      <c r="M1117" s="79"/>
      <c r="N1117" s="38"/>
      <c r="O1117" s="22" t="str">
        <f>IF(学校情報入力!$C$7="","",IF(学校情報入力!$C$7=登録データ!F1117,1,0))</f>
        <v/>
      </c>
      <c r="P1117" s="22" t="str">
        <f>IF(学校情報入力!$C$7="","",IF(学校情報入力!$C$7=登録データ!M1117,1,0))</f>
        <v/>
      </c>
    </row>
    <row r="1118" spans="1:16">
      <c r="A1118" s="221">
        <v>2116</v>
      </c>
      <c r="B1118" s="221" t="s">
        <v>2739</v>
      </c>
      <c r="C1118" s="221" t="s">
        <v>2740</v>
      </c>
      <c r="D1118" s="221" t="s">
        <v>3065</v>
      </c>
      <c r="E1118" s="221">
        <v>34</v>
      </c>
      <c r="F1118" s="221" t="s">
        <v>3103</v>
      </c>
      <c r="G1118" s="221">
        <v>1</v>
      </c>
      <c r="H1118" s="37"/>
      <c r="I1118" s="37"/>
      <c r="J1118" s="37"/>
      <c r="K1118" s="37"/>
      <c r="L1118" s="37"/>
      <c r="M1118" s="79"/>
      <c r="N1118" s="38"/>
      <c r="O1118" s="22" t="str">
        <f>IF(学校情報入力!$C$7="","",IF(学校情報入力!$C$7=登録データ!F1118,1,0))</f>
        <v/>
      </c>
      <c r="P1118" s="22" t="str">
        <f>IF(学校情報入力!$C$7="","",IF(学校情報入力!$C$7=登録データ!M1118,1,0))</f>
        <v/>
      </c>
    </row>
    <row r="1119" spans="1:16">
      <c r="A1119" s="221">
        <v>2117</v>
      </c>
      <c r="B1119" s="221" t="s">
        <v>2741</v>
      </c>
      <c r="C1119" s="221" t="s">
        <v>2742</v>
      </c>
      <c r="D1119" s="221" t="s">
        <v>3065</v>
      </c>
      <c r="E1119" s="221">
        <v>34</v>
      </c>
      <c r="F1119" s="221" t="s">
        <v>3103</v>
      </c>
      <c r="G1119" s="221">
        <v>1</v>
      </c>
      <c r="H1119" s="37"/>
      <c r="I1119" s="37"/>
      <c r="J1119" s="37"/>
      <c r="K1119" s="37"/>
      <c r="L1119" s="37"/>
      <c r="M1119" s="79"/>
      <c r="N1119" s="38"/>
      <c r="O1119" s="22" t="str">
        <f>IF(学校情報入力!$C$7="","",IF(学校情報入力!$C$7=登録データ!F1119,1,0))</f>
        <v/>
      </c>
      <c r="P1119" s="22" t="str">
        <f>IF(学校情報入力!$C$7="","",IF(学校情報入力!$C$7=登録データ!M1119,1,0))</f>
        <v/>
      </c>
    </row>
    <row r="1120" spans="1:16">
      <c r="A1120" s="221">
        <v>2118</v>
      </c>
      <c r="B1120" s="221" t="s">
        <v>2743</v>
      </c>
      <c r="C1120" s="221" t="s">
        <v>2744</v>
      </c>
      <c r="D1120" s="221" t="s">
        <v>3065</v>
      </c>
      <c r="E1120" s="221">
        <v>34</v>
      </c>
      <c r="F1120" s="221" t="s">
        <v>3103</v>
      </c>
      <c r="G1120" s="221">
        <v>1</v>
      </c>
      <c r="H1120" s="37"/>
      <c r="I1120" s="37"/>
      <c r="J1120" s="37"/>
      <c r="K1120" s="37"/>
      <c r="L1120" s="37"/>
      <c r="M1120" s="79"/>
      <c r="N1120" s="38"/>
      <c r="O1120" s="22" t="str">
        <f>IF(学校情報入力!$C$7="","",IF(学校情報入力!$C$7=登録データ!F1120,1,0))</f>
        <v/>
      </c>
      <c r="P1120" s="22" t="str">
        <f>IF(学校情報入力!$C$7="","",IF(学校情報入力!$C$7=登録データ!M1120,1,0))</f>
        <v/>
      </c>
    </row>
    <row r="1121" spans="1:16">
      <c r="A1121" s="221">
        <v>2119</v>
      </c>
      <c r="B1121" s="221" t="s">
        <v>2745</v>
      </c>
      <c r="C1121" s="221" t="s">
        <v>2746</v>
      </c>
      <c r="D1121" s="221" t="s">
        <v>3065</v>
      </c>
      <c r="E1121" s="221">
        <v>34</v>
      </c>
      <c r="F1121" s="221" t="s">
        <v>3103</v>
      </c>
      <c r="G1121" s="221">
        <v>1</v>
      </c>
      <c r="H1121" s="37"/>
      <c r="I1121" s="37"/>
      <c r="J1121" s="37"/>
      <c r="K1121" s="37"/>
      <c r="L1121" s="37"/>
      <c r="M1121" s="79"/>
      <c r="N1121" s="38"/>
      <c r="O1121" s="22" t="str">
        <f>IF(学校情報入力!$C$7="","",IF(学校情報入力!$C$7=登録データ!F1121,1,0))</f>
        <v/>
      </c>
      <c r="P1121" s="22" t="str">
        <f>IF(学校情報入力!$C$7="","",IF(学校情報入力!$C$7=登録データ!M1121,1,0))</f>
        <v/>
      </c>
    </row>
    <row r="1122" spans="1:16">
      <c r="A1122" s="221">
        <v>2120</v>
      </c>
      <c r="B1122" s="221" t="s">
        <v>2747</v>
      </c>
      <c r="C1122" s="221" t="s">
        <v>2748</v>
      </c>
      <c r="D1122" s="221" t="s">
        <v>3065</v>
      </c>
      <c r="E1122" s="221">
        <v>34</v>
      </c>
      <c r="F1122" s="221" t="s">
        <v>3103</v>
      </c>
      <c r="G1122" s="221">
        <v>1</v>
      </c>
      <c r="H1122" s="37"/>
      <c r="I1122" s="37"/>
      <c r="J1122" s="37"/>
      <c r="K1122" s="37"/>
      <c r="L1122" s="37"/>
      <c r="M1122" s="79"/>
      <c r="N1122" s="38"/>
      <c r="O1122" s="22" t="str">
        <f>IF(学校情報入力!$C$7="","",IF(学校情報入力!$C$7=登録データ!F1122,1,0))</f>
        <v/>
      </c>
      <c r="P1122" s="22" t="str">
        <f>IF(学校情報入力!$C$7="","",IF(学校情報入力!$C$7=登録データ!M1122,1,0))</f>
        <v/>
      </c>
    </row>
    <row r="1123" spans="1:16">
      <c r="A1123" s="221">
        <v>2121</v>
      </c>
      <c r="B1123" s="221" t="s">
        <v>2749</v>
      </c>
      <c r="C1123" s="221" t="s">
        <v>2750</v>
      </c>
      <c r="D1123" s="221" t="s">
        <v>3065</v>
      </c>
      <c r="E1123" s="221">
        <v>34</v>
      </c>
      <c r="F1123" s="221" t="s">
        <v>3103</v>
      </c>
      <c r="G1123" s="221" t="s">
        <v>3137</v>
      </c>
      <c r="H1123" s="37"/>
      <c r="I1123" s="37"/>
      <c r="J1123" s="37"/>
      <c r="K1123" s="37"/>
      <c r="L1123" s="37"/>
      <c r="M1123" s="79"/>
      <c r="N1123" s="38"/>
      <c r="O1123" s="22" t="str">
        <f>IF(学校情報入力!$C$7="","",IF(学校情報入力!$C$7=登録データ!F1123,1,0))</f>
        <v/>
      </c>
      <c r="P1123" s="22" t="str">
        <f>IF(学校情報入力!$C$7="","",IF(学校情報入力!$C$7=登録データ!M1123,1,0))</f>
        <v/>
      </c>
    </row>
    <row r="1124" spans="1:16">
      <c r="A1124" s="221">
        <v>2122</v>
      </c>
      <c r="B1124" s="221" t="s">
        <v>2751</v>
      </c>
      <c r="C1124" s="221" t="s">
        <v>2752</v>
      </c>
      <c r="D1124" s="221" t="s">
        <v>3071</v>
      </c>
      <c r="E1124" s="221">
        <v>35</v>
      </c>
      <c r="F1124" s="221" t="s">
        <v>3125</v>
      </c>
      <c r="G1124" s="221">
        <v>4</v>
      </c>
      <c r="H1124" s="37"/>
      <c r="I1124" s="37"/>
      <c r="J1124" s="37"/>
      <c r="K1124" s="37"/>
      <c r="L1124" s="37"/>
      <c r="M1124" s="79"/>
      <c r="N1124" s="38"/>
      <c r="O1124" s="22" t="str">
        <f>IF(学校情報入力!$C$7="","",IF(学校情報入力!$C$7=登録データ!F1124,1,0))</f>
        <v/>
      </c>
      <c r="P1124" s="22" t="str">
        <f>IF(学校情報入力!$C$7="","",IF(学校情報入力!$C$7=登録データ!M1124,1,0))</f>
        <v/>
      </c>
    </row>
    <row r="1125" spans="1:16">
      <c r="A1125" s="221">
        <v>2123</v>
      </c>
      <c r="B1125" s="221" t="s">
        <v>2753</v>
      </c>
      <c r="C1125" s="221" t="s">
        <v>2754</v>
      </c>
      <c r="D1125" s="221" t="s">
        <v>3066</v>
      </c>
      <c r="E1125" s="221">
        <v>33</v>
      </c>
      <c r="F1125" s="221" t="s">
        <v>3100</v>
      </c>
      <c r="G1125" s="221" t="s">
        <v>3137</v>
      </c>
      <c r="H1125" s="37"/>
      <c r="I1125" s="37"/>
      <c r="J1125" s="37"/>
      <c r="K1125" s="37"/>
      <c r="L1125" s="37"/>
      <c r="M1125" s="79"/>
      <c r="N1125" s="38"/>
      <c r="O1125" s="22" t="str">
        <f>IF(学校情報入力!$C$7="","",IF(学校情報入力!$C$7=登録データ!F1125,1,0))</f>
        <v/>
      </c>
      <c r="P1125" s="22" t="str">
        <f>IF(学校情報入力!$C$7="","",IF(学校情報入力!$C$7=登録データ!M1125,1,0))</f>
        <v/>
      </c>
    </row>
    <row r="1126" spans="1:16">
      <c r="A1126" s="221">
        <v>2124</v>
      </c>
      <c r="B1126" s="221" t="s">
        <v>2755</v>
      </c>
      <c r="C1126" s="221" t="s">
        <v>2756</v>
      </c>
      <c r="D1126" s="221" t="s">
        <v>3072</v>
      </c>
      <c r="E1126" s="221">
        <v>28</v>
      </c>
      <c r="F1126" s="221" t="s">
        <v>3100</v>
      </c>
      <c r="G1126" s="221" t="s">
        <v>3137</v>
      </c>
      <c r="H1126" s="37"/>
      <c r="I1126" s="37"/>
      <c r="J1126" s="37"/>
      <c r="K1126" s="37"/>
      <c r="L1126" s="37"/>
      <c r="M1126" s="79"/>
      <c r="N1126" s="38"/>
      <c r="O1126" s="22" t="str">
        <f>IF(学校情報入力!$C$7="","",IF(学校情報入力!$C$7=登録データ!F1126,1,0))</f>
        <v/>
      </c>
      <c r="P1126" s="22" t="str">
        <f>IF(学校情報入力!$C$7="","",IF(学校情報入力!$C$7=登録データ!M1126,1,0))</f>
        <v/>
      </c>
    </row>
    <row r="1127" spans="1:16">
      <c r="A1127" s="221">
        <v>2125</v>
      </c>
      <c r="B1127" s="221" t="s">
        <v>2757</v>
      </c>
      <c r="C1127" s="221" t="s">
        <v>2758</v>
      </c>
      <c r="D1127" s="221" t="s">
        <v>3072</v>
      </c>
      <c r="E1127" s="221">
        <v>28</v>
      </c>
      <c r="F1127" s="221" t="s">
        <v>3100</v>
      </c>
      <c r="G1127" s="221" t="s">
        <v>3137</v>
      </c>
      <c r="H1127" s="37"/>
      <c r="I1127" s="37"/>
      <c r="J1127" s="37"/>
      <c r="K1127" s="37"/>
      <c r="L1127" s="37"/>
      <c r="M1127" s="79"/>
      <c r="N1127" s="38"/>
      <c r="O1127" s="22" t="str">
        <f>IF(学校情報入力!$C$7="","",IF(学校情報入力!$C$7=登録データ!F1127,1,0))</f>
        <v/>
      </c>
      <c r="P1127" s="22" t="str">
        <f>IF(学校情報入力!$C$7="","",IF(学校情報入力!$C$7=登録データ!M1127,1,0))</f>
        <v/>
      </c>
    </row>
    <row r="1128" spans="1:16">
      <c r="A1128" s="221">
        <v>2126</v>
      </c>
      <c r="B1128" s="221" t="s">
        <v>2759</v>
      </c>
      <c r="C1128" s="221" t="s">
        <v>2760</v>
      </c>
      <c r="D1128" s="221" t="s">
        <v>3083</v>
      </c>
      <c r="E1128" s="221">
        <v>38</v>
      </c>
      <c r="F1128" s="221" t="s">
        <v>3100</v>
      </c>
      <c r="G1128" s="221" t="s">
        <v>3137</v>
      </c>
      <c r="H1128" s="37"/>
      <c r="I1128" s="37"/>
      <c r="J1128" s="37"/>
      <c r="K1128" s="37"/>
      <c r="L1128" s="37"/>
      <c r="M1128" s="79"/>
      <c r="N1128" s="38"/>
      <c r="O1128" s="22" t="str">
        <f>IF(学校情報入力!$C$7="","",IF(学校情報入力!$C$7=登録データ!F1128,1,0))</f>
        <v/>
      </c>
      <c r="P1128" s="22" t="str">
        <f>IF(学校情報入力!$C$7="","",IF(学校情報入力!$C$7=登録データ!M1128,1,0))</f>
        <v/>
      </c>
    </row>
    <row r="1129" spans="1:16">
      <c r="A1129" s="221">
        <v>2127</v>
      </c>
      <c r="B1129" s="221" t="s">
        <v>2761</v>
      </c>
      <c r="C1129" s="221" t="s">
        <v>2762</v>
      </c>
      <c r="D1129" s="221" t="s">
        <v>3083</v>
      </c>
      <c r="E1129" s="221">
        <v>38</v>
      </c>
      <c r="F1129" s="221" t="s">
        <v>3100</v>
      </c>
      <c r="G1129" s="221" t="s">
        <v>3137</v>
      </c>
      <c r="H1129" s="37"/>
      <c r="I1129" s="37"/>
      <c r="J1129" s="37"/>
      <c r="K1129" s="37"/>
      <c r="L1129" s="37"/>
      <c r="M1129" s="79"/>
      <c r="N1129" s="38"/>
      <c r="O1129" s="22" t="str">
        <f>IF(学校情報入力!$C$7="","",IF(学校情報入力!$C$7=登録データ!F1129,1,0))</f>
        <v/>
      </c>
      <c r="P1129" s="22" t="str">
        <f>IF(学校情報入力!$C$7="","",IF(学校情報入力!$C$7=登録データ!M1129,1,0))</f>
        <v/>
      </c>
    </row>
    <row r="1130" spans="1:16">
      <c r="A1130" s="221">
        <v>2128</v>
      </c>
      <c r="B1130" s="221" t="s">
        <v>2763</v>
      </c>
      <c r="C1130" s="221" t="s">
        <v>2764</v>
      </c>
      <c r="D1130" s="221" t="s">
        <v>3066</v>
      </c>
      <c r="E1130" s="221">
        <v>33</v>
      </c>
      <c r="F1130" s="221" t="s">
        <v>3100</v>
      </c>
      <c r="G1130" s="221" t="s">
        <v>3137</v>
      </c>
      <c r="H1130" s="37"/>
      <c r="I1130" s="37"/>
      <c r="J1130" s="37"/>
      <c r="K1130" s="37"/>
      <c r="L1130" s="37"/>
      <c r="M1130" s="79"/>
      <c r="N1130" s="38"/>
      <c r="O1130" s="22" t="str">
        <f>IF(学校情報入力!$C$7="","",IF(学校情報入力!$C$7=登録データ!F1130,1,0))</f>
        <v/>
      </c>
      <c r="P1130" s="22" t="str">
        <f>IF(学校情報入力!$C$7="","",IF(学校情報入力!$C$7=登録データ!M1130,1,0))</f>
        <v/>
      </c>
    </row>
    <row r="1131" spans="1:16">
      <c r="A1131" s="221">
        <v>2129</v>
      </c>
      <c r="B1131" s="221" t="s">
        <v>2765</v>
      </c>
      <c r="C1131" s="221" t="s">
        <v>2766</v>
      </c>
      <c r="D1131" s="221" t="s">
        <v>3066</v>
      </c>
      <c r="E1131" s="221">
        <v>33</v>
      </c>
      <c r="F1131" s="221" t="s">
        <v>3100</v>
      </c>
      <c r="G1131" s="221" t="s">
        <v>3137</v>
      </c>
      <c r="H1131" s="37"/>
      <c r="I1131" s="37"/>
      <c r="J1131" s="37"/>
      <c r="K1131" s="37"/>
      <c r="L1131" s="37"/>
      <c r="M1131" s="79"/>
      <c r="N1131" s="38"/>
      <c r="O1131" s="22" t="str">
        <f>IF(学校情報入力!$C$7="","",IF(学校情報入力!$C$7=登録データ!F1131,1,0))</f>
        <v/>
      </c>
      <c r="P1131" s="22" t="str">
        <f>IF(学校情報入力!$C$7="","",IF(学校情報入力!$C$7=登録データ!M1131,1,0))</f>
        <v/>
      </c>
    </row>
    <row r="1132" spans="1:16">
      <c r="A1132" s="221">
        <v>2130</v>
      </c>
      <c r="B1132" s="221" t="s">
        <v>2767</v>
      </c>
      <c r="C1132" s="221" t="s">
        <v>2768</v>
      </c>
      <c r="D1132" s="221" t="s">
        <v>3066</v>
      </c>
      <c r="E1132" s="221">
        <v>33</v>
      </c>
      <c r="F1132" s="221" t="s">
        <v>3111</v>
      </c>
      <c r="G1132" s="221" t="s">
        <v>3137</v>
      </c>
      <c r="H1132" s="37"/>
      <c r="I1132" s="37"/>
      <c r="J1132" s="37"/>
      <c r="K1132" s="37"/>
      <c r="L1132" s="37"/>
      <c r="M1132" s="79"/>
      <c r="N1132" s="38"/>
      <c r="O1132" s="22" t="str">
        <f>IF(学校情報入力!$C$7="","",IF(学校情報入力!$C$7=登録データ!F1132,1,0))</f>
        <v/>
      </c>
      <c r="P1132" s="22" t="str">
        <f>IF(学校情報入力!$C$7="","",IF(学校情報入力!$C$7=登録データ!M1132,1,0))</f>
        <v/>
      </c>
    </row>
    <row r="1133" spans="1:16">
      <c r="A1133" s="221">
        <v>2131</v>
      </c>
      <c r="B1133" s="221" t="s">
        <v>2769</v>
      </c>
      <c r="C1133" s="221" t="s">
        <v>2770</v>
      </c>
      <c r="D1133" s="221" t="s">
        <v>3066</v>
      </c>
      <c r="E1133" s="221">
        <v>33</v>
      </c>
      <c r="F1133" s="221" t="s">
        <v>3111</v>
      </c>
      <c r="G1133" s="221" t="s">
        <v>3137</v>
      </c>
      <c r="H1133" s="37"/>
      <c r="I1133" s="37"/>
      <c r="J1133" s="37"/>
      <c r="K1133" s="37"/>
      <c r="L1133" s="37"/>
      <c r="M1133" s="79"/>
      <c r="N1133" s="38"/>
      <c r="O1133" s="22" t="str">
        <f>IF(学校情報入力!$C$7="","",IF(学校情報入力!$C$7=登録データ!F1133,1,0))</f>
        <v/>
      </c>
      <c r="P1133" s="22" t="str">
        <f>IF(学校情報入力!$C$7="","",IF(学校情報入力!$C$7=登録データ!M1133,1,0))</f>
        <v/>
      </c>
    </row>
    <row r="1134" spans="1:16">
      <c r="A1134" s="221">
        <v>2132</v>
      </c>
      <c r="B1134" s="221" t="s">
        <v>2771</v>
      </c>
      <c r="C1134" s="221" t="s">
        <v>2772</v>
      </c>
      <c r="D1134" s="221" t="s">
        <v>3077</v>
      </c>
      <c r="E1134" s="221">
        <v>30</v>
      </c>
      <c r="F1134" s="221" t="s">
        <v>3111</v>
      </c>
      <c r="G1134" s="221" t="s">
        <v>3137</v>
      </c>
      <c r="H1134" s="37"/>
      <c r="I1134" s="37"/>
      <c r="J1134" s="37"/>
      <c r="K1134" s="37"/>
      <c r="L1134" s="37"/>
      <c r="M1134" s="79"/>
      <c r="N1134" s="38"/>
      <c r="O1134" s="22" t="str">
        <f>IF(学校情報入力!$C$7="","",IF(学校情報入力!$C$7=登録データ!F1134,1,0))</f>
        <v/>
      </c>
      <c r="P1134" s="22" t="str">
        <f>IF(学校情報入力!$C$7="","",IF(学校情報入力!$C$7=登録データ!M1134,1,0))</f>
        <v/>
      </c>
    </row>
    <row r="1135" spans="1:16">
      <c r="A1135" s="221">
        <v>2133</v>
      </c>
      <c r="B1135" s="221" t="s">
        <v>2773</v>
      </c>
      <c r="C1135" s="221" t="s">
        <v>2774</v>
      </c>
      <c r="D1135" s="221" t="s">
        <v>3066</v>
      </c>
      <c r="E1135" s="221">
        <v>33</v>
      </c>
      <c r="F1135" s="221" t="s">
        <v>3111</v>
      </c>
      <c r="G1135" s="221" t="s">
        <v>3137</v>
      </c>
      <c r="H1135" s="37"/>
      <c r="I1135" s="37"/>
      <c r="J1135" s="37"/>
      <c r="K1135" s="37"/>
      <c r="L1135" s="37"/>
      <c r="M1135" s="79"/>
      <c r="N1135" s="38"/>
      <c r="O1135" s="22" t="str">
        <f>IF(学校情報入力!$C$7="","",IF(学校情報入力!$C$7=登録データ!F1135,1,0))</f>
        <v/>
      </c>
      <c r="P1135" s="22" t="str">
        <f>IF(学校情報入力!$C$7="","",IF(学校情報入力!$C$7=登録データ!M1135,1,0))</f>
        <v/>
      </c>
    </row>
    <row r="1136" spans="1:16">
      <c r="A1136" s="221">
        <v>2134</v>
      </c>
      <c r="B1136" s="221" t="s">
        <v>2775</v>
      </c>
      <c r="C1136" s="221" t="s">
        <v>2776</v>
      </c>
      <c r="D1136" s="221" t="s">
        <v>3066</v>
      </c>
      <c r="E1136" s="221">
        <v>33</v>
      </c>
      <c r="F1136" s="221" t="s">
        <v>3111</v>
      </c>
      <c r="G1136" s="221" t="s">
        <v>3137</v>
      </c>
      <c r="H1136" s="37"/>
      <c r="I1136" s="37"/>
      <c r="J1136" s="37"/>
      <c r="K1136" s="37"/>
      <c r="L1136" s="37"/>
      <c r="M1136" s="79"/>
      <c r="N1136" s="38"/>
      <c r="O1136" s="22" t="str">
        <f>IF(学校情報入力!$C$7="","",IF(学校情報入力!$C$7=登録データ!F1136,1,0))</f>
        <v/>
      </c>
      <c r="P1136" s="22" t="str">
        <f>IF(学校情報入力!$C$7="","",IF(学校情報入力!$C$7=登録データ!M1136,1,0))</f>
        <v/>
      </c>
    </row>
    <row r="1137" spans="1:16">
      <c r="A1137" s="221">
        <v>2135</v>
      </c>
      <c r="B1137" s="221" t="s">
        <v>2777</v>
      </c>
      <c r="C1137" s="221" t="s">
        <v>2778</v>
      </c>
      <c r="D1137" s="221" t="s">
        <v>3066</v>
      </c>
      <c r="E1137" s="221">
        <v>33</v>
      </c>
      <c r="F1137" s="221" t="s">
        <v>3111</v>
      </c>
      <c r="G1137" s="221" t="s">
        <v>3137</v>
      </c>
      <c r="H1137" s="37"/>
      <c r="I1137" s="37"/>
      <c r="J1137" s="37"/>
      <c r="K1137" s="37"/>
      <c r="L1137" s="37"/>
      <c r="M1137" s="79"/>
      <c r="N1137" s="38"/>
      <c r="O1137" s="22" t="str">
        <f>IF(学校情報入力!$C$7="","",IF(学校情報入力!$C$7=登録データ!F1137,1,0))</f>
        <v/>
      </c>
      <c r="P1137" s="22" t="str">
        <f>IF(学校情報入力!$C$7="","",IF(学校情報入力!$C$7=登録データ!M1137,1,0))</f>
        <v/>
      </c>
    </row>
    <row r="1138" spans="1:16">
      <c r="A1138" s="221">
        <v>2136</v>
      </c>
      <c r="B1138" s="221" t="s">
        <v>2779</v>
      </c>
      <c r="C1138" s="221" t="s">
        <v>2780</v>
      </c>
      <c r="D1138" s="221" t="s">
        <v>3066</v>
      </c>
      <c r="E1138" s="221">
        <v>33</v>
      </c>
      <c r="F1138" s="221" t="s">
        <v>3111</v>
      </c>
      <c r="G1138" s="221" t="s">
        <v>3137</v>
      </c>
      <c r="H1138" s="37"/>
      <c r="I1138" s="37"/>
      <c r="J1138" s="37"/>
      <c r="K1138" s="37"/>
      <c r="L1138" s="37"/>
      <c r="M1138" s="79"/>
      <c r="N1138" s="38"/>
      <c r="O1138" s="22" t="str">
        <f>IF(学校情報入力!$C$7="","",IF(学校情報入力!$C$7=登録データ!F1138,1,0))</f>
        <v/>
      </c>
      <c r="P1138" s="22" t="str">
        <f>IF(学校情報入力!$C$7="","",IF(学校情報入力!$C$7=登録データ!M1138,1,0))</f>
        <v/>
      </c>
    </row>
    <row r="1139" spans="1:16">
      <c r="A1139" s="221">
        <v>2137</v>
      </c>
      <c r="B1139" s="221" t="s">
        <v>2781</v>
      </c>
      <c r="C1139" s="221" t="s">
        <v>2782</v>
      </c>
      <c r="D1139" s="221" t="s">
        <v>3066</v>
      </c>
      <c r="E1139" s="221">
        <v>33</v>
      </c>
      <c r="F1139" s="221" t="s">
        <v>3111</v>
      </c>
      <c r="G1139" s="221" t="s">
        <v>3137</v>
      </c>
      <c r="H1139" s="37"/>
      <c r="I1139" s="37"/>
      <c r="J1139" s="37"/>
      <c r="K1139" s="37"/>
      <c r="L1139" s="37"/>
      <c r="M1139" s="79"/>
      <c r="N1139" s="38"/>
      <c r="O1139" s="22" t="str">
        <f>IF(学校情報入力!$C$7="","",IF(学校情報入力!$C$7=登録データ!F1139,1,0))</f>
        <v/>
      </c>
      <c r="P1139" s="22" t="str">
        <f>IF(学校情報入力!$C$7="","",IF(学校情報入力!$C$7=登録データ!M1139,1,0))</f>
        <v/>
      </c>
    </row>
    <row r="1140" spans="1:16">
      <c r="A1140" s="221">
        <v>2138</v>
      </c>
      <c r="B1140" s="221" t="s">
        <v>2783</v>
      </c>
      <c r="C1140" s="221" t="s">
        <v>2784</v>
      </c>
      <c r="D1140" s="221" t="s">
        <v>3066</v>
      </c>
      <c r="E1140" s="221">
        <v>33</v>
      </c>
      <c r="F1140" s="221" t="s">
        <v>3111</v>
      </c>
      <c r="G1140" s="221" t="s">
        <v>3137</v>
      </c>
      <c r="H1140" s="37"/>
      <c r="I1140" s="37"/>
      <c r="J1140" s="37"/>
      <c r="K1140" s="37"/>
      <c r="L1140" s="37"/>
      <c r="M1140" s="79"/>
      <c r="N1140" s="38"/>
      <c r="O1140" s="22" t="str">
        <f>IF(学校情報入力!$C$7="","",IF(学校情報入力!$C$7=登録データ!F1140,1,0))</f>
        <v/>
      </c>
      <c r="P1140" s="22" t="str">
        <f>IF(学校情報入力!$C$7="","",IF(学校情報入力!$C$7=登録データ!M1140,1,0))</f>
        <v/>
      </c>
    </row>
    <row r="1141" spans="1:16">
      <c r="A1141" s="221">
        <v>2139</v>
      </c>
      <c r="B1141" s="221" t="s">
        <v>2785</v>
      </c>
      <c r="C1141" s="221" t="s">
        <v>2786</v>
      </c>
      <c r="D1141" s="221" t="s">
        <v>3066</v>
      </c>
      <c r="E1141" s="221">
        <v>33</v>
      </c>
      <c r="F1141" s="221" t="s">
        <v>3111</v>
      </c>
      <c r="G1141" s="221" t="s">
        <v>3134</v>
      </c>
      <c r="H1141" s="37"/>
      <c r="I1141" s="37"/>
      <c r="J1141" s="37"/>
      <c r="K1141" s="37"/>
      <c r="L1141" s="37"/>
      <c r="M1141" s="79"/>
      <c r="N1141" s="38"/>
      <c r="O1141" s="22" t="str">
        <f>IF(学校情報入力!$C$7="","",IF(学校情報入力!$C$7=登録データ!F1141,1,0))</f>
        <v/>
      </c>
      <c r="P1141" s="22" t="str">
        <f>IF(学校情報入力!$C$7="","",IF(学校情報入力!$C$7=登録データ!M1141,1,0))</f>
        <v/>
      </c>
    </row>
    <row r="1142" spans="1:16">
      <c r="A1142" s="221">
        <v>2140</v>
      </c>
      <c r="B1142" s="221" t="s">
        <v>2787</v>
      </c>
      <c r="C1142" s="221" t="s">
        <v>2788</v>
      </c>
      <c r="D1142" s="221" t="s">
        <v>3066</v>
      </c>
      <c r="E1142" s="221">
        <v>33</v>
      </c>
      <c r="F1142" s="221" t="s">
        <v>3111</v>
      </c>
      <c r="G1142" s="221" t="s">
        <v>3138</v>
      </c>
      <c r="H1142" s="37"/>
      <c r="I1142" s="37"/>
      <c r="J1142" s="37"/>
      <c r="K1142" s="37"/>
      <c r="L1142" s="37"/>
      <c r="M1142" s="79"/>
      <c r="N1142" s="38"/>
      <c r="O1142" s="22" t="str">
        <f>IF(学校情報入力!$C$7="","",IF(学校情報入力!$C$7=登録データ!F1142,1,0))</f>
        <v/>
      </c>
      <c r="P1142" s="22" t="str">
        <f>IF(学校情報入力!$C$7="","",IF(学校情報入力!$C$7=登録データ!M1142,1,0))</f>
        <v/>
      </c>
    </row>
    <row r="1143" spans="1:16">
      <c r="A1143" s="221">
        <v>2141</v>
      </c>
      <c r="B1143" s="221" t="s">
        <v>2789</v>
      </c>
      <c r="C1143" s="221" t="s">
        <v>2790</v>
      </c>
      <c r="D1143" s="221" t="s">
        <v>3065</v>
      </c>
      <c r="E1143" s="221">
        <v>34</v>
      </c>
      <c r="F1143" s="221" t="s">
        <v>3111</v>
      </c>
      <c r="G1143" s="221" t="s">
        <v>3137</v>
      </c>
      <c r="H1143" s="37"/>
      <c r="I1143" s="37"/>
      <c r="J1143" s="37"/>
      <c r="K1143" s="37"/>
      <c r="L1143" s="37"/>
      <c r="M1143" s="79"/>
      <c r="N1143" s="38"/>
      <c r="O1143" s="22" t="str">
        <f>IF(学校情報入力!$C$7="","",IF(学校情報入力!$C$7=登録データ!F1143,1,0))</f>
        <v/>
      </c>
      <c r="P1143" s="22" t="str">
        <f>IF(学校情報入力!$C$7="","",IF(学校情報入力!$C$7=登録データ!M1143,1,0))</f>
        <v/>
      </c>
    </row>
    <row r="1144" spans="1:16">
      <c r="A1144" s="221">
        <v>2142</v>
      </c>
      <c r="B1144" s="221" t="s">
        <v>2791</v>
      </c>
      <c r="C1144" s="221" t="s">
        <v>2792</v>
      </c>
      <c r="D1144" s="221" t="s">
        <v>3083</v>
      </c>
      <c r="E1144" s="221">
        <v>38</v>
      </c>
      <c r="F1144" s="221" t="s">
        <v>3115</v>
      </c>
      <c r="G1144" s="221">
        <v>1</v>
      </c>
      <c r="H1144" s="37"/>
      <c r="I1144" s="37"/>
      <c r="J1144" s="37"/>
      <c r="K1144" s="37"/>
      <c r="L1144" s="37"/>
      <c r="M1144" s="79"/>
      <c r="N1144" s="38"/>
      <c r="O1144" s="22" t="str">
        <f>IF(学校情報入力!$C$7="","",IF(学校情報入力!$C$7=登録データ!F1144,1,0))</f>
        <v/>
      </c>
      <c r="P1144" s="22" t="str">
        <f>IF(学校情報入力!$C$7="","",IF(学校情報入力!$C$7=登録データ!M1144,1,0))</f>
        <v/>
      </c>
    </row>
    <row r="1145" spans="1:16">
      <c r="A1145" s="221">
        <v>2143</v>
      </c>
      <c r="B1145" s="221" t="s">
        <v>2793</v>
      </c>
      <c r="C1145" s="221" t="s">
        <v>2794</v>
      </c>
      <c r="D1145" s="221" t="s">
        <v>3068</v>
      </c>
      <c r="E1145" s="221">
        <v>37</v>
      </c>
      <c r="F1145" s="221" t="s">
        <v>3098</v>
      </c>
      <c r="G1145" s="221" t="s">
        <v>3137</v>
      </c>
      <c r="H1145" s="37"/>
      <c r="I1145" s="37"/>
      <c r="J1145" s="37"/>
      <c r="K1145" s="37"/>
      <c r="L1145" s="37"/>
      <c r="M1145" s="79"/>
      <c r="N1145" s="38"/>
      <c r="O1145" s="22" t="str">
        <f>IF(学校情報入力!$C$7="","",IF(学校情報入力!$C$7=登録データ!F1145,1,0))</f>
        <v/>
      </c>
      <c r="P1145" s="22" t="str">
        <f>IF(学校情報入力!$C$7="","",IF(学校情報入力!$C$7=登録データ!M1145,1,0))</f>
        <v/>
      </c>
    </row>
    <row r="1146" spans="1:16">
      <c r="A1146" s="221">
        <v>2144</v>
      </c>
      <c r="B1146" s="221" t="s">
        <v>2795</v>
      </c>
      <c r="C1146" s="221" t="s">
        <v>2796</v>
      </c>
      <c r="D1146" s="221" t="s">
        <v>3065</v>
      </c>
      <c r="E1146" s="221">
        <v>34</v>
      </c>
      <c r="F1146" s="221" t="s">
        <v>3098</v>
      </c>
      <c r="G1146" s="221" t="s">
        <v>3137</v>
      </c>
      <c r="H1146" s="37"/>
      <c r="I1146" s="37"/>
      <c r="J1146" s="37"/>
      <c r="K1146" s="37"/>
      <c r="L1146" s="37"/>
      <c r="M1146" s="79"/>
      <c r="N1146" s="38"/>
      <c r="O1146" s="22" t="str">
        <f>IF(学校情報入力!$C$7="","",IF(学校情報入力!$C$7=登録データ!F1146,1,0))</f>
        <v/>
      </c>
      <c r="P1146" s="22" t="str">
        <f>IF(学校情報入力!$C$7="","",IF(学校情報入力!$C$7=登録データ!M1146,1,0))</f>
        <v/>
      </c>
    </row>
    <row r="1147" spans="1:16">
      <c r="A1147" s="221">
        <v>2145</v>
      </c>
      <c r="B1147" s="221" t="s">
        <v>2797</v>
      </c>
      <c r="C1147" s="221" t="s">
        <v>2798</v>
      </c>
      <c r="D1147" s="221" t="s">
        <v>3071</v>
      </c>
      <c r="E1147" s="221">
        <v>35</v>
      </c>
      <c r="F1147" s="221" t="s">
        <v>3098</v>
      </c>
      <c r="G1147" s="221" t="s">
        <v>3137</v>
      </c>
      <c r="H1147" s="37"/>
      <c r="I1147" s="37"/>
      <c r="J1147" s="37"/>
      <c r="K1147" s="37"/>
      <c r="L1147" s="37"/>
      <c r="M1147" s="79"/>
      <c r="N1147" s="38"/>
      <c r="O1147" s="22" t="str">
        <f>IF(学校情報入力!$C$7="","",IF(学校情報入力!$C$7=登録データ!F1147,1,0))</f>
        <v/>
      </c>
      <c r="P1147" s="22" t="str">
        <f>IF(学校情報入力!$C$7="","",IF(学校情報入力!$C$7=登録データ!M1147,1,0))</f>
        <v/>
      </c>
    </row>
    <row r="1148" spans="1:16">
      <c r="A1148" s="221">
        <v>2146</v>
      </c>
      <c r="B1148" s="221" t="s">
        <v>2799</v>
      </c>
      <c r="C1148" s="221" t="s">
        <v>2800</v>
      </c>
      <c r="D1148" s="221" t="s">
        <v>3065</v>
      </c>
      <c r="E1148" s="221">
        <v>34</v>
      </c>
      <c r="F1148" s="221" t="s">
        <v>3098</v>
      </c>
      <c r="G1148" s="221" t="s">
        <v>3137</v>
      </c>
      <c r="H1148" s="37"/>
      <c r="I1148" s="37"/>
      <c r="J1148" s="37"/>
      <c r="K1148" s="37"/>
      <c r="L1148" s="37"/>
      <c r="M1148" s="79"/>
      <c r="N1148" s="38"/>
      <c r="O1148" s="22" t="str">
        <f>IF(学校情報入力!$C$7="","",IF(学校情報入力!$C$7=登録データ!F1148,1,0))</f>
        <v/>
      </c>
      <c r="P1148" s="22" t="str">
        <f>IF(学校情報入力!$C$7="","",IF(学校情報入力!$C$7=登録データ!M1148,1,0))</f>
        <v/>
      </c>
    </row>
    <row r="1149" spans="1:16">
      <c r="A1149" s="221">
        <v>2147</v>
      </c>
      <c r="B1149" s="221" t="s">
        <v>2801</v>
      </c>
      <c r="C1149" s="221" t="s">
        <v>2802</v>
      </c>
      <c r="D1149" s="221" t="s">
        <v>3065</v>
      </c>
      <c r="E1149" s="221">
        <v>34</v>
      </c>
      <c r="F1149" s="221" t="s">
        <v>3098</v>
      </c>
      <c r="G1149" s="221" t="s">
        <v>3137</v>
      </c>
      <c r="H1149" s="37"/>
      <c r="I1149" s="37"/>
      <c r="J1149" s="37"/>
      <c r="K1149" s="37"/>
      <c r="L1149" s="37"/>
      <c r="M1149" s="79"/>
      <c r="N1149" s="38"/>
      <c r="O1149" s="22" t="str">
        <f>IF(学校情報入力!$C$7="","",IF(学校情報入力!$C$7=登録データ!F1149,1,0))</f>
        <v/>
      </c>
      <c r="P1149" s="22" t="str">
        <f>IF(学校情報入力!$C$7="","",IF(学校情報入力!$C$7=登録データ!M1149,1,0))</f>
        <v/>
      </c>
    </row>
    <row r="1150" spans="1:16">
      <c r="A1150" s="221">
        <v>2148</v>
      </c>
      <c r="B1150" s="221" t="s">
        <v>2803</v>
      </c>
      <c r="C1150" s="221" t="s">
        <v>2804</v>
      </c>
      <c r="D1150" s="221" t="s">
        <v>3074</v>
      </c>
      <c r="E1150" s="221">
        <v>36</v>
      </c>
      <c r="F1150" s="221" t="s">
        <v>3098</v>
      </c>
      <c r="G1150" s="221" t="s">
        <v>3132</v>
      </c>
      <c r="H1150" s="37"/>
      <c r="I1150" s="37"/>
      <c r="J1150" s="37"/>
      <c r="K1150" s="37"/>
      <c r="L1150" s="37"/>
      <c r="M1150" s="79"/>
      <c r="N1150" s="38"/>
      <c r="O1150" s="22" t="str">
        <f>IF(学校情報入力!$C$7="","",IF(学校情報入力!$C$7=登録データ!F1150,1,0))</f>
        <v/>
      </c>
      <c r="P1150" s="22" t="str">
        <f>IF(学校情報入力!$C$7="","",IF(学校情報入力!$C$7=登録データ!M1150,1,0))</f>
        <v/>
      </c>
    </row>
    <row r="1151" spans="1:16">
      <c r="A1151" s="221">
        <v>2149</v>
      </c>
      <c r="B1151" s="221" t="s">
        <v>2805</v>
      </c>
      <c r="C1151" s="221" t="s">
        <v>2806</v>
      </c>
      <c r="D1151" s="221" t="s">
        <v>3070</v>
      </c>
      <c r="E1151" s="221">
        <v>41</v>
      </c>
      <c r="F1151" s="221" t="s">
        <v>3098</v>
      </c>
      <c r="G1151" s="221" t="s">
        <v>3137</v>
      </c>
      <c r="H1151" s="37"/>
      <c r="I1151" s="37"/>
      <c r="J1151" s="37"/>
      <c r="K1151" s="37"/>
      <c r="L1151" s="37"/>
      <c r="M1151" s="79"/>
      <c r="N1151" s="38"/>
      <c r="O1151" s="22" t="str">
        <f>IF(学校情報入力!$C$7="","",IF(学校情報入力!$C$7=登録データ!F1151,1,0))</f>
        <v/>
      </c>
      <c r="P1151" s="22" t="str">
        <f>IF(学校情報入力!$C$7="","",IF(学校情報入力!$C$7=登録データ!M1151,1,0))</f>
        <v/>
      </c>
    </row>
    <row r="1152" spans="1:16">
      <c r="A1152" s="221">
        <v>2150</v>
      </c>
      <c r="B1152" s="221" t="s">
        <v>2807</v>
      </c>
      <c r="C1152" s="221" t="s">
        <v>2808</v>
      </c>
      <c r="D1152" s="221" t="s">
        <v>3065</v>
      </c>
      <c r="E1152" s="221">
        <v>34</v>
      </c>
      <c r="F1152" s="221" t="s">
        <v>3098</v>
      </c>
      <c r="G1152" s="221" t="s">
        <v>3137</v>
      </c>
      <c r="H1152" s="37"/>
      <c r="I1152" s="37"/>
      <c r="J1152" s="37"/>
      <c r="K1152" s="37"/>
      <c r="L1152" s="37"/>
      <c r="M1152" s="79"/>
      <c r="N1152" s="38"/>
      <c r="O1152" s="22" t="str">
        <f>IF(学校情報入力!$C$7="","",IF(学校情報入力!$C$7=登録データ!F1152,1,0))</f>
        <v/>
      </c>
      <c r="P1152" s="22" t="str">
        <f>IF(学校情報入力!$C$7="","",IF(学校情報入力!$C$7=登録データ!M1152,1,0))</f>
        <v/>
      </c>
    </row>
    <row r="1153" spans="1:16">
      <c r="A1153" s="221">
        <v>2151</v>
      </c>
      <c r="B1153" s="221" t="s">
        <v>2809</v>
      </c>
      <c r="C1153" s="221" t="s">
        <v>2810</v>
      </c>
      <c r="D1153" s="221" t="s">
        <v>3069</v>
      </c>
      <c r="E1153" s="221">
        <v>27</v>
      </c>
      <c r="F1153" s="221" t="s">
        <v>3098</v>
      </c>
      <c r="G1153" s="221" t="s">
        <v>3137</v>
      </c>
      <c r="H1153" s="37"/>
      <c r="I1153" s="37"/>
      <c r="J1153" s="37"/>
      <c r="K1153" s="37"/>
      <c r="L1153" s="37"/>
      <c r="M1153" s="79"/>
      <c r="N1153" s="38"/>
      <c r="O1153" s="22" t="str">
        <f>IF(学校情報入力!$C$7="","",IF(学校情報入力!$C$7=登録データ!F1153,1,0))</f>
        <v/>
      </c>
      <c r="P1153" s="22" t="str">
        <f>IF(学校情報入力!$C$7="","",IF(学校情報入力!$C$7=登録データ!M1153,1,0))</f>
        <v/>
      </c>
    </row>
    <row r="1154" spans="1:16">
      <c r="A1154" s="221">
        <v>2152</v>
      </c>
      <c r="B1154" s="221" t="s">
        <v>2811</v>
      </c>
      <c r="C1154" s="221" t="s">
        <v>2812</v>
      </c>
      <c r="D1154" s="221" t="s">
        <v>3065</v>
      </c>
      <c r="E1154" s="221">
        <v>34</v>
      </c>
      <c r="F1154" s="221" t="s">
        <v>3098</v>
      </c>
      <c r="G1154" s="221" t="s">
        <v>3137</v>
      </c>
      <c r="H1154" s="37"/>
      <c r="I1154" s="37"/>
      <c r="J1154" s="37"/>
      <c r="K1154" s="37"/>
      <c r="L1154" s="37"/>
      <c r="M1154" s="79"/>
      <c r="N1154" s="38"/>
      <c r="O1154" s="22" t="str">
        <f>IF(学校情報入力!$C$7="","",IF(学校情報入力!$C$7=登録データ!F1154,1,0))</f>
        <v/>
      </c>
      <c r="P1154" s="22" t="str">
        <f>IF(学校情報入力!$C$7="","",IF(学校情報入力!$C$7=登録データ!M1154,1,0))</f>
        <v/>
      </c>
    </row>
    <row r="1155" spans="1:16">
      <c r="A1155" s="221">
        <v>2153</v>
      </c>
      <c r="B1155" s="221" t="s">
        <v>2813</v>
      </c>
      <c r="C1155" s="221" t="s">
        <v>2814</v>
      </c>
      <c r="D1155" s="221" t="s">
        <v>3083</v>
      </c>
      <c r="E1155" s="221">
        <v>38</v>
      </c>
      <c r="F1155" s="221" t="s">
        <v>3118</v>
      </c>
      <c r="G1155" s="221" t="s">
        <v>3137</v>
      </c>
      <c r="H1155" s="37"/>
      <c r="I1155" s="37"/>
      <c r="J1155" s="37"/>
      <c r="K1155" s="37"/>
      <c r="L1155" s="37"/>
      <c r="M1155" s="79"/>
      <c r="N1155" s="38"/>
      <c r="O1155" s="22" t="str">
        <f>IF(学校情報入力!$C$7="","",IF(学校情報入力!$C$7=登録データ!F1155,1,0))</f>
        <v/>
      </c>
      <c r="P1155" s="22" t="str">
        <f>IF(学校情報入力!$C$7="","",IF(学校情報入力!$C$7=登録データ!M1155,1,0))</f>
        <v/>
      </c>
    </row>
    <row r="1156" spans="1:16">
      <c r="A1156" s="221">
        <v>2154</v>
      </c>
      <c r="B1156" s="221" t="s">
        <v>2815</v>
      </c>
      <c r="C1156" s="221" t="s">
        <v>2816</v>
      </c>
      <c r="D1156" s="221" t="s">
        <v>3083</v>
      </c>
      <c r="E1156" s="221">
        <v>38</v>
      </c>
      <c r="F1156" s="221" t="s">
        <v>3118</v>
      </c>
      <c r="G1156" s="221" t="s">
        <v>3137</v>
      </c>
      <c r="H1156" s="37"/>
      <c r="I1156" s="37"/>
      <c r="J1156" s="37"/>
      <c r="K1156" s="37"/>
      <c r="L1156" s="37"/>
      <c r="M1156" s="79"/>
      <c r="N1156" s="38"/>
      <c r="O1156" s="22" t="str">
        <f>IF(学校情報入力!$C$7="","",IF(学校情報入力!$C$7=登録データ!F1156,1,0))</f>
        <v/>
      </c>
      <c r="P1156" s="22" t="str">
        <f>IF(学校情報入力!$C$7="","",IF(学校情報入力!$C$7=登録データ!M1156,1,0))</f>
        <v/>
      </c>
    </row>
    <row r="1157" spans="1:16">
      <c r="A1157" s="221">
        <v>2155</v>
      </c>
      <c r="B1157" s="221" t="s">
        <v>2817</v>
      </c>
      <c r="C1157" s="221" t="s">
        <v>2818</v>
      </c>
      <c r="D1157" s="221" t="s">
        <v>3066</v>
      </c>
      <c r="E1157" s="221">
        <v>33</v>
      </c>
      <c r="F1157" s="221" t="s">
        <v>3108</v>
      </c>
      <c r="G1157" s="221">
        <v>1</v>
      </c>
      <c r="H1157" s="37"/>
      <c r="I1157" s="37"/>
      <c r="J1157" s="37"/>
      <c r="K1157" s="37"/>
      <c r="L1157" s="37"/>
      <c r="M1157" s="79"/>
      <c r="N1157" s="38"/>
      <c r="O1157" s="22" t="str">
        <f>IF(学校情報入力!$C$7="","",IF(学校情報入力!$C$7=登録データ!F1157,1,0))</f>
        <v/>
      </c>
      <c r="P1157" s="22" t="str">
        <f>IF(学校情報入力!$C$7="","",IF(学校情報入力!$C$7=登録データ!M1157,1,0))</f>
        <v/>
      </c>
    </row>
    <row r="1158" spans="1:16">
      <c r="A1158" s="221">
        <v>2156</v>
      </c>
      <c r="B1158" s="221" t="s">
        <v>2819</v>
      </c>
      <c r="C1158" s="221" t="s">
        <v>2820</v>
      </c>
      <c r="D1158" s="221" t="s">
        <v>3072</v>
      </c>
      <c r="E1158" s="221">
        <v>28</v>
      </c>
      <c r="F1158" s="221" t="s">
        <v>3108</v>
      </c>
      <c r="G1158" s="221">
        <v>1</v>
      </c>
      <c r="H1158" s="37"/>
      <c r="I1158" s="37"/>
      <c r="J1158" s="37"/>
      <c r="K1158" s="37"/>
      <c r="L1158" s="37"/>
      <c r="M1158" s="79"/>
      <c r="N1158" s="38"/>
      <c r="O1158" s="22" t="str">
        <f>IF(学校情報入力!$C$7="","",IF(学校情報入力!$C$7=登録データ!F1158,1,0))</f>
        <v/>
      </c>
      <c r="P1158" s="22" t="str">
        <f>IF(学校情報入力!$C$7="","",IF(学校情報入力!$C$7=登録データ!M1158,1,0))</f>
        <v/>
      </c>
    </row>
    <row r="1159" spans="1:16">
      <c r="A1159" s="221">
        <v>2157</v>
      </c>
      <c r="B1159" s="221" t="s">
        <v>2821</v>
      </c>
      <c r="C1159" s="221" t="s">
        <v>2822</v>
      </c>
      <c r="D1159" s="221" t="s">
        <v>3066</v>
      </c>
      <c r="E1159" s="221">
        <v>33</v>
      </c>
      <c r="F1159" s="221" t="s">
        <v>3108</v>
      </c>
      <c r="G1159" s="221">
        <v>1</v>
      </c>
      <c r="H1159" s="37"/>
      <c r="I1159" s="37"/>
      <c r="J1159" s="37"/>
      <c r="K1159" s="37"/>
      <c r="L1159" s="37"/>
      <c r="M1159" s="79"/>
      <c r="N1159" s="38"/>
      <c r="O1159" s="22" t="str">
        <f>IF(学校情報入力!$C$7="","",IF(学校情報入力!$C$7=登録データ!F1159,1,0))</f>
        <v/>
      </c>
      <c r="P1159" s="22" t="str">
        <f>IF(学校情報入力!$C$7="","",IF(学校情報入力!$C$7=登録データ!M1159,1,0))</f>
        <v/>
      </c>
    </row>
    <row r="1160" spans="1:16">
      <c r="A1160" s="221">
        <v>2158</v>
      </c>
      <c r="B1160" s="221" t="s">
        <v>2823</v>
      </c>
      <c r="C1160" s="221" t="s">
        <v>2824</v>
      </c>
      <c r="D1160" s="221" t="s">
        <v>3075</v>
      </c>
      <c r="E1160" s="221">
        <v>39</v>
      </c>
      <c r="F1160" s="221" t="s">
        <v>3108</v>
      </c>
      <c r="G1160" s="221">
        <v>5</v>
      </c>
      <c r="H1160" s="37"/>
      <c r="I1160" s="37"/>
      <c r="J1160" s="37"/>
      <c r="K1160" s="37"/>
      <c r="L1160" s="37"/>
      <c r="M1160" s="79"/>
      <c r="N1160" s="38"/>
      <c r="O1160" s="22" t="str">
        <f>IF(学校情報入力!$C$7="","",IF(学校情報入力!$C$7=登録データ!F1160,1,0))</f>
        <v/>
      </c>
      <c r="P1160" s="22" t="str">
        <f>IF(学校情報入力!$C$7="","",IF(学校情報入力!$C$7=登録データ!M1160,1,0))</f>
        <v/>
      </c>
    </row>
    <row r="1161" spans="1:16">
      <c r="A1161" s="221">
        <v>2159</v>
      </c>
      <c r="B1161" s="221" t="s">
        <v>2825</v>
      </c>
      <c r="C1161" s="221" t="s">
        <v>2826</v>
      </c>
      <c r="D1161" s="221" t="s">
        <v>3066</v>
      </c>
      <c r="E1161" s="221">
        <v>33</v>
      </c>
      <c r="F1161" s="221" t="s">
        <v>3108</v>
      </c>
      <c r="G1161" s="221">
        <v>1</v>
      </c>
      <c r="H1161" s="37"/>
      <c r="I1161" s="37"/>
      <c r="J1161" s="37"/>
      <c r="K1161" s="37"/>
      <c r="L1161" s="37"/>
      <c r="M1161" s="79"/>
      <c r="N1161" s="38"/>
      <c r="O1161" s="22" t="str">
        <f>IF(学校情報入力!$C$7="","",IF(学校情報入力!$C$7=登録データ!F1161,1,0))</f>
        <v/>
      </c>
      <c r="P1161" s="22" t="str">
        <f>IF(学校情報入力!$C$7="","",IF(学校情報入力!$C$7=登録データ!M1161,1,0))</f>
        <v/>
      </c>
    </row>
    <row r="1162" spans="1:16">
      <c r="A1162" s="221">
        <v>2160</v>
      </c>
      <c r="B1162" s="221" t="s">
        <v>2827</v>
      </c>
      <c r="C1162" s="221" t="s">
        <v>2828</v>
      </c>
      <c r="D1162" s="221" t="s">
        <v>3072</v>
      </c>
      <c r="E1162" s="221">
        <v>28</v>
      </c>
      <c r="F1162" s="221" t="s">
        <v>3108</v>
      </c>
      <c r="G1162" s="221">
        <v>1</v>
      </c>
      <c r="H1162" s="37"/>
      <c r="I1162" s="37"/>
      <c r="J1162" s="37"/>
      <c r="K1162" s="37"/>
      <c r="L1162" s="37"/>
      <c r="M1162" s="79"/>
      <c r="N1162" s="38"/>
      <c r="O1162" s="22" t="str">
        <f>IF(学校情報入力!$C$7="","",IF(学校情報入力!$C$7=登録データ!F1162,1,0))</f>
        <v/>
      </c>
      <c r="P1162" s="22" t="str">
        <f>IF(学校情報入力!$C$7="","",IF(学校情報入力!$C$7=登録データ!M1162,1,0))</f>
        <v/>
      </c>
    </row>
    <row r="1163" spans="1:16">
      <c r="A1163" s="221">
        <v>2161</v>
      </c>
      <c r="B1163" s="221" t="s">
        <v>2829</v>
      </c>
      <c r="C1163" s="221" t="s">
        <v>2830</v>
      </c>
      <c r="D1163" s="221" t="s">
        <v>3066</v>
      </c>
      <c r="E1163" s="221">
        <v>33</v>
      </c>
      <c r="F1163" s="221" t="s">
        <v>3108</v>
      </c>
      <c r="G1163" s="221">
        <v>1</v>
      </c>
      <c r="H1163" s="37"/>
      <c r="I1163" s="37"/>
      <c r="J1163" s="37"/>
      <c r="K1163" s="37"/>
      <c r="L1163" s="37"/>
      <c r="M1163" s="79"/>
      <c r="N1163" s="38"/>
      <c r="O1163" s="22" t="str">
        <f>IF(学校情報入力!$C$7="","",IF(学校情報入力!$C$7=登録データ!F1163,1,0))</f>
        <v/>
      </c>
      <c r="P1163" s="22" t="str">
        <f>IF(学校情報入力!$C$7="","",IF(学校情報入力!$C$7=登録データ!M1163,1,0))</f>
        <v/>
      </c>
    </row>
    <row r="1164" spans="1:16">
      <c r="A1164" s="221">
        <v>2162</v>
      </c>
      <c r="B1164" s="221" t="s">
        <v>2831</v>
      </c>
      <c r="C1164" s="221" t="s">
        <v>2832</v>
      </c>
      <c r="D1164" s="221" t="s">
        <v>3072</v>
      </c>
      <c r="E1164" s="221">
        <v>28</v>
      </c>
      <c r="F1164" s="221" t="s">
        <v>3108</v>
      </c>
      <c r="G1164" s="221">
        <v>1</v>
      </c>
      <c r="H1164" s="37"/>
      <c r="I1164" s="37"/>
      <c r="J1164" s="37"/>
      <c r="K1164" s="37"/>
      <c r="L1164" s="37"/>
      <c r="M1164" s="79"/>
      <c r="N1164" s="38"/>
      <c r="O1164" s="22" t="str">
        <f>IF(学校情報入力!$C$7="","",IF(学校情報入力!$C$7=登録データ!F1164,1,0))</f>
        <v/>
      </c>
      <c r="P1164" s="22" t="str">
        <f>IF(学校情報入力!$C$7="","",IF(学校情報入力!$C$7=登録データ!M1164,1,0))</f>
        <v/>
      </c>
    </row>
    <row r="1165" spans="1:16">
      <c r="A1165" s="221">
        <v>2163</v>
      </c>
      <c r="B1165" s="221" t="s">
        <v>2833</v>
      </c>
      <c r="C1165" s="221" t="s">
        <v>2834</v>
      </c>
      <c r="D1165" s="221" t="s">
        <v>3066</v>
      </c>
      <c r="E1165" s="221">
        <v>33</v>
      </c>
      <c r="F1165" s="221" t="s">
        <v>3108</v>
      </c>
      <c r="G1165" s="221">
        <v>1</v>
      </c>
      <c r="H1165" s="37"/>
      <c r="I1165" s="37"/>
      <c r="J1165" s="37"/>
      <c r="K1165" s="37"/>
      <c r="L1165" s="37"/>
      <c r="M1165" s="79"/>
      <c r="N1165" s="38"/>
      <c r="O1165" s="22" t="str">
        <f>IF(学校情報入力!$C$7="","",IF(学校情報入力!$C$7=登録データ!F1165,1,0))</f>
        <v/>
      </c>
      <c r="P1165" s="22" t="str">
        <f>IF(学校情報入力!$C$7="","",IF(学校情報入力!$C$7=登録データ!M1165,1,0))</f>
        <v/>
      </c>
    </row>
    <row r="1166" spans="1:16">
      <c r="A1166" s="221">
        <v>2164</v>
      </c>
      <c r="B1166" s="221" t="s">
        <v>2835</v>
      </c>
      <c r="C1166" s="221" t="s">
        <v>2836</v>
      </c>
      <c r="D1166" s="221" t="s">
        <v>3066</v>
      </c>
      <c r="E1166" s="221">
        <v>33</v>
      </c>
      <c r="F1166" s="221" t="s">
        <v>3108</v>
      </c>
      <c r="G1166" s="221">
        <v>1</v>
      </c>
      <c r="H1166" s="37"/>
      <c r="I1166" s="37"/>
      <c r="J1166" s="37"/>
      <c r="K1166" s="37"/>
      <c r="L1166" s="37"/>
      <c r="M1166" s="79"/>
      <c r="N1166" s="38"/>
      <c r="O1166" s="22" t="str">
        <f>IF(学校情報入力!$C$7="","",IF(学校情報入力!$C$7=登録データ!F1166,1,0))</f>
        <v/>
      </c>
      <c r="P1166" s="22" t="str">
        <f>IF(学校情報入力!$C$7="","",IF(学校情報入力!$C$7=登録データ!M1166,1,0))</f>
        <v/>
      </c>
    </row>
    <row r="1167" spans="1:16">
      <c r="A1167" s="221">
        <v>2165</v>
      </c>
      <c r="B1167" s="221" t="s">
        <v>2837</v>
      </c>
      <c r="C1167" s="221" t="s">
        <v>2838</v>
      </c>
      <c r="D1167" s="221" t="s">
        <v>3066</v>
      </c>
      <c r="E1167" s="221">
        <v>33</v>
      </c>
      <c r="F1167" s="221" t="s">
        <v>3108</v>
      </c>
      <c r="G1167" s="221">
        <v>1</v>
      </c>
      <c r="H1167" s="37"/>
      <c r="I1167" s="37"/>
      <c r="J1167" s="37"/>
      <c r="K1167" s="37"/>
      <c r="L1167" s="37"/>
      <c r="M1167" s="79"/>
      <c r="N1167" s="38"/>
      <c r="O1167" s="22" t="str">
        <f>IF(学校情報入力!$C$7="","",IF(学校情報入力!$C$7=登録データ!F1167,1,0))</f>
        <v/>
      </c>
      <c r="P1167" s="22" t="str">
        <f>IF(学校情報入力!$C$7="","",IF(学校情報入力!$C$7=登録データ!M1167,1,0))</f>
        <v/>
      </c>
    </row>
    <row r="1168" spans="1:16">
      <c r="A1168" s="221">
        <v>2166</v>
      </c>
      <c r="B1168" s="221" t="s">
        <v>2839</v>
      </c>
      <c r="C1168" s="221" t="s">
        <v>2840</v>
      </c>
      <c r="D1168" s="221" t="s">
        <v>3066</v>
      </c>
      <c r="E1168" s="221">
        <v>33</v>
      </c>
      <c r="F1168" s="221" t="s">
        <v>3108</v>
      </c>
      <c r="G1168" s="221">
        <v>1</v>
      </c>
      <c r="H1168" s="37"/>
      <c r="I1168" s="37"/>
      <c r="J1168" s="37"/>
      <c r="K1168" s="37"/>
      <c r="L1168" s="37"/>
      <c r="M1168" s="79"/>
      <c r="N1168" s="38"/>
      <c r="O1168" s="22" t="str">
        <f>IF(学校情報入力!$C$7="","",IF(学校情報入力!$C$7=登録データ!F1168,1,0))</f>
        <v/>
      </c>
      <c r="P1168" s="22" t="str">
        <f>IF(学校情報入力!$C$7="","",IF(学校情報入力!$C$7=登録データ!M1168,1,0))</f>
        <v/>
      </c>
    </row>
    <row r="1169" spans="1:16">
      <c r="A1169" s="221">
        <v>2167</v>
      </c>
      <c r="B1169" s="221" t="s">
        <v>2841</v>
      </c>
      <c r="C1169" s="221" t="s">
        <v>2842</v>
      </c>
      <c r="D1169" s="221" t="s">
        <v>3065</v>
      </c>
      <c r="E1169" s="221">
        <v>34</v>
      </c>
      <c r="F1169" s="221" t="s">
        <v>3131</v>
      </c>
      <c r="G1169" s="221" t="s">
        <v>3137</v>
      </c>
      <c r="H1169" s="37"/>
      <c r="I1169" s="37"/>
      <c r="J1169" s="37"/>
      <c r="K1169" s="37"/>
      <c r="L1169" s="37"/>
      <c r="M1169" s="79"/>
      <c r="N1169" s="38"/>
      <c r="O1169" s="22" t="str">
        <f>IF(学校情報入力!$C$7="","",IF(学校情報入力!$C$7=登録データ!F1169,1,0))</f>
        <v/>
      </c>
      <c r="P1169" s="22" t="str">
        <f>IF(学校情報入力!$C$7="","",IF(学校情報入力!$C$7=登録データ!M1169,1,0))</f>
        <v/>
      </c>
    </row>
    <row r="1170" spans="1:16">
      <c r="A1170" s="221">
        <v>2168</v>
      </c>
      <c r="B1170" s="221" t="s">
        <v>2843</v>
      </c>
      <c r="C1170" s="221" t="s">
        <v>2844</v>
      </c>
      <c r="D1170" s="221" t="s">
        <v>3065</v>
      </c>
      <c r="E1170" s="221">
        <v>34</v>
      </c>
      <c r="F1170" s="221" t="s">
        <v>3131</v>
      </c>
      <c r="G1170" s="221" t="s">
        <v>3137</v>
      </c>
      <c r="H1170" s="37"/>
      <c r="I1170" s="37"/>
      <c r="J1170" s="37"/>
      <c r="K1170" s="37"/>
      <c r="L1170" s="37"/>
      <c r="M1170" s="79"/>
      <c r="N1170" s="38"/>
      <c r="O1170" s="22" t="str">
        <f>IF(学校情報入力!$C$7="","",IF(学校情報入力!$C$7=登録データ!F1170,1,0))</f>
        <v/>
      </c>
      <c r="P1170" s="22" t="str">
        <f>IF(学校情報入力!$C$7="","",IF(学校情報入力!$C$7=登録データ!M1170,1,0))</f>
        <v/>
      </c>
    </row>
    <row r="1171" spans="1:16">
      <c r="A1171" s="221">
        <v>2169</v>
      </c>
      <c r="B1171" s="221" t="s">
        <v>2845</v>
      </c>
      <c r="C1171" s="221" t="s">
        <v>2846</v>
      </c>
      <c r="D1171" s="221" t="s">
        <v>3074</v>
      </c>
      <c r="E1171" s="221">
        <v>36</v>
      </c>
      <c r="F1171" s="221" t="s">
        <v>3131</v>
      </c>
      <c r="G1171" s="221" t="s">
        <v>3137</v>
      </c>
      <c r="H1171" s="37"/>
      <c r="I1171" s="37"/>
      <c r="J1171" s="37"/>
      <c r="K1171" s="37"/>
      <c r="L1171" s="37"/>
      <c r="M1171" s="79"/>
      <c r="N1171" s="38"/>
      <c r="O1171" s="22" t="str">
        <f>IF(学校情報入力!$C$7="","",IF(学校情報入力!$C$7=登録データ!F1171,1,0))</f>
        <v/>
      </c>
      <c r="P1171" s="22" t="str">
        <f>IF(学校情報入力!$C$7="","",IF(学校情報入力!$C$7=登録データ!M1171,1,0))</f>
        <v/>
      </c>
    </row>
    <row r="1172" spans="1:16">
      <c r="A1172" s="221">
        <v>2170</v>
      </c>
      <c r="B1172" s="221" t="s">
        <v>2847</v>
      </c>
      <c r="C1172" s="221" t="s">
        <v>2848</v>
      </c>
      <c r="D1172" s="221" t="s">
        <v>3067</v>
      </c>
      <c r="E1172" s="221">
        <v>32</v>
      </c>
      <c r="F1172" s="221" t="s">
        <v>3131</v>
      </c>
      <c r="G1172" s="221" t="s">
        <v>3137</v>
      </c>
      <c r="H1172" s="37"/>
      <c r="I1172" s="37"/>
      <c r="J1172" s="37"/>
      <c r="K1172" s="37"/>
      <c r="L1172" s="37"/>
      <c r="M1172" s="79"/>
      <c r="N1172" s="38"/>
      <c r="O1172" s="22" t="str">
        <f>IF(学校情報入力!$C$7="","",IF(学校情報入力!$C$7=登録データ!F1172,1,0))</f>
        <v/>
      </c>
      <c r="P1172" s="22" t="str">
        <f>IF(学校情報入力!$C$7="","",IF(学校情報入力!$C$7=登録データ!M1172,1,0))</f>
        <v/>
      </c>
    </row>
    <row r="1173" spans="1:16">
      <c r="A1173" s="221">
        <v>2171</v>
      </c>
      <c r="B1173" s="221" t="s">
        <v>2849</v>
      </c>
      <c r="C1173" s="221" t="s">
        <v>2850</v>
      </c>
      <c r="D1173" s="221" t="s">
        <v>3083</v>
      </c>
      <c r="E1173" s="221">
        <v>38</v>
      </c>
      <c r="F1173" s="221" t="s">
        <v>3131</v>
      </c>
      <c r="G1173" s="221" t="s">
        <v>3137</v>
      </c>
      <c r="H1173" s="37"/>
      <c r="I1173" s="37"/>
      <c r="J1173" s="37"/>
      <c r="K1173" s="37"/>
      <c r="L1173" s="37"/>
      <c r="M1173" s="79"/>
      <c r="N1173" s="38"/>
      <c r="O1173" s="22" t="str">
        <f>IF(学校情報入力!$C$7="","",IF(学校情報入力!$C$7=登録データ!F1173,1,0))</f>
        <v/>
      </c>
      <c r="P1173" s="22" t="str">
        <f>IF(学校情報入力!$C$7="","",IF(学校情報入力!$C$7=登録データ!M1173,1,0))</f>
        <v/>
      </c>
    </row>
    <row r="1174" spans="1:16">
      <c r="A1174" s="221">
        <v>2172</v>
      </c>
      <c r="B1174" s="221" t="s">
        <v>2851</v>
      </c>
      <c r="C1174" s="221" t="s">
        <v>2852</v>
      </c>
      <c r="D1174" s="221" t="s">
        <v>3073</v>
      </c>
      <c r="E1174" s="221">
        <v>31</v>
      </c>
      <c r="F1174" s="221" t="s">
        <v>3131</v>
      </c>
      <c r="G1174" s="221" t="s">
        <v>3137</v>
      </c>
      <c r="H1174" s="37"/>
      <c r="I1174" s="37"/>
      <c r="J1174" s="37"/>
      <c r="K1174" s="37"/>
      <c r="L1174" s="37"/>
      <c r="M1174" s="79"/>
      <c r="N1174" s="38"/>
      <c r="O1174" s="22" t="str">
        <f>IF(学校情報入力!$C$7="","",IF(学校情報入力!$C$7=登録データ!F1174,1,0))</f>
        <v/>
      </c>
      <c r="P1174" s="22" t="str">
        <f>IF(学校情報入力!$C$7="","",IF(学校情報入力!$C$7=登録データ!M1174,1,0))</f>
        <v/>
      </c>
    </row>
    <row r="1175" spans="1:16">
      <c r="A1175" s="221">
        <v>2173</v>
      </c>
      <c r="B1175" s="221" t="s">
        <v>2853</v>
      </c>
      <c r="C1175" s="221" t="s">
        <v>2854</v>
      </c>
      <c r="D1175" s="221" t="s">
        <v>3065</v>
      </c>
      <c r="E1175" s="221">
        <v>34</v>
      </c>
      <c r="F1175" s="221" t="s">
        <v>3131</v>
      </c>
      <c r="G1175" s="221" t="s">
        <v>3137</v>
      </c>
      <c r="H1175" s="37"/>
      <c r="I1175" s="37"/>
      <c r="J1175" s="37"/>
      <c r="K1175" s="37"/>
      <c r="L1175" s="37"/>
      <c r="M1175" s="79"/>
      <c r="N1175" s="38"/>
      <c r="O1175" s="22" t="str">
        <f>IF(学校情報入力!$C$7="","",IF(学校情報入力!$C$7=登録データ!F1175,1,0))</f>
        <v/>
      </c>
      <c r="P1175" s="22" t="str">
        <f>IF(学校情報入力!$C$7="","",IF(学校情報入力!$C$7=登録データ!M1175,1,0))</f>
        <v/>
      </c>
    </row>
    <row r="1176" spans="1:16">
      <c r="A1176" s="221">
        <v>2174</v>
      </c>
      <c r="B1176" s="221" t="s">
        <v>2855</v>
      </c>
      <c r="C1176" s="221" t="s">
        <v>2856</v>
      </c>
      <c r="D1176" s="221" t="s">
        <v>3065</v>
      </c>
      <c r="E1176" s="221">
        <v>34</v>
      </c>
      <c r="F1176" s="221" t="s">
        <v>3131</v>
      </c>
      <c r="G1176" s="221" t="s">
        <v>3137</v>
      </c>
      <c r="H1176" s="37"/>
      <c r="I1176" s="37"/>
      <c r="J1176" s="37"/>
      <c r="K1176" s="37"/>
      <c r="L1176" s="37"/>
      <c r="M1176" s="79"/>
      <c r="N1176" s="38"/>
      <c r="O1176" s="22" t="str">
        <f>IF(学校情報入力!$C$7="","",IF(学校情報入力!$C$7=登録データ!F1176,1,0))</f>
        <v/>
      </c>
      <c r="P1176" s="22" t="str">
        <f>IF(学校情報入力!$C$7="","",IF(学校情報入力!$C$7=登録データ!M1176,1,0))</f>
        <v/>
      </c>
    </row>
    <row r="1177" spans="1:16">
      <c r="A1177" s="221">
        <v>2175</v>
      </c>
      <c r="B1177" s="221" t="s">
        <v>2857</v>
      </c>
      <c r="C1177" s="221" t="s">
        <v>2858</v>
      </c>
      <c r="D1177" s="221" t="s">
        <v>3067</v>
      </c>
      <c r="E1177" s="221">
        <v>32</v>
      </c>
      <c r="F1177" s="221" t="s">
        <v>3131</v>
      </c>
      <c r="G1177" s="221" t="s">
        <v>3137</v>
      </c>
      <c r="H1177" s="37"/>
      <c r="I1177" s="37"/>
      <c r="J1177" s="37"/>
      <c r="K1177" s="37"/>
      <c r="L1177" s="37"/>
      <c r="M1177" s="79"/>
      <c r="N1177" s="38"/>
      <c r="O1177" s="22" t="str">
        <f>IF(学校情報入力!$C$7="","",IF(学校情報入力!$C$7=登録データ!F1177,1,0))</f>
        <v/>
      </c>
      <c r="P1177" s="22" t="str">
        <f>IF(学校情報入力!$C$7="","",IF(学校情報入力!$C$7=登録データ!M1177,1,0))</f>
        <v/>
      </c>
    </row>
    <row r="1178" spans="1:16">
      <c r="A1178" s="221">
        <v>2176</v>
      </c>
      <c r="B1178" s="221" t="s">
        <v>2859</v>
      </c>
      <c r="C1178" s="221" t="s">
        <v>2860</v>
      </c>
      <c r="D1178" s="221" t="s">
        <v>3083</v>
      </c>
      <c r="E1178" s="221">
        <v>38</v>
      </c>
      <c r="F1178" s="221" t="s">
        <v>3110</v>
      </c>
      <c r="G1178" s="221" t="s">
        <v>3150</v>
      </c>
      <c r="H1178" s="37"/>
      <c r="I1178" s="37"/>
      <c r="J1178" s="37"/>
      <c r="K1178" s="37"/>
      <c r="L1178" s="37"/>
      <c r="M1178" s="79"/>
      <c r="N1178" s="38"/>
      <c r="O1178" s="22" t="str">
        <f>IF(学校情報入力!$C$7="","",IF(学校情報入力!$C$7=登録データ!F1178,1,0))</f>
        <v/>
      </c>
      <c r="P1178" s="22" t="str">
        <f>IF(学校情報入力!$C$7="","",IF(学校情報入力!$C$7=登録データ!M1178,1,0))</f>
        <v/>
      </c>
    </row>
    <row r="1179" spans="1:16">
      <c r="A1179" s="221">
        <v>2177</v>
      </c>
      <c r="B1179" s="221" t="s">
        <v>2861</v>
      </c>
      <c r="C1179" s="221" t="s">
        <v>2862</v>
      </c>
      <c r="D1179" s="221" t="s">
        <v>3083</v>
      </c>
      <c r="E1179" s="221">
        <v>38</v>
      </c>
      <c r="F1179" s="221" t="s">
        <v>3110</v>
      </c>
      <c r="G1179" s="221" t="s">
        <v>3150</v>
      </c>
      <c r="H1179" s="37"/>
      <c r="I1179" s="37"/>
      <c r="J1179" s="37"/>
      <c r="K1179" s="37"/>
      <c r="L1179" s="37"/>
      <c r="M1179" s="79"/>
      <c r="N1179" s="38"/>
      <c r="O1179" s="22" t="str">
        <f>IF(学校情報入力!$C$7="","",IF(学校情報入力!$C$7=登録データ!F1179,1,0))</f>
        <v/>
      </c>
      <c r="P1179" s="22" t="str">
        <f>IF(学校情報入力!$C$7="","",IF(学校情報入力!$C$7=登録データ!M1179,1,0))</f>
        <v/>
      </c>
    </row>
    <row r="1180" spans="1:16">
      <c r="A1180" s="221">
        <v>2178</v>
      </c>
      <c r="B1180" s="221" t="s">
        <v>2863</v>
      </c>
      <c r="C1180" s="221" t="s">
        <v>2864</v>
      </c>
      <c r="D1180" s="221" t="s">
        <v>3083</v>
      </c>
      <c r="E1180" s="221">
        <v>38</v>
      </c>
      <c r="F1180" s="221" t="s">
        <v>3110</v>
      </c>
      <c r="G1180" s="221" t="s">
        <v>3137</v>
      </c>
      <c r="H1180" s="37"/>
      <c r="I1180" s="37"/>
      <c r="J1180" s="37"/>
      <c r="K1180" s="37"/>
      <c r="L1180" s="37"/>
      <c r="M1180" s="79"/>
      <c r="N1180" s="38"/>
      <c r="O1180" s="22" t="str">
        <f>IF(学校情報入力!$C$7="","",IF(学校情報入力!$C$7=登録データ!F1180,1,0))</f>
        <v/>
      </c>
      <c r="P1180" s="22" t="str">
        <f>IF(学校情報入力!$C$7="","",IF(学校情報入力!$C$7=登録データ!M1180,1,0))</f>
        <v/>
      </c>
    </row>
    <row r="1181" spans="1:16">
      <c r="A1181" s="221">
        <v>2179</v>
      </c>
      <c r="B1181" s="221" t="s">
        <v>2865</v>
      </c>
      <c r="C1181" s="221" t="s">
        <v>2866</v>
      </c>
      <c r="D1181" s="221" t="s">
        <v>3083</v>
      </c>
      <c r="E1181" s="221">
        <v>38</v>
      </c>
      <c r="F1181" s="221" t="s">
        <v>3110</v>
      </c>
      <c r="G1181" s="221" t="s">
        <v>3137</v>
      </c>
      <c r="H1181" s="37"/>
      <c r="I1181" s="37"/>
      <c r="J1181" s="37"/>
      <c r="K1181" s="37"/>
      <c r="L1181" s="37"/>
      <c r="M1181" s="79"/>
      <c r="N1181" s="38"/>
      <c r="O1181" s="22" t="str">
        <f>IF(学校情報入力!$C$7="","",IF(学校情報入力!$C$7=登録データ!F1181,1,0))</f>
        <v/>
      </c>
      <c r="P1181" s="22" t="str">
        <f>IF(学校情報入力!$C$7="","",IF(学校情報入力!$C$7=登録データ!M1181,1,0))</f>
        <v/>
      </c>
    </row>
    <row r="1182" spans="1:16">
      <c r="A1182" s="221">
        <v>2180</v>
      </c>
      <c r="B1182" s="221" t="s">
        <v>2867</v>
      </c>
      <c r="C1182" s="221" t="s">
        <v>2868</v>
      </c>
      <c r="D1182" s="221" t="s">
        <v>3083</v>
      </c>
      <c r="E1182" s="221">
        <v>38</v>
      </c>
      <c r="F1182" s="221" t="s">
        <v>3110</v>
      </c>
      <c r="G1182" s="221" t="s">
        <v>3137</v>
      </c>
      <c r="H1182" s="37"/>
      <c r="I1182" s="37"/>
      <c r="J1182" s="37"/>
      <c r="K1182" s="37"/>
      <c r="L1182" s="37"/>
      <c r="M1182" s="79"/>
      <c r="N1182" s="38"/>
      <c r="O1182" s="22" t="str">
        <f>IF(学校情報入力!$C$7="","",IF(学校情報入力!$C$7=登録データ!F1182,1,0))</f>
        <v/>
      </c>
      <c r="P1182" s="22" t="str">
        <f>IF(学校情報入力!$C$7="","",IF(学校情報入力!$C$7=登録データ!M1182,1,0))</f>
        <v/>
      </c>
    </row>
    <row r="1183" spans="1:16">
      <c r="A1183" s="221">
        <v>2181</v>
      </c>
      <c r="B1183" s="221" t="s">
        <v>2869</v>
      </c>
      <c r="C1183" s="221" t="s">
        <v>2870</v>
      </c>
      <c r="D1183" s="221" t="s">
        <v>3083</v>
      </c>
      <c r="E1183" s="221">
        <v>38</v>
      </c>
      <c r="F1183" s="221" t="s">
        <v>3110</v>
      </c>
      <c r="G1183" s="221" t="s">
        <v>3150</v>
      </c>
      <c r="H1183" s="37"/>
      <c r="I1183" s="37"/>
      <c r="J1183" s="37"/>
      <c r="K1183" s="37"/>
      <c r="L1183" s="37"/>
      <c r="M1183" s="79"/>
      <c r="N1183" s="38"/>
      <c r="O1183" s="22" t="str">
        <f>IF(学校情報入力!$C$7="","",IF(学校情報入力!$C$7=登録データ!F1183,1,0))</f>
        <v/>
      </c>
      <c r="P1183" s="22" t="str">
        <f>IF(学校情報入力!$C$7="","",IF(学校情報入力!$C$7=登録データ!M1183,1,0))</f>
        <v/>
      </c>
    </row>
    <row r="1184" spans="1:16">
      <c r="A1184" s="221">
        <v>2182</v>
      </c>
      <c r="B1184" s="221" t="s">
        <v>2871</v>
      </c>
      <c r="C1184" s="221" t="s">
        <v>2872</v>
      </c>
      <c r="D1184" s="221" t="s">
        <v>3083</v>
      </c>
      <c r="E1184" s="221">
        <v>38</v>
      </c>
      <c r="F1184" s="221" t="s">
        <v>3110</v>
      </c>
      <c r="G1184" s="221" t="s">
        <v>3137</v>
      </c>
      <c r="H1184" s="37"/>
      <c r="I1184" s="37"/>
      <c r="J1184" s="37"/>
      <c r="K1184" s="37"/>
      <c r="L1184" s="37"/>
      <c r="M1184" s="79"/>
      <c r="N1184" s="38"/>
      <c r="O1184" s="22" t="str">
        <f>IF(学校情報入力!$C$7="","",IF(学校情報入力!$C$7=登録データ!F1184,1,0))</f>
        <v/>
      </c>
      <c r="P1184" s="22" t="str">
        <f>IF(学校情報入力!$C$7="","",IF(学校情報入力!$C$7=登録データ!M1184,1,0))</f>
        <v/>
      </c>
    </row>
    <row r="1185" spans="1:16">
      <c r="A1185" s="221">
        <v>2183</v>
      </c>
      <c r="B1185" s="221" t="s">
        <v>2873</v>
      </c>
      <c r="C1185" s="221" t="s">
        <v>2874</v>
      </c>
      <c r="D1185" s="221" t="s">
        <v>3083</v>
      </c>
      <c r="E1185" s="221">
        <v>38</v>
      </c>
      <c r="F1185" s="221" t="s">
        <v>3110</v>
      </c>
      <c r="G1185" s="221" t="s">
        <v>3137</v>
      </c>
      <c r="H1185" s="37"/>
      <c r="I1185" s="37"/>
      <c r="J1185" s="37"/>
      <c r="K1185" s="37"/>
      <c r="L1185" s="37"/>
      <c r="M1185" s="79"/>
      <c r="N1185" s="38"/>
      <c r="O1185" s="22" t="str">
        <f>IF(学校情報入力!$C$7="","",IF(学校情報入力!$C$7=登録データ!F1185,1,0))</f>
        <v/>
      </c>
      <c r="P1185" s="22" t="str">
        <f>IF(学校情報入力!$C$7="","",IF(学校情報入力!$C$7=登録データ!M1185,1,0))</f>
        <v/>
      </c>
    </row>
    <row r="1186" spans="1:16">
      <c r="A1186" s="221">
        <v>2184</v>
      </c>
      <c r="B1186" s="221" t="s">
        <v>2875</v>
      </c>
      <c r="C1186" s="221" t="s">
        <v>2876</v>
      </c>
      <c r="D1186" s="221" t="s">
        <v>3083</v>
      </c>
      <c r="E1186" s="221">
        <v>38</v>
      </c>
      <c r="F1186" s="221" t="s">
        <v>3110</v>
      </c>
      <c r="G1186" s="221" t="s">
        <v>3137</v>
      </c>
      <c r="H1186" s="37"/>
      <c r="I1186" s="37"/>
      <c r="J1186" s="37"/>
      <c r="K1186" s="37"/>
      <c r="L1186" s="37"/>
      <c r="M1186" s="79"/>
      <c r="N1186" s="38"/>
      <c r="O1186" s="22" t="str">
        <f>IF(学校情報入力!$C$7="","",IF(学校情報入力!$C$7=登録データ!F1186,1,0))</f>
        <v/>
      </c>
      <c r="P1186" s="22" t="str">
        <f>IF(学校情報入力!$C$7="","",IF(学校情報入力!$C$7=登録データ!M1186,1,0))</f>
        <v/>
      </c>
    </row>
    <row r="1187" spans="1:16">
      <c r="A1187" s="221">
        <v>2185</v>
      </c>
      <c r="B1187" s="221" t="s">
        <v>2877</v>
      </c>
      <c r="C1187" s="221" t="s">
        <v>2878</v>
      </c>
      <c r="D1187" s="221" t="s">
        <v>3083</v>
      </c>
      <c r="E1187" s="221">
        <v>38</v>
      </c>
      <c r="F1187" s="221" t="s">
        <v>3110</v>
      </c>
      <c r="G1187" s="221" t="s">
        <v>3137</v>
      </c>
      <c r="H1187" s="37"/>
      <c r="I1187" s="37"/>
      <c r="J1187" s="37"/>
      <c r="K1187" s="37"/>
      <c r="L1187" s="37"/>
      <c r="M1187" s="79"/>
      <c r="N1187" s="38"/>
      <c r="O1187" s="22" t="str">
        <f>IF(学校情報入力!$C$7="","",IF(学校情報入力!$C$7=登録データ!F1187,1,0))</f>
        <v/>
      </c>
      <c r="P1187" s="22" t="str">
        <f>IF(学校情報入力!$C$7="","",IF(学校情報入力!$C$7=登録データ!M1187,1,0))</f>
        <v/>
      </c>
    </row>
    <row r="1188" spans="1:16">
      <c r="A1188" s="221">
        <v>2186</v>
      </c>
      <c r="B1188" s="221" t="s">
        <v>2879</v>
      </c>
      <c r="C1188" s="221" t="s">
        <v>2880</v>
      </c>
      <c r="D1188" s="221" t="s">
        <v>3074</v>
      </c>
      <c r="E1188" s="221">
        <v>36</v>
      </c>
      <c r="F1188" s="221" t="s">
        <v>3116</v>
      </c>
      <c r="G1188" s="221" t="s">
        <v>3137</v>
      </c>
      <c r="H1188" s="37"/>
      <c r="I1188" s="37"/>
      <c r="J1188" s="37"/>
      <c r="K1188" s="37"/>
      <c r="L1188" s="37"/>
      <c r="M1188" s="79"/>
      <c r="N1188" s="38"/>
      <c r="O1188" s="22" t="str">
        <f>IF(学校情報入力!$C$7="","",IF(学校情報入力!$C$7=登録データ!F1188,1,0))</f>
        <v/>
      </c>
      <c r="P1188" s="22" t="str">
        <f>IF(学校情報入力!$C$7="","",IF(学校情報入力!$C$7=登録データ!M1188,1,0))</f>
        <v/>
      </c>
    </row>
    <row r="1189" spans="1:16">
      <c r="A1189" s="221">
        <v>2187</v>
      </c>
      <c r="B1189" s="221" t="s">
        <v>2881</v>
      </c>
      <c r="C1189" s="221" t="s">
        <v>2882</v>
      </c>
      <c r="D1189" s="221" t="s">
        <v>3067</v>
      </c>
      <c r="E1189" s="221">
        <v>32</v>
      </c>
      <c r="F1189" s="221" t="s">
        <v>3116</v>
      </c>
      <c r="G1189" s="221" t="s">
        <v>3137</v>
      </c>
      <c r="H1189" s="37"/>
      <c r="I1189" s="37"/>
      <c r="J1189" s="37"/>
      <c r="K1189" s="37"/>
      <c r="L1189" s="37"/>
      <c r="M1189" s="79"/>
      <c r="N1189" s="38"/>
      <c r="O1189" s="22" t="str">
        <f>IF(学校情報入力!$C$7="","",IF(学校情報入力!$C$7=登録データ!F1189,1,0))</f>
        <v/>
      </c>
      <c r="P1189" s="22" t="str">
        <f>IF(学校情報入力!$C$7="","",IF(学校情報入力!$C$7=登録データ!M1189,1,0))</f>
        <v/>
      </c>
    </row>
    <row r="1190" spans="1:16">
      <c r="A1190" s="221">
        <v>2188</v>
      </c>
      <c r="B1190" s="221" t="s">
        <v>2883</v>
      </c>
      <c r="C1190" s="221" t="s">
        <v>2884</v>
      </c>
      <c r="D1190" s="221" t="s">
        <v>3065</v>
      </c>
      <c r="E1190" s="221">
        <v>34</v>
      </c>
      <c r="F1190" s="221" t="s">
        <v>3116</v>
      </c>
      <c r="G1190" s="221" t="s">
        <v>3137</v>
      </c>
      <c r="H1190" s="37"/>
      <c r="I1190" s="37"/>
      <c r="J1190" s="37"/>
      <c r="K1190" s="37"/>
      <c r="L1190" s="37"/>
      <c r="M1190" s="79"/>
      <c r="N1190" s="38"/>
      <c r="O1190" s="22" t="str">
        <f>IF(学校情報入力!$C$7="","",IF(学校情報入力!$C$7=登録データ!F1190,1,0))</f>
        <v/>
      </c>
      <c r="P1190" s="22" t="str">
        <f>IF(学校情報入力!$C$7="","",IF(学校情報入力!$C$7=登録データ!M1190,1,0))</f>
        <v/>
      </c>
    </row>
    <row r="1191" spans="1:16">
      <c r="A1191" s="221">
        <v>2189</v>
      </c>
      <c r="B1191" s="221" t="s">
        <v>2885</v>
      </c>
      <c r="C1191" s="221" t="s">
        <v>2886</v>
      </c>
      <c r="D1191" s="221" t="s">
        <v>3067</v>
      </c>
      <c r="E1191" s="221">
        <v>32</v>
      </c>
      <c r="F1191" s="221" t="s">
        <v>3116</v>
      </c>
      <c r="G1191" s="221" t="s">
        <v>3137</v>
      </c>
      <c r="H1191" s="37"/>
      <c r="I1191" s="37"/>
      <c r="J1191" s="37"/>
      <c r="K1191" s="37"/>
      <c r="L1191" s="37"/>
      <c r="M1191" s="79"/>
      <c r="N1191" s="38"/>
      <c r="O1191" s="22" t="str">
        <f>IF(学校情報入力!$C$7="","",IF(学校情報入力!$C$7=登録データ!F1191,1,0))</f>
        <v/>
      </c>
      <c r="P1191" s="22" t="str">
        <f>IF(学校情報入力!$C$7="","",IF(学校情報入力!$C$7=登録データ!M1191,1,0))</f>
        <v/>
      </c>
    </row>
    <row r="1192" spans="1:16">
      <c r="A1192" s="221">
        <v>2190</v>
      </c>
      <c r="B1192" s="221" t="s">
        <v>2887</v>
      </c>
      <c r="C1192" s="221" t="s">
        <v>2888</v>
      </c>
      <c r="D1192" s="221" t="s">
        <v>3067</v>
      </c>
      <c r="E1192" s="221">
        <v>32</v>
      </c>
      <c r="F1192" s="221" t="s">
        <v>3116</v>
      </c>
      <c r="G1192" s="221" t="s">
        <v>3137</v>
      </c>
      <c r="H1192" s="37"/>
      <c r="I1192" s="37"/>
      <c r="J1192" s="37"/>
      <c r="K1192" s="37"/>
      <c r="L1192" s="37"/>
      <c r="M1192" s="79"/>
      <c r="N1192" s="38"/>
      <c r="O1192" s="22" t="str">
        <f>IF(学校情報入力!$C$7="","",IF(学校情報入力!$C$7=登録データ!F1192,1,0))</f>
        <v/>
      </c>
      <c r="P1192" s="22" t="str">
        <f>IF(学校情報入力!$C$7="","",IF(学校情報入力!$C$7=登録データ!M1192,1,0))</f>
        <v/>
      </c>
    </row>
    <row r="1193" spans="1:16">
      <c r="A1193" s="221">
        <v>2191</v>
      </c>
      <c r="B1193" s="221" t="s">
        <v>2889</v>
      </c>
      <c r="C1193" s="221" t="s">
        <v>2890</v>
      </c>
      <c r="D1193" s="221" t="s">
        <v>3074</v>
      </c>
      <c r="E1193" s="221">
        <v>36</v>
      </c>
      <c r="F1193" s="221" t="s">
        <v>3107</v>
      </c>
      <c r="G1193" s="221" t="s">
        <v>3132</v>
      </c>
      <c r="H1193" s="37"/>
      <c r="I1193" s="37"/>
      <c r="J1193" s="37"/>
      <c r="K1193" s="37"/>
      <c r="L1193" s="37"/>
      <c r="M1193" s="79"/>
      <c r="N1193" s="38"/>
      <c r="O1193" s="22" t="str">
        <f>IF(学校情報入力!$C$7="","",IF(学校情報入力!$C$7=登録データ!F1193,1,0))</f>
        <v/>
      </c>
      <c r="P1193" s="22" t="str">
        <f>IF(学校情報入力!$C$7="","",IF(学校情報入力!$C$7=登録データ!M1193,1,0))</f>
        <v/>
      </c>
    </row>
    <row r="1194" spans="1:16">
      <c r="A1194" s="221">
        <v>2192</v>
      </c>
      <c r="B1194" s="221" t="s">
        <v>2891</v>
      </c>
      <c r="C1194" s="221" t="s">
        <v>2892</v>
      </c>
      <c r="D1194" s="221" t="s">
        <v>3075</v>
      </c>
      <c r="E1194" s="221">
        <v>39</v>
      </c>
      <c r="F1194" s="221" t="s">
        <v>3123</v>
      </c>
      <c r="G1194" s="221">
        <v>4</v>
      </c>
      <c r="H1194" s="37"/>
      <c r="I1194" s="37"/>
      <c r="J1194" s="37"/>
      <c r="K1194" s="37"/>
      <c r="L1194" s="37"/>
      <c r="M1194" s="79"/>
      <c r="N1194" s="38"/>
      <c r="O1194" s="22" t="str">
        <f>IF(学校情報入力!$C$7="","",IF(学校情報入力!$C$7=登録データ!F1194,1,0))</f>
        <v/>
      </c>
      <c r="P1194" s="22" t="str">
        <f>IF(学校情報入力!$C$7="","",IF(学校情報入力!$C$7=登録データ!M1194,1,0))</f>
        <v/>
      </c>
    </row>
    <row r="1195" spans="1:16">
      <c r="A1195" s="221">
        <v>2193</v>
      </c>
      <c r="B1195" s="221" t="s">
        <v>2893</v>
      </c>
      <c r="C1195" s="221" t="s">
        <v>2894</v>
      </c>
      <c r="D1195" s="221" t="s">
        <v>3065</v>
      </c>
      <c r="E1195" s="221">
        <v>34</v>
      </c>
      <c r="F1195" s="221" t="s">
        <v>368</v>
      </c>
      <c r="G1195" s="221" t="s">
        <v>3135</v>
      </c>
      <c r="H1195" s="37"/>
      <c r="I1195" s="37"/>
      <c r="J1195" s="37"/>
      <c r="K1195" s="37"/>
      <c r="L1195" s="37"/>
      <c r="M1195" s="79"/>
      <c r="N1195" s="38"/>
      <c r="O1195" s="22" t="str">
        <f>IF(学校情報入力!$C$7="","",IF(学校情報入力!$C$7=登録データ!F1195,1,0))</f>
        <v/>
      </c>
      <c r="P1195" s="22" t="str">
        <f>IF(学校情報入力!$C$7="","",IF(学校情報入力!$C$7=登録データ!M1195,1,0))</f>
        <v/>
      </c>
    </row>
    <row r="1196" spans="1:16">
      <c r="A1196" s="221">
        <v>2194</v>
      </c>
      <c r="B1196" s="221" t="s">
        <v>2895</v>
      </c>
      <c r="C1196" s="221" t="s">
        <v>2896</v>
      </c>
      <c r="D1196" s="221" t="s">
        <v>3065</v>
      </c>
      <c r="E1196" s="221">
        <v>34</v>
      </c>
      <c r="F1196" s="221" t="s">
        <v>368</v>
      </c>
      <c r="G1196" s="221" t="s">
        <v>3132</v>
      </c>
      <c r="H1196" s="37"/>
      <c r="I1196" s="37"/>
      <c r="J1196" s="37"/>
      <c r="K1196" s="37"/>
      <c r="L1196" s="37"/>
      <c r="M1196" s="79"/>
      <c r="N1196" s="38"/>
      <c r="O1196" s="22" t="str">
        <f>IF(学校情報入力!$C$7="","",IF(学校情報入力!$C$7=登録データ!F1196,1,0))</f>
        <v/>
      </c>
      <c r="P1196" s="22" t="str">
        <f>IF(学校情報入力!$C$7="","",IF(学校情報入力!$C$7=登録データ!M1196,1,0))</f>
        <v/>
      </c>
    </row>
    <row r="1197" spans="1:16">
      <c r="A1197" s="221">
        <v>2195</v>
      </c>
      <c r="B1197" s="221" t="s">
        <v>2897</v>
      </c>
      <c r="C1197" s="221" t="s">
        <v>2898</v>
      </c>
      <c r="D1197" s="221" t="s">
        <v>3065</v>
      </c>
      <c r="E1197" s="221">
        <v>34</v>
      </c>
      <c r="F1197" s="221" t="s">
        <v>368</v>
      </c>
      <c r="G1197" s="221" t="s">
        <v>3134</v>
      </c>
      <c r="H1197" s="37"/>
      <c r="I1197" s="37"/>
      <c r="J1197" s="37"/>
      <c r="K1197" s="37"/>
      <c r="L1197" s="37"/>
      <c r="M1197" s="79"/>
      <c r="N1197" s="38"/>
      <c r="O1197" s="22" t="str">
        <f>IF(学校情報入力!$C$7="","",IF(学校情報入力!$C$7=登録データ!F1197,1,0))</f>
        <v/>
      </c>
      <c r="P1197" s="22" t="str">
        <f>IF(学校情報入力!$C$7="","",IF(学校情報入力!$C$7=登録データ!M1197,1,0))</f>
        <v/>
      </c>
    </row>
    <row r="1198" spans="1:16">
      <c r="A1198" s="221">
        <v>2196</v>
      </c>
      <c r="B1198" s="221" t="s">
        <v>2899</v>
      </c>
      <c r="C1198" s="221" t="s">
        <v>2900</v>
      </c>
      <c r="D1198" s="221" t="s">
        <v>3065</v>
      </c>
      <c r="E1198" s="221">
        <v>34</v>
      </c>
      <c r="F1198" s="221" t="s">
        <v>368</v>
      </c>
      <c r="G1198" s="221" t="s">
        <v>3139</v>
      </c>
      <c r="H1198" s="37"/>
      <c r="I1198" s="37"/>
      <c r="J1198" s="37"/>
      <c r="K1198" s="37"/>
      <c r="L1198" s="37"/>
      <c r="M1198" s="79"/>
      <c r="N1198" s="38"/>
      <c r="O1198" s="22" t="str">
        <f>IF(学校情報入力!$C$7="","",IF(学校情報入力!$C$7=登録データ!F1198,1,0))</f>
        <v/>
      </c>
      <c r="P1198" s="22" t="str">
        <f>IF(学校情報入力!$C$7="","",IF(学校情報入力!$C$7=登録データ!M1198,1,0))</f>
        <v/>
      </c>
    </row>
    <row r="1199" spans="1:16">
      <c r="A1199" s="221">
        <v>2197</v>
      </c>
      <c r="B1199" s="221" t="s">
        <v>2901</v>
      </c>
      <c r="C1199" s="221" t="s">
        <v>2902</v>
      </c>
      <c r="D1199" s="221" t="s">
        <v>3065</v>
      </c>
      <c r="E1199" s="221">
        <v>34</v>
      </c>
      <c r="F1199" s="221" t="s">
        <v>368</v>
      </c>
      <c r="G1199" s="221" t="s">
        <v>3139</v>
      </c>
      <c r="H1199" s="37"/>
      <c r="I1199" s="37"/>
      <c r="J1199" s="37"/>
      <c r="K1199" s="37"/>
      <c r="L1199" s="37"/>
      <c r="M1199" s="79"/>
      <c r="N1199" s="38"/>
      <c r="O1199" s="22" t="str">
        <f>IF(学校情報入力!$C$7="","",IF(学校情報入力!$C$7=登録データ!F1199,1,0))</f>
        <v/>
      </c>
      <c r="P1199" s="22" t="str">
        <f>IF(学校情報入力!$C$7="","",IF(学校情報入力!$C$7=登録データ!M1199,1,0))</f>
        <v/>
      </c>
    </row>
    <row r="1200" spans="1:16">
      <c r="A1200" s="221">
        <v>2198</v>
      </c>
      <c r="B1200" s="221" t="s">
        <v>2903</v>
      </c>
      <c r="C1200" s="221" t="s">
        <v>2904</v>
      </c>
      <c r="D1200" s="221" t="s">
        <v>3065</v>
      </c>
      <c r="E1200" s="221">
        <v>34</v>
      </c>
      <c r="F1200" s="221" t="s">
        <v>368</v>
      </c>
      <c r="G1200" s="221" t="s">
        <v>3138</v>
      </c>
      <c r="H1200" s="37"/>
      <c r="I1200" s="37"/>
      <c r="J1200" s="37"/>
      <c r="K1200" s="37"/>
      <c r="L1200" s="37"/>
      <c r="M1200" s="79"/>
      <c r="N1200" s="38"/>
      <c r="O1200" s="22" t="str">
        <f>IF(学校情報入力!$C$7="","",IF(学校情報入力!$C$7=登録データ!F1200,1,0))</f>
        <v/>
      </c>
      <c r="P1200" s="22" t="str">
        <f>IF(学校情報入力!$C$7="","",IF(学校情報入力!$C$7=登録データ!M1200,1,0))</f>
        <v/>
      </c>
    </row>
    <row r="1201" spans="1:16">
      <c r="A1201" s="221">
        <v>2199</v>
      </c>
      <c r="B1201" s="221" t="s">
        <v>2905</v>
      </c>
      <c r="C1201" s="221" t="s">
        <v>2906</v>
      </c>
      <c r="D1201" s="221" t="s">
        <v>3065</v>
      </c>
      <c r="E1201" s="221">
        <v>34</v>
      </c>
      <c r="F1201" s="221" t="s">
        <v>368</v>
      </c>
      <c r="G1201" s="221" t="s">
        <v>3137</v>
      </c>
      <c r="H1201" s="37"/>
      <c r="I1201" s="37"/>
      <c r="J1201" s="37"/>
      <c r="K1201" s="37"/>
      <c r="L1201" s="37"/>
      <c r="M1201" s="79"/>
      <c r="N1201" s="38"/>
      <c r="O1201" s="22" t="str">
        <f>IF(学校情報入力!$C$7="","",IF(学校情報入力!$C$7=登録データ!F1201,1,0))</f>
        <v/>
      </c>
      <c r="P1201" s="22" t="str">
        <f>IF(学校情報入力!$C$7="","",IF(学校情報入力!$C$7=登録データ!M1201,1,0))</f>
        <v/>
      </c>
    </row>
    <row r="1202" spans="1:16">
      <c r="A1202" s="221">
        <v>2200</v>
      </c>
      <c r="B1202" s="221" t="s">
        <v>2907</v>
      </c>
      <c r="C1202" s="221" t="s">
        <v>2908</v>
      </c>
      <c r="D1202" s="221" t="s">
        <v>3065</v>
      </c>
      <c r="E1202" s="221">
        <v>34</v>
      </c>
      <c r="F1202" s="221" t="s">
        <v>368</v>
      </c>
      <c r="G1202" s="221" t="s">
        <v>3135</v>
      </c>
      <c r="H1202" s="37"/>
      <c r="I1202" s="37"/>
      <c r="J1202" s="37"/>
      <c r="K1202" s="37"/>
      <c r="L1202" s="37"/>
      <c r="M1202" s="79"/>
      <c r="N1202" s="38"/>
      <c r="O1202" s="22" t="str">
        <f>IF(学校情報入力!$C$7="","",IF(学校情報入力!$C$7=登録データ!F1202,1,0))</f>
        <v/>
      </c>
      <c r="P1202" s="22" t="str">
        <f>IF(学校情報入力!$C$7="","",IF(学校情報入力!$C$7=登録データ!M1202,1,0))</f>
        <v/>
      </c>
    </row>
    <row r="1203" spans="1:16">
      <c r="A1203" s="221">
        <v>2201</v>
      </c>
      <c r="B1203" s="221" t="s">
        <v>2909</v>
      </c>
      <c r="C1203" s="221" t="s">
        <v>2910</v>
      </c>
      <c r="D1203" s="221" t="s">
        <v>3065</v>
      </c>
      <c r="E1203" s="221">
        <v>34</v>
      </c>
      <c r="F1203" s="221" t="s">
        <v>3113</v>
      </c>
      <c r="G1203" s="221" t="s">
        <v>3137</v>
      </c>
      <c r="H1203" s="37"/>
      <c r="I1203" s="37"/>
      <c r="J1203" s="37"/>
      <c r="K1203" s="37"/>
      <c r="L1203" s="37"/>
      <c r="M1203" s="79"/>
      <c r="N1203" s="38"/>
      <c r="O1203" s="22" t="str">
        <f>IF(学校情報入力!$C$7="","",IF(学校情報入力!$C$7=登録データ!F1203,1,0))</f>
        <v/>
      </c>
      <c r="P1203" s="22" t="str">
        <f>IF(学校情報入力!$C$7="","",IF(学校情報入力!$C$7=登録データ!M1203,1,0))</f>
        <v/>
      </c>
    </row>
    <row r="1204" spans="1:16">
      <c r="A1204" s="221">
        <v>2202</v>
      </c>
      <c r="B1204" s="221" t="s">
        <v>2911</v>
      </c>
      <c r="C1204" s="221" t="s">
        <v>2912</v>
      </c>
      <c r="D1204" s="221" t="s">
        <v>3065</v>
      </c>
      <c r="E1204" s="221">
        <v>34</v>
      </c>
      <c r="F1204" s="221" t="s">
        <v>3113</v>
      </c>
      <c r="G1204" s="221" t="s">
        <v>3139</v>
      </c>
      <c r="H1204" s="37"/>
      <c r="I1204" s="37"/>
      <c r="J1204" s="37"/>
      <c r="K1204" s="37"/>
      <c r="L1204" s="37"/>
      <c r="M1204" s="79"/>
      <c r="N1204" s="38"/>
      <c r="O1204" s="22" t="str">
        <f>IF(学校情報入力!$C$7="","",IF(学校情報入力!$C$7=登録データ!F1204,1,0))</f>
        <v/>
      </c>
      <c r="P1204" s="22" t="str">
        <f>IF(学校情報入力!$C$7="","",IF(学校情報入力!$C$7=登録データ!M1204,1,0))</f>
        <v/>
      </c>
    </row>
    <row r="1205" spans="1:16">
      <c r="A1205" s="221">
        <v>2203</v>
      </c>
      <c r="B1205" s="221" t="s">
        <v>2913</v>
      </c>
      <c r="C1205" s="221" t="s">
        <v>2914</v>
      </c>
      <c r="D1205" s="221" t="s">
        <v>3065</v>
      </c>
      <c r="E1205" s="221">
        <v>34</v>
      </c>
      <c r="F1205" s="221" t="s">
        <v>3113</v>
      </c>
      <c r="G1205" s="221" t="s">
        <v>3139</v>
      </c>
      <c r="H1205" s="37"/>
      <c r="I1205" s="37"/>
      <c r="J1205" s="37"/>
      <c r="K1205" s="37"/>
      <c r="L1205" s="37"/>
      <c r="M1205" s="79"/>
      <c r="N1205" s="38"/>
      <c r="O1205" s="22" t="str">
        <f>IF(学校情報入力!$C$7="","",IF(学校情報入力!$C$7=登録データ!F1205,1,0))</f>
        <v/>
      </c>
      <c r="P1205" s="22" t="str">
        <f>IF(学校情報入力!$C$7="","",IF(学校情報入力!$C$7=登録データ!M1205,1,0))</f>
        <v/>
      </c>
    </row>
    <row r="1206" spans="1:16">
      <c r="A1206" s="221">
        <v>2204</v>
      </c>
      <c r="B1206" s="221" t="s">
        <v>2915</v>
      </c>
      <c r="C1206" s="221" t="s">
        <v>2916</v>
      </c>
      <c r="D1206" s="221" t="s">
        <v>3065</v>
      </c>
      <c r="E1206" s="221">
        <v>34</v>
      </c>
      <c r="F1206" s="221" t="s">
        <v>3113</v>
      </c>
      <c r="G1206" s="221" t="s">
        <v>3137</v>
      </c>
      <c r="H1206" s="37"/>
      <c r="I1206" s="37"/>
      <c r="J1206" s="37"/>
      <c r="K1206" s="37"/>
      <c r="L1206" s="37"/>
      <c r="M1206" s="79"/>
      <c r="N1206" s="38"/>
      <c r="O1206" s="22" t="str">
        <f>IF(学校情報入力!$C$7="","",IF(学校情報入力!$C$7=登録データ!F1206,1,0))</f>
        <v/>
      </c>
      <c r="P1206" s="22" t="str">
        <f>IF(学校情報入力!$C$7="","",IF(学校情報入力!$C$7=登録データ!M1206,1,0))</f>
        <v/>
      </c>
    </row>
    <row r="1207" spans="1:16">
      <c r="A1207" s="221">
        <v>2205</v>
      </c>
      <c r="B1207" s="221" t="s">
        <v>2917</v>
      </c>
      <c r="C1207" s="221" t="s">
        <v>2918</v>
      </c>
      <c r="D1207" s="221" t="s">
        <v>3073</v>
      </c>
      <c r="E1207" s="221">
        <v>31</v>
      </c>
      <c r="F1207" s="221" t="s">
        <v>3113</v>
      </c>
      <c r="G1207" s="221" t="s">
        <v>3137</v>
      </c>
      <c r="H1207" s="37"/>
      <c r="I1207" s="37"/>
      <c r="J1207" s="37"/>
      <c r="K1207" s="37"/>
      <c r="L1207" s="37"/>
      <c r="M1207" s="79"/>
      <c r="N1207" s="38"/>
      <c r="O1207" s="22" t="str">
        <f>IF(学校情報入力!$C$7="","",IF(学校情報入力!$C$7=登録データ!F1207,1,0))</f>
        <v/>
      </c>
      <c r="P1207" s="22" t="str">
        <f>IF(学校情報入力!$C$7="","",IF(学校情報入力!$C$7=登録データ!M1207,1,0))</f>
        <v/>
      </c>
    </row>
    <row r="1208" spans="1:16">
      <c r="A1208" s="221">
        <v>2206</v>
      </c>
      <c r="B1208" s="221" t="s">
        <v>2919</v>
      </c>
      <c r="C1208" s="221" t="s">
        <v>2920</v>
      </c>
      <c r="D1208" s="221" t="s">
        <v>3071</v>
      </c>
      <c r="E1208" s="221">
        <v>35</v>
      </c>
      <c r="F1208" s="221" t="s">
        <v>372</v>
      </c>
      <c r="G1208" s="221" t="s">
        <v>3139</v>
      </c>
      <c r="H1208" s="37"/>
      <c r="I1208" s="37"/>
      <c r="J1208" s="37"/>
      <c r="K1208" s="37"/>
      <c r="L1208" s="37"/>
      <c r="M1208" s="79"/>
      <c r="N1208" s="38"/>
      <c r="O1208" s="22" t="str">
        <f>IF(学校情報入力!$C$7="","",IF(学校情報入力!$C$7=登録データ!F1208,1,0))</f>
        <v/>
      </c>
      <c r="P1208" s="22" t="str">
        <f>IF(学校情報入力!$C$7="","",IF(学校情報入力!$C$7=登録データ!M1208,1,0))</f>
        <v/>
      </c>
    </row>
    <row r="1209" spans="1:16">
      <c r="A1209" s="221">
        <v>2207</v>
      </c>
      <c r="B1209" s="221" t="s">
        <v>2921</v>
      </c>
      <c r="C1209" s="221" t="s">
        <v>2922</v>
      </c>
      <c r="D1209" s="221" t="s">
        <v>3071</v>
      </c>
      <c r="E1209" s="221">
        <v>35</v>
      </c>
      <c r="F1209" s="221" t="s">
        <v>372</v>
      </c>
      <c r="G1209" s="221" t="s">
        <v>3138</v>
      </c>
      <c r="H1209" s="37"/>
      <c r="I1209" s="37"/>
      <c r="J1209" s="37"/>
      <c r="K1209" s="37"/>
      <c r="L1209" s="37"/>
      <c r="M1209" s="79"/>
      <c r="N1209" s="38"/>
      <c r="O1209" s="22" t="str">
        <f>IF(学校情報入力!$C$7="","",IF(学校情報入力!$C$7=登録データ!F1209,1,0))</f>
        <v/>
      </c>
      <c r="P1209" s="22" t="str">
        <f>IF(学校情報入力!$C$7="","",IF(学校情報入力!$C$7=登録データ!M1209,1,0))</f>
        <v/>
      </c>
    </row>
    <row r="1210" spans="1:16">
      <c r="A1210" s="221">
        <v>2208</v>
      </c>
      <c r="B1210" s="221" t="s">
        <v>2923</v>
      </c>
      <c r="C1210" s="221" t="s">
        <v>2924</v>
      </c>
      <c r="D1210" s="221" t="s">
        <v>3068</v>
      </c>
      <c r="E1210" s="221">
        <v>37</v>
      </c>
      <c r="F1210" s="221" t="s">
        <v>3121</v>
      </c>
      <c r="G1210" s="221" t="s">
        <v>3132</v>
      </c>
      <c r="H1210" s="37"/>
      <c r="I1210" s="37"/>
      <c r="J1210" s="37"/>
      <c r="K1210" s="37"/>
      <c r="L1210" s="37"/>
      <c r="M1210" s="79"/>
      <c r="N1210" s="38"/>
      <c r="O1210" s="22" t="str">
        <f>IF(学校情報入力!$C$7="","",IF(学校情報入力!$C$7=登録データ!F1210,1,0))</f>
        <v/>
      </c>
      <c r="P1210" s="22" t="str">
        <f>IF(学校情報入力!$C$7="","",IF(学校情報入力!$C$7=登録データ!M1210,1,0))</f>
        <v/>
      </c>
    </row>
    <row r="1211" spans="1:16">
      <c r="A1211" s="221">
        <v>2209</v>
      </c>
      <c r="B1211" s="221" t="s">
        <v>2925</v>
      </c>
      <c r="C1211" s="221" t="s">
        <v>2926</v>
      </c>
      <c r="D1211" s="221" t="s">
        <v>3068</v>
      </c>
      <c r="E1211" s="221">
        <v>37</v>
      </c>
      <c r="F1211" s="221" t="s">
        <v>3121</v>
      </c>
      <c r="G1211" s="221">
        <v>4</v>
      </c>
      <c r="H1211" s="37"/>
      <c r="I1211" s="37"/>
      <c r="J1211" s="37"/>
      <c r="K1211" s="37"/>
      <c r="L1211" s="37"/>
      <c r="M1211" s="79"/>
      <c r="N1211" s="38"/>
      <c r="O1211" s="22" t="str">
        <f>IF(学校情報入力!$C$7="","",IF(学校情報入力!$C$7=登録データ!F1211,1,0))</f>
        <v/>
      </c>
      <c r="P1211" s="22" t="str">
        <f>IF(学校情報入力!$C$7="","",IF(学校情報入力!$C$7=登録データ!M1211,1,0))</f>
        <v/>
      </c>
    </row>
    <row r="1212" spans="1:16">
      <c r="A1212" s="221">
        <v>2210</v>
      </c>
      <c r="B1212" s="221" t="s">
        <v>2927</v>
      </c>
      <c r="C1212" s="221" t="s">
        <v>2928</v>
      </c>
      <c r="D1212" s="221" t="s">
        <v>3066</v>
      </c>
      <c r="E1212" s="221">
        <v>33</v>
      </c>
      <c r="F1212" s="221" t="s">
        <v>3121</v>
      </c>
      <c r="G1212" s="221">
        <v>4</v>
      </c>
      <c r="H1212" s="37"/>
      <c r="I1212" s="37"/>
      <c r="J1212" s="37"/>
      <c r="K1212" s="37"/>
      <c r="L1212" s="37"/>
      <c r="M1212" s="79"/>
      <c r="N1212" s="38"/>
      <c r="O1212" s="22" t="str">
        <f>IF(学校情報入力!$C$7="","",IF(学校情報入力!$C$7=登録データ!F1212,1,0))</f>
        <v/>
      </c>
      <c r="P1212" s="22" t="str">
        <f>IF(学校情報入力!$C$7="","",IF(学校情報入力!$C$7=登録データ!M1212,1,0))</f>
        <v/>
      </c>
    </row>
    <row r="1213" spans="1:16">
      <c r="A1213" s="221">
        <v>2211</v>
      </c>
      <c r="B1213" s="221" t="s">
        <v>2929</v>
      </c>
      <c r="C1213" s="221" t="s">
        <v>2930</v>
      </c>
      <c r="D1213" s="221" t="s">
        <v>3068</v>
      </c>
      <c r="E1213" s="221">
        <v>37</v>
      </c>
      <c r="F1213" s="221" t="s">
        <v>3121</v>
      </c>
      <c r="G1213" s="221">
        <v>1</v>
      </c>
      <c r="H1213" s="37"/>
      <c r="I1213" s="37"/>
      <c r="J1213" s="37"/>
      <c r="K1213" s="37"/>
      <c r="L1213" s="37"/>
      <c r="M1213" s="79"/>
      <c r="N1213" s="38"/>
      <c r="O1213" s="22" t="str">
        <f>IF(学校情報入力!$C$7="","",IF(学校情報入力!$C$7=登録データ!F1213,1,0))</f>
        <v/>
      </c>
      <c r="P1213" s="22" t="str">
        <f>IF(学校情報入力!$C$7="","",IF(学校情報入力!$C$7=登録データ!M1213,1,0))</f>
        <v/>
      </c>
    </row>
    <row r="1214" spans="1:16">
      <c r="A1214" s="221">
        <v>2212</v>
      </c>
      <c r="B1214" s="221" t="s">
        <v>2931</v>
      </c>
      <c r="C1214" s="221" t="s">
        <v>2932</v>
      </c>
      <c r="D1214" s="221" t="s">
        <v>3068</v>
      </c>
      <c r="E1214" s="221">
        <v>37</v>
      </c>
      <c r="F1214" s="221" t="s">
        <v>3121</v>
      </c>
      <c r="G1214" s="221">
        <v>1</v>
      </c>
      <c r="H1214" s="37"/>
      <c r="I1214" s="37"/>
      <c r="J1214" s="37"/>
      <c r="K1214" s="37"/>
      <c r="L1214" s="37"/>
      <c r="M1214" s="79"/>
      <c r="N1214" s="38"/>
      <c r="O1214" s="22" t="str">
        <f>IF(学校情報入力!$C$7="","",IF(学校情報入力!$C$7=登録データ!F1214,1,0))</f>
        <v/>
      </c>
      <c r="P1214" s="22" t="str">
        <f>IF(学校情報入力!$C$7="","",IF(学校情報入力!$C$7=登録データ!M1214,1,0))</f>
        <v/>
      </c>
    </row>
    <row r="1215" spans="1:16">
      <c r="A1215" s="221">
        <v>2213</v>
      </c>
      <c r="B1215" s="221" t="s">
        <v>2933</v>
      </c>
      <c r="C1215" s="221" t="s">
        <v>2934</v>
      </c>
      <c r="D1215" s="221" t="s">
        <v>3068</v>
      </c>
      <c r="E1215" s="221">
        <v>37</v>
      </c>
      <c r="F1215" s="221" t="s">
        <v>3121</v>
      </c>
      <c r="G1215" s="221">
        <v>1</v>
      </c>
      <c r="H1215" s="37"/>
      <c r="I1215" s="37"/>
      <c r="J1215" s="37"/>
      <c r="K1215" s="37"/>
      <c r="L1215" s="37"/>
      <c r="M1215" s="79"/>
      <c r="N1215" s="38"/>
      <c r="O1215" s="22" t="str">
        <f>IF(学校情報入力!$C$7="","",IF(学校情報入力!$C$7=登録データ!F1215,1,0))</f>
        <v/>
      </c>
      <c r="P1215" s="22" t="str">
        <f>IF(学校情報入力!$C$7="","",IF(学校情報入力!$C$7=登録データ!M1215,1,0))</f>
        <v/>
      </c>
    </row>
    <row r="1216" spans="1:16">
      <c r="A1216" s="221">
        <v>2214</v>
      </c>
      <c r="B1216" s="221" t="s">
        <v>2935</v>
      </c>
      <c r="C1216" s="221" t="s">
        <v>2936</v>
      </c>
      <c r="D1216" s="221" t="s">
        <v>3068</v>
      </c>
      <c r="E1216" s="221">
        <v>37</v>
      </c>
      <c r="F1216" s="221" t="s">
        <v>3121</v>
      </c>
      <c r="G1216" s="221">
        <v>1</v>
      </c>
      <c r="H1216" s="37"/>
      <c r="I1216" s="37"/>
      <c r="J1216" s="37"/>
      <c r="K1216" s="37"/>
      <c r="L1216" s="37"/>
      <c r="M1216" s="79"/>
      <c r="N1216" s="38"/>
      <c r="O1216" s="22" t="str">
        <f>IF(学校情報入力!$C$7="","",IF(学校情報入力!$C$7=登録データ!F1216,1,0))</f>
        <v/>
      </c>
      <c r="P1216" s="22" t="str">
        <f>IF(学校情報入力!$C$7="","",IF(学校情報入力!$C$7=登録データ!M1216,1,0))</f>
        <v/>
      </c>
    </row>
    <row r="1217" spans="1:16">
      <c r="A1217" s="221">
        <v>2215</v>
      </c>
      <c r="B1217" s="221" t="s">
        <v>2937</v>
      </c>
      <c r="C1217" s="221" t="s">
        <v>2938</v>
      </c>
      <c r="D1217" s="221" t="s">
        <v>3068</v>
      </c>
      <c r="E1217" s="221">
        <v>37</v>
      </c>
      <c r="F1217" s="221" t="s">
        <v>3121</v>
      </c>
      <c r="G1217" s="221">
        <v>1</v>
      </c>
      <c r="H1217" s="37"/>
      <c r="I1217" s="37"/>
      <c r="J1217" s="37"/>
      <c r="K1217" s="37"/>
      <c r="L1217" s="37"/>
      <c r="M1217" s="79"/>
      <c r="N1217" s="38"/>
      <c r="O1217" s="22" t="str">
        <f>IF(学校情報入力!$C$7="","",IF(学校情報入力!$C$7=登録データ!F1217,1,0))</f>
        <v/>
      </c>
      <c r="P1217" s="22" t="str">
        <f>IF(学校情報入力!$C$7="","",IF(学校情報入力!$C$7=登録データ!M1217,1,0))</f>
        <v/>
      </c>
    </row>
    <row r="1218" spans="1:16">
      <c r="A1218" s="221">
        <v>2216</v>
      </c>
      <c r="B1218" s="221" t="s">
        <v>2939</v>
      </c>
      <c r="C1218" s="221" t="s">
        <v>2940</v>
      </c>
      <c r="D1218" s="221" t="s">
        <v>3068</v>
      </c>
      <c r="E1218" s="221">
        <v>37</v>
      </c>
      <c r="F1218" s="221" t="s">
        <v>3121</v>
      </c>
      <c r="G1218" s="221">
        <v>1</v>
      </c>
      <c r="H1218" s="37"/>
      <c r="I1218" s="37"/>
      <c r="J1218" s="37"/>
      <c r="K1218" s="37"/>
      <c r="L1218" s="37"/>
      <c r="M1218" s="79"/>
      <c r="N1218" s="38"/>
      <c r="O1218" s="22" t="str">
        <f>IF(学校情報入力!$C$7="","",IF(学校情報入力!$C$7=登録データ!F1218,1,0))</f>
        <v/>
      </c>
      <c r="P1218" s="22" t="str">
        <f>IF(学校情報入力!$C$7="","",IF(学校情報入力!$C$7=登録データ!M1218,1,0))</f>
        <v/>
      </c>
    </row>
    <row r="1219" spans="1:16">
      <c r="A1219" s="221">
        <v>2217</v>
      </c>
      <c r="B1219" s="221" t="s">
        <v>2941</v>
      </c>
      <c r="C1219" s="221" t="s">
        <v>2942</v>
      </c>
      <c r="D1219" s="221" t="s">
        <v>3068</v>
      </c>
      <c r="E1219" s="221">
        <v>37</v>
      </c>
      <c r="F1219" s="221" t="s">
        <v>3121</v>
      </c>
      <c r="G1219" s="221" t="s">
        <v>3137</v>
      </c>
      <c r="H1219" s="37"/>
      <c r="I1219" s="37"/>
      <c r="J1219" s="37"/>
      <c r="K1219" s="37"/>
      <c r="L1219" s="37"/>
      <c r="M1219" s="79"/>
      <c r="N1219" s="38"/>
      <c r="O1219" s="22" t="str">
        <f>IF(学校情報入力!$C$7="","",IF(学校情報入力!$C$7=登録データ!F1219,1,0))</f>
        <v/>
      </c>
      <c r="P1219" s="22" t="str">
        <f>IF(学校情報入力!$C$7="","",IF(学校情報入力!$C$7=登録データ!M1219,1,0))</f>
        <v/>
      </c>
    </row>
    <row r="1220" spans="1:16">
      <c r="A1220" s="221">
        <v>2218</v>
      </c>
      <c r="B1220" s="221" t="s">
        <v>2943</v>
      </c>
      <c r="C1220" s="221" t="s">
        <v>2944</v>
      </c>
      <c r="D1220" s="221" t="s">
        <v>3066</v>
      </c>
      <c r="E1220" s="221">
        <v>33</v>
      </c>
      <c r="F1220" s="221" t="s">
        <v>3108</v>
      </c>
      <c r="G1220" s="221" t="s">
        <v>3137</v>
      </c>
      <c r="H1220" s="37"/>
      <c r="I1220" s="37"/>
      <c r="J1220" s="37"/>
      <c r="K1220" s="37"/>
      <c r="L1220" s="37"/>
      <c r="M1220" s="79"/>
      <c r="N1220" s="38"/>
      <c r="O1220" s="22" t="str">
        <f>IF(学校情報入力!$C$7="","",IF(学校情報入力!$C$7=登録データ!F1220,1,0))</f>
        <v/>
      </c>
      <c r="P1220" s="22" t="str">
        <f>IF(学校情報入力!$C$7="","",IF(学校情報入力!$C$7=登録データ!M1220,1,0))</f>
        <v/>
      </c>
    </row>
    <row r="1221" spans="1:16">
      <c r="A1221" s="221">
        <v>2219</v>
      </c>
      <c r="B1221" s="221" t="s">
        <v>2945</v>
      </c>
      <c r="C1221" s="221" t="s">
        <v>2946</v>
      </c>
      <c r="D1221" s="221" t="s">
        <v>3066</v>
      </c>
      <c r="E1221" s="221">
        <v>33</v>
      </c>
      <c r="F1221" s="221" t="s">
        <v>3108</v>
      </c>
      <c r="G1221" s="221" t="s">
        <v>3137</v>
      </c>
      <c r="H1221" s="37"/>
      <c r="I1221" s="37"/>
      <c r="J1221" s="37"/>
      <c r="K1221" s="37"/>
      <c r="L1221" s="37"/>
      <c r="M1221" s="79"/>
      <c r="N1221" s="38"/>
      <c r="O1221" s="22" t="str">
        <f>IF(学校情報入力!$C$7="","",IF(学校情報入力!$C$7=登録データ!F1221,1,0))</f>
        <v/>
      </c>
      <c r="P1221" s="22" t="str">
        <f>IF(学校情報入力!$C$7="","",IF(学校情報入力!$C$7=登録データ!M1221,1,0))</f>
        <v/>
      </c>
    </row>
    <row r="1222" spans="1:16">
      <c r="A1222" s="221">
        <v>2220</v>
      </c>
      <c r="B1222" s="221" t="s">
        <v>2947</v>
      </c>
      <c r="C1222" s="221" t="s">
        <v>2948</v>
      </c>
      <c r="D1222" s="221" t="s">
        <v>3066</v>
      </c>
      <c r="E1222" s="221">
        <v>33</v>
      </c>
      <c r="F1222" s="221" t="s">
        <v>3108</v>
      </c>
      <c r="G1222" s="221" t="s">
        <v>3137</v>
      </c>
      <c r="H1222" s="37"/>
      <c r="I1222" s="37"/>
      <c r="J1222" s="37"/>
      <c r="K1222" s="37"/>
      <c r="L1222" s="37"/>
      <c r="M1222" s="79"/>
      <c r="N1222" s="38"/>
      <c r="O1222" s="22" t="str">
        <f>IF(学校情報入力!$C$7="","",IF(学校情報入力!$C$7=登録データ!F1222,1,0))</f>
        <v/>
      </c>
      <c r="P1222" s="22" t="str">
        <f>IF(学校情報入力!$C$7="","",IF(学校情報入力!$C$7=登録データ!M1222,1,0))</f>
        <v/>
      </c>
    </row>
    <row r="1223" spans="1:16">
      <c r="A1223" s="221">
        <v>2221</v>
      </c>
      <c r="B1223" s="221" t="s">
        <v>2949</v>
      </c>
      <c r="C1223" s="221" t="s">
        <v>2950</v>
      </c>
      <c r="D1223" s="221" t="s">
        <v>3071</v>
      </c>
      <c r="E1223" s="221">
        <v>35</v>
      </c>
      <c r="F1223" s="221" t="s">
        <v>3128</v>
      </c>
      <c r="G1223" s="221" t="s">
        <v>3137</v>
      </c>
      <c r="H1223" s="37"/>
      <c r="I1223" s="37"/>
      <c r="J1223" s="37"/>
      <c r="K1223" s="37"/>
      <c r="L1223" s="37"/>
      <c r="M1223" s="79"/>
      <c r="N1223" s="38"/>
      <c r="O1223" s="22" t="str">
        <f>IF(学校情報入力!$C$7="","",IF(学校情報入力!$C$7=登録データ!F1223,1,0))</f>
        <v/>
      </c>
      <c r="P1223" s="22" t="str">
        <f>IF(学校情報入力!$C$7="","",IF(学校情報入力!$C$7=登録データ!M1223,1,0))</f>
        <v/>
      </c>
    </row>
    <row r="1224" spans="1:16">
      <c r="A1224" s="221">
        <v>2222</v>
      </c>
      <c r="B1224" s="221" t="s">
        <v>2951</v>
      </c>
      <c r="C1224" s="221" t="s">
        <v>2952</v>
      </c>
      <c r="D1224" s="221" t="s">
        <v>3071</v>
      </c>
      <c r="E1224" s="221">
        <v>35</v>
      </c>
      <c r="F1224" s="221" t="s">
        <v>3128</v>
      </c>
      <c r="G1224" s="221" t="s">
        <v>3137</v>
      </c>
      <c r="H1224" s="37"/>
      <c r="I1224" s="37"/>
      <c r="J1224" s="37"/>
      <c r="K1224" s="37"/>
      <c r="L1224" s="37"/>
      <c r="M1224" s="79"/>
      <c r="N1224" s="38"/>
      <c r="O1224" s="22" t="str">
        <f>IF(学校情報入力!$C$7="","",IF(学校情報入力!$C$7=登録データ!F1224,1,0))</f>
        <v/>
      </c>
      <c r="P1224" s="22" t="str">
        <f>IF(学校情報入力!$C$7="","",IF(学校情報入力!$C$7=登録データ!M1224,1,0))</f>
        <v/>
      </c>
    </row>
    <row r="1225" spans="1:16">
      <c r="A1225" s="221">
        <v>2223</v>
      </c>
      <c r="B1225" s="221" t="s">
        <v>2953</v>
      </c>
      <c r="C1225" s="221" t="s">
        <v>2954</v>
      </c>
      <c r="D1225" s="221" t="s">
        <v>3071</v>
      </c>
      <c r="E1225" s="221">
        <v>35</v>
      </c>
      <c r="F1225" s="221" t="s">
        <v>3128</v>
      </c>
      <c r="G1225" s="221" t="s">
        <v>3137</v>
      </c>
      <c r="H1225" s="37"/>
      <c r="I1225" s="37"/>
      <c r="J1225" s="37"/>
      <c r="K1225" s="37"/>
      <c r="L1225" s="37"/>
      <c r="M1225" s="79"/>
      <c r="N1225" s="38"/>
      <c r="O1225" s="22" t="str">
        <f>IF(学校情報入力!$C$7="","",IF(学校情報入力!$C$7=登録データ!F1225,1,0))</f>
        <v/>
      </c>
      <c r="P1225" s="22" t="str">
        <f>IF(学校情報入力!$C$7="","",IF(学校情報入力!$C$7=登録データ!M1225,1,0))</f>
        <v/>
      </c>
    </row>
    <row r="1226" spans="1:16">
      <c r="A1226" s="221">
        <v>2224</v>
      </c>
      <c r="B1226" s="221" t="s">
        <v>2955</v>
      </c>
      <c r="C1226" s="221" t="s">
        <v>2956</v>
      </c>
      <c r="D1226" s="221" t="s">
        <v>3071</v>
      </c>
      <c r="E1226" s="221">
        <v>35</v>
      </c>
      <c r="F1226" s="221" t="s">
        <v>3128</v>
      </c>
      <c r="G1226" s="221" t="s">
        <v>3137</v>
      </c>
      <c r="H1226" s="37"/>
      <c r="I1226" s="37"/>
      <c r="J1226" s="37"/>
      <c r="K1226" s="37"/>
      <c r="L1226" s="37"/>
      <c r="M1226" s="79"/>
      <c r="N1226" s="38"/>
      <c r="O1226" s="22" t="str">
        <f>IF(学校情報入力!$C$7="","",IF(学校情報入力!$C$7=登録データ!F1226,1,0))</f>
        <v/>
      </c>
      <c r="P1226" s="22" t="str">
        <f>IF(学校情報入力!$C$7="","",IF(学校情報入力!$C$7=登録データ!M1226,1,0))</f>
        <v/>
      </c>
    </row>
    <row r="1227" spans="1:16">
      <c r="A1227" s="221">
        <v>2225</v>
      </c>
      <c r="B1227" s="221" t="s">
        <v>2957</v>
      </c>
      <c r="C1227" s="221" t="s">
        <v>2958</v>
      </c>
      <c r="D1227" s="221" t="s">
        <v>3071</v>
      </c>
      <c r="E1227" s="221">
        <v>35</v>
      </c>
      <c r="F1227" s="221" t="s">
        <v>3128</v>
      </c>
      <c r="G1227" s="221" t="s">
        <v>3137</v>
      </c>
      <c r="H1227" s="37"/>
      <c r="I1227" s="37"/>
      <c r="J1227" s="37"/>
      <c r="K1227" s="37"/>
      <c r="L1227" s="37"/>
      <c r="M1227" s="79"/>
      <c r="N1227" s="38"/>
      <c r="O1227" s="22" t="str">
        <f>IF(学校情報入力!$C$7="","",IF(学校情報入力!$C$7=登録データ!F1227,1,0))</f>
        <v/>
      </c>
      <c r="P1227" s="22" t="str">
        <f>IF(学校情報入力!$C$7="","",IF(学校情報入力!$C$7=登録データ!M1227,1,0))</f>
        <v/>
      </c>
    </row>
    <row r="1228" spans="1:16">
      <c r="A1228" s="221">
        <v>2226</v>
      </c>
      <c r="B1228" s="221" t="s">
        <v>2959</v>
      </c>
      <c r="C1228" s="221" t="s">
        <v>2960</v>
      </c>
      <c r="D1228" s="221" t="s">
        <v>3071</v>
      </c>
      <c r="E1228" s="221">
        <v>35</v>
      </c>
      <c r="F1228" s="221" t="s">
        <v>3128</v>
      </c>
      <c r="G1228" s="221" t="s">
        <v>3137</v>
      </c>
      <c r="H1228" s="37"/>
      <c r="I1228" s="37"/>
      <c r="J1228" s="37"/>
      <c r="K1228" s="37"/>
      <c r="L1228" s="37"/>
      <c r="M1228" s="79"/>
      <c r="N1228" s="38"/>
      <c r="O1228" s="22" t="str">
        <f>IF(学校情報入力!$C$7="","",IF(学校情報入力!$C$7=登録データ!F1228,1,0))</f>
        <v/>
      </c>
      <c r="P1228" s="22" t="str">
        <f>IF(学校情報入力!$C$7="","",IF(学校情報入力!$C$7=登録データ!M1228,1,0))</f>
        <v/>
      </c>
    </row>
    <row r="1229" spans="1:16">
      <c r="A1229" s="221">
        <v>2227</v>
      </c>
      <c r="B1229" s="221" t="s">
        <v>2961</v>
      </c>
      <c r="C1229" s="221" t="s">
        <v>2962</v>
      </c>
      <c r="D1229" s="221" t="s">
        <v>3071</v>
      </c>
      <c r="E1229" s="221">
        <v>35</v>
      </c>
      <c r="F1229" s="221" t="s">
        <v>3128</v>
      </c>
      <c r="G1229" s="221" t="s">
        <v>3137</v>
      </c>
      <c r="H1229" s="37"/>
      <c r="I1229" s="37"/>
      <c r="J1229" s="37"/>
      <c r="K1229" s="37"/>
      <c r="L1229" s="37"/>
      <c r="M1229" s="79"/>
      <c r="N1229" s="38"/>
      <c r="O1229" s="22" t="str">
        <f>IF(学校情報入力!$C$7="","",IF(学校情報入力!$C$7=登録データ!F1229,1,0))</f>
        <v/>
      </c>
      <c r="P1229" s="22" t="str">
        <f>IF(学校情報入力!$C$7="","",IF(学校情報入力!$C$7=登録データ!M1229,1,0))</f>
        <v/>
      </c>
    </row>
    <row r="1230" spans="1:16">
      <c r="A1230" s="221">
        <v>2228</v>
      </c>
      <c r="B1230" s="221" t="s">
        <v>2963</v>
      </c>
      <c r="C1230" s="221" t="s">
        <v>2964</v>
      </c>
      <c r="D1230" s="221" t="s">
        <v>3071</v>
      </c>
      <c r="E1230" s="221">
        <v>35</v>
      </c>
      <c r="F1230" s="221" t="s">
        <v>3128</v>
      </c>
      <c r="G1230" s="221" t="s">
        <v>3137</v>
      </c>
      <c r="H1230" s="37"/>
      <c r="I1230" s="37"/>
      <c r="J1230" s="37"/>
      <c r="K1230" s="37"/>
      <c r="L1230" s="37"/>
      <c r="M1230" s="79"/>
      <c r="N1230" s="38"/>
      <c r="O1230" s="22" t="str">
        <f>IF(学校情報入力!$C$7="","",IF(学校情報入力!$C$7=登録データ!F1230,1,0))</f>
        <v/>
      </c>
      <c r="P1230" s="22" t="str">
        <f>IF(学校情報入力!$C$7="","",IF(学校情報入力!$C$7=登録データ!M1230,1,0))</f>
        <v/>
      </c>
    </row>
    <row r="1231" spans="1:16">
      <c r="A1231" s="221">
        <v>2229</v>
      </c>
      <c r="B1231" s="221" t="s">
        <v>2965</v>
      </c>
      <c r="C1231" s="221" t="s">
        <v>2966</v>
      </c>
      <c r="D1231" s="221" t="s">
        <v>3071</v>
      </c>
      <c r="E1231" s="221">
        <v>35</v>
      </c>
      <c r="F1231" s="221" t="s">
        <v>3128</v>
      </c>
      <c r="G1231" s="221" t="s">
        <v>3137</v>
      </c>
      <c r="H1231" s="37"/>
      <c r="I1231" s="37"/>
      <c r="J1231" s="37"/>
      <c r="K1231" s="37"/>
      <c r="L1231" s="37"/>
      <c r="M1231" s="79"/>
      <c r="N1231" s="38"/>
      <c r="O1231" s="22" t="str">
        <f>IF(学校情報入力!$C$7="","",IF(学校情報入力!$C$7=登録データ!F1231,1,0))</f>
        <v/>
      </c>
      <c r="P1231" s="22" t="str">
        <f>IF(学校情報入力!$C$7="","",IF(学校情報入力!$C$7=登録データ!M1231,1,0))</f>
        <v/>
      </c>
    </row>
    <row r="1232" spans="1:16">
      <c r="A1232" s="221">
        <v>2230</v>
      </c>
      <c r="B1232" s="221" t="s">
        <v>2967</v>
      </c>
      <c r="C1232" s="221" t="s">
        <v>2968</v>
      </c>
      <c r="D1232" s="221" t="s">
        <v>3071</v>
      </c>
      <c r="E1232" s="221">
        <v>35</v>
      </c>
      <c r="F1232" s="221" t="s">
        <v>3128</v>
      </c>
      <c r="G1232" s="221" t="s">
        <v>3137</v>
      </c>
      <c r="H1232" s="37"/>
      <c r="I1232" s="37"/>
      <c r="J1232" s="37"/>
      <c r="K1232" s="37"/>
      <c r="L1232" s="37"/>
      <c r="M1232" s="79"/>
      <c r="N1232" s="38"/>
      <c r="O1232" s="22" t="str">
        <f>IF(学校情報入力!$C$7="","",IF(学校情報入力!$C$7=登録データ!F1232,1,0))</f>
        <v/>
      </c>
      <c r="P1232" s="22" t="str">
        <f>IF(学校情報入力!$C$7="","",IF(学校情報入力!$C$7=登録データ!M1232,1,0))</f>
        <v/>
      </c>
    </row>
    <row r="1233" spans="1:16">
      <c r="A1233" s="221">
        <v>2231</v>
      </c>
      <c r="B1233" s="221" t="s">
        <v>2969</v>
      </c>
      <c r="C1233" s="221" t="s">
        <v>2970</v>
      </c>
      <c r="D1233" s="221" t="s">
        <v>3071</v>
      </c>
      <c r="E1233" s="221">
        <v>35</v>
      </c>
      <c r="F1233" s="221" t="s">
        <v>3128</v>
      </c>
      <c r="G1233" s="221" t="s">
        <v>3137</v>
      </c>
      <c r="H1233" s="37"/>
      <c r="I1233" s="37"/>
      <c r="J1233" s="37"/>
      <c r="K1233" s="37"/>
      <c r="L1233" s="37"/>
      <c r="M1233" s="79"/>
      <c r="N1233" s="38"/>
      <c r="O1233" s="22" t="str">
        <f>IF(学校情報入力!$C$7="","",IF(学校情報入力!$C$7=登録データ!F1233,1,0))</f>
        <v/>
      </c>
      <c r="P1233" s="22" t="str">
        <f>IF(学校情報入力!$C$7="","",IF(学校情報入力!$C$7=登録データ!M1233,1,0))</f>
        <v/>
      </c>
    </row>
    <row r="1234" spans="1:16">
      <c r="A1234" s="221">
        <v>2232</v>
      </c>
      <c r="B1234" s="221" t="s">
        <v>2971</v>
      </c>
      <c r="C1234" s="221" t="s">
        <v>2972</v>
      </c>
      <c r="D1234" s="221" t="s">
        <v>3073</v>
      </c>
      <c r="E1234" s="221">
        <v>31</v>
      </c>
      <c r="F1234" s="221" t="s">
        <v>3096</v>
      </c>
      <c r="G1234" s="221" t="s">
        <v>3134</v>
      </c>
      <c r="H1234" s="37"/>
      <c r="I1234" s="37"/>
      <c r="J1234" s="37"/>
      <c r="K1234" s="37"/>
      <c r="L1234" s="37"/>
      <c r="M1234" s="79"/>
      <c r="N1234" s="38"/>
      <c r="O1234" s="22" t="str">
        <f>IF(学校情報入力!$C$7="","",IF(学校情報入力!$C$7=登録データ!F1234,1,0))</f>
        <v/>
      </c>
      <c r="P1234" s="22" t="str">
        <f>IF(学校情報入力!$C$7="","",IF(学校情報入力!$C$7=登録データ!M1234,1,0))</f>
        <v/>
      </c>
    </row>
    <row r="1235" spans="1:16">
      <c r="A1235" s="221">
        <v>2233</v>
      </c>
      <c r="B1235" s="221" t="s">
        <v>2973</v>
      </c>
      <c r="C1235" s="221" t="s">
        <v>2974</v>
      </c>
      <c r="D1235" s="221" t="s">
        <v>3073</v>
      </c>
      <c r="E1235" s="221">
        <v>31</v>
      </c>
      <c r="F1235" s="221" t="s">
        <v>3096</v>
      </c>
      <c r="G1235" s="221" t="s">
        <v>3134</v>
      </c>
      <c r="H1235" s="37"/>
      <c r="I1235" s="37"/>
      <c r="J1235" s="37"/>
      <c r="K1235" s="37"/>
      <c r="L1235" s="37"/>
      <c r="M1235" s="79"/>
      <c r="N1235" s="38"/>
      <c r="O1235" s="22" t="str">
        <f>IF(学校情報入力!$C$7="","",IF(学校情報入力!$C$7=登録データ!F1235,1,0))</f>
        <v/>
      </c>
      <c r="P1235" s="22" t="str">
        <f>IF(学校情報入力!$C$7="","",IF(学校情報入力!$C$7=登録データ!M1235,1,0))</f>
        <v/>
      </c>
    </row>
    <row r="1236" spans="1:16">
      <c r="A1236" s="221">
        <v>2234</v>
      </c>
      <c r="B1236" s="221" t="s">
        <v>2975</v>
      </c>
      <c r="C1236" s="221" t="s">
        <v>2976</v>
      </c>
      <c r="D1236" s="221" t="s">
        <v>3073</v>
      </c>
      <c r="E1236" s="221">
        <v>31</v>
      </c>
      <c r="F1236" s="221" t="s">
        <v>3096</v>
      </c>
      <c r="G1236" s="221" t="s">
        <v>3137</v>
      </c>
      <c r="H1236" s="37"/>
      <c r="I1236" s="37"/>
      <c r="J1236" s="37"/>
      <c r="K1236" s="37"/>
      <c r="L1236" s="37"/>
      <c r="M1236" s="79"/>
      <c r="N1236" s="38"/>
      <c r="O1236" s="22" t="str">
        <f>IF(学校情報入力!$C$7="","",IF(学校情報入力!$C$7=登録データ!F1236,1,0))</f>
        <v/>
      </c>
      <c r="P1236" s="22" t="str">
        <f>IF(学校情報入力!$C$7="","",IF(学校情報入力!$C$7=登録データ!M1236,1,0))</f>
        <v/>
      </c>
    </row>
    <row r="1237" spans="1:16">
      <c r="A1237" s="221">
        <v>2235</v>
      </c>
      <c r="B1237" s="221" t="s">
        <v>2977</v>
      </c>
      <c r="C1237" s="221" t="s">
        <v>2978</v>
      </c>
      <c r="D1237" s="221" t="s">
        <v>3072</v>
      </c>
      <c r="E1237" s="221">
        <v>28</v>
      </c>
      <c r="F1237" s="221" t="s">
        <v>3096</v>
      </c>
      <c r="G1237" s="221" t="s">
        <v>3137</v>
      </c>
      <c r="H1237" s="37"/>
      <c r="I1237" s="37"/>
      <c r="J1237" s="37"/>
      <c r="K1237" s="37"/>
      <c r="L1237" s="37"/>
      <c r="M1237" s="79"/>
      <c r="N1237" s="38"/>
      <c r="O1237" s="22" t="str">
        <f>IF(学校情報入力!$C$7="","",IF(学校情報入力!$C$7=登録データ!F1237,1,0))</f>
        <v/>
      </c>
      <c r="P1237" s="22" t="str">
        <f>IF(学校情報入力!$C$7="","",IF(学校情報入力!$C$7=登録データ!M1237,1,0))</f>
        <v/>
      </c>
    </row>
    <row r="1238" spans="1:16">
      <c r="A1238" s="221">
        <v>2236</v>
      </c>
      <c r="B1238" s="221" t="s">
        <v>2979</v>
      </c>
      <c r="C1238" s="221" t="s">
        <v>2980</v>
      </c>
      <c r="D1238" s="221" t="s">
        <v>3072</v>
      </c>
      <c r="E1238" s="221">
        <v>28</v>
      </c>
      <c r="F1238" s="221" t="s">
        <v>3096</v>
      </c>
      <c r="G1238" s="221" t="s">
        <v>3137</v>
      </c>
      <c r="H1238" s="37"/>
      <c r="I1238" s="37"/>
      <c r="J1238" s="37"/>
      <c r="K1238" s="37"/>
      <c r="L1238" s="37"/>
      <c r="M1238" s="79"/>
      <c r="N1238" s="38"/>
      <c r="O1238" s="22" t="str">
        <f>IF(学校情報入力!$C$7="","",IF(学校情報入力!$C$7=登録データ!F1238,1,0))</f>
        <v/>
      </c>
      <c r="P1238" s="22" t="str">
        <f>IF(学校情報入力!$C$7="","",IF(学校情報入力!$C$7=登録データ!M1238,1,0))</f>
        <v/>
      </c>
    </row>
    <row r="1239" spans="1:16">
      <c r="A1239" s="221">
        <v>2237</v>
      </c>
      <c r="B1239" s="221" t="s">
        <v>2981</v>
      </c>
      <c r="C1239" s="221" t="s">
        <v>2982</v>
      </c>
      <c r="D1239" s="221" t="s">
        <v>3073</v>
      </c>
      <c r="E1239" s="221">
        <v>31</v>
      </c>
      <c r="F1239" s="221" t="s">
        <v>3096</v>
      </c>
      <c r="G1239" s="221" t="s">
        <v>3137</v>
      </c>
      <c r="H1239" s="37"/>
      <c r="I1239" s="37"/>
      <c r="J1239" s="37"/>
      <c r="K1239" s="37"/>
      <c r="L1239" s="37"/>
      <c r="M1239" s="79"/>
      <c r="N1239" s="38"/>
      <c r="O1239" s="22" t="str">
        <f>IF(学校情報入力!$C$7="","",IF(学校情報入力!$C$7=登録データ!F1239,1,0))</f>
        <v/>
      </c>
      <c r="P1239" s="22" t="str">
        <f>IF(学校情報入力!$C$7="","",IF(学校情報入力!$C$7=登録データ!M1239,1,0))</f>
        <v/>
      </c>
    </row>
    <row r="1240" spans="1:16">
      <c r="A1240" s="221">
        <v>2238</v>
      </c>
      <c r="B1240" s="221" t="s">
        <v>2983</v>
      </c>
      <c r="C1240" s="221" t="s">
        <v>2984</v>
      </c>
      <c r="D1240" s="221" t="s">
        <v>3073</v>
      </c>
      <c r="E1240" s="221">
        <v>31</v>
      </c>
      <c r="F1240" s="221" t="s">
        <v>3096</v>
      </c>
      <c r="G1240" s="221" t="s">
        <v>3137</v>
      </c>
      <c r="H1240" s="37"/>
      <c r="I1240" s="37"/>
      <c r="J1240" s="37"/>
      <c r="K1240" s="37"/>
      <c r="L1240" s="37"/>
      <c r="M1240" s="79"/>
      <c r="N1240" s="38"/>
      <c r="O1240" s="22" t="str">
        <f>IF(学校情報入力!$C$7="","",IF(学校情報入力!$C$7=登録データ!F1240,1,0))</f>
        <v/>
      </c>
      <c r="P1240" s="22" t="str">
        <f>IF(学校情報入力!$C$7="","",IF(学校情報入力!$C$7=登録データ!M1240,1,0))</f>
        <v/>
      </c>
    </row>
    <row r="1241" spans="1:16">
      <c r="A1241" s="221">
        <v>2239</v>
      </c>
      <c r="B1241" s="221" t="s">
        <v>2985</v>
      </c>
      <c r="C1241" s="221" t="s">
        <v>2986</v>
      </c>
      <c r="D1241" s="221" t="s">
        <v>3073</v>
      </c>
      <c r="E1241" s="221">
        <v>31</v>
      </c>
      <c r="F1241" s="221" t="s">
        <v>3096</v>
      </c>
      <c r="G1241" s="221" t="s">
        <v>3137</v>
      </c>
      <c r="H1241" s="37"/>
      <c r="I1241" s="37"/>
      <c r="J1241" s="37"/>
      <c r="K1241" s="37"/>
      <c r="L1241" s="37"/>
      <c r="M1241" s="79"/>
      <c r="N1241" s="38"/>
      <c r="O1241" s="22" t="str">
        <f>IF(学校情報入力!$C$7="","",IF(学校情報入力!$C$7=登録データ!F1241,1,0))</f>
        <v/>
      </c>
      <c r="P1241" s="22" t="str">
        <f>IF(学校情報入力!$C$7="","",IF(学校情報入力!$C$7=登録データ!M1241,1,0))</f>
        <v/>
      </c>
    </row>
    <row r="1242" spans="1:16">
      <c r="A1242" s="221">
        <v>2240</v>
      </c>
      <c r="B1242" s="221" t="s">
        <v>2987</v>
      </c>
      <c r="C1242" s="221" t="s">
        <v>2988</v>
      </c>
      <c r="D1242" s="221" t="s">
        <v>3073</v>
      </c>
      <c r="E1242" s="221">
        <v>31</v>
      </c>
      <c r="F1242" s="221" t="s">
        <v>3096</v>
      </c>
      <c r="G1242" s="221" t="s">
        <v>3137</v>
      </c>
      <c r="H1242" s="37"/>
      <c r="I1242" s="37"/>
      <c r="J1242" s="37"/>
      <c r="K1242" s="37"/>
      <c r="L1242" s="37"/>
      <c r="M1242" s="79"/>
      <c r="N1242" s="38"/>
      <c r="O1242" s="22" t="str">
        <f>IF(学校情報入力!$C$7="","",IF(学校情報入力!$C$7=登録データ!F1242,1,0))</f>
        <v/>
      </c>
      <c r="P1242" s="22" t="str">
        <f>IF(学校情報入力!$C$7="","",IF(学校情報入力!$C$7=登録データ!M1242,1,0))</f>
        <v/>
      </c>
    </row>
    <row r="1243" spans="1:16">
      <c r="A1243" s="221">
        <v>2241</v>
      </c>
      <c r="B1243" s="221" t="s">
        <v>2989</v>
      </c>
      <c r="C1243" s="221" t="s">
        <v>2990</v>
      </c>
      <c r="D1243" s="221" t="s">
        <v>3073</v>
      </c>
      <c r="E1243" s="221">
        <v>31</v>
      </c>
      <c r="F1243" s="221" t="s">
        <v>3096</v>
      </c>
      <c r="G1243" s="221" t="s">
        <v>3137</v>
      </c>
      <c r="H1243" s="37"/>
      <c r="I1243" s="37"/>
      <c r="J1243" s="37"/>
      <c r="K1243" s="37"/>
      <c r="L1243" s="37"/>
      <c r="M1243" s="79"/>
      <c r="N1243" s="38"/>
      <c r="O1243" s="22" t="str">
        <f>IF(学校情報入力!$C$7="","",IF(学校情報入力!$C$7=登録データ!F1243,1,0))</f>
        <v/>
      </c>
      <c r="P1243" s="22" t="str">
        <f>IF(学校情報入力!$C$7="","",IF(学校情報入力!$C$7=登録データ!M1243,1,0))</f>
        <v/>
      </c>
    </row>
    <row r="1244" spans="1:16">
      <c r="A1244" s="221">
        <v>2242</v>
      </c>
      <c r="B1244" s="221" t="s">
        <v>2991</v>
      </c>
      <c r="C1244" s="221" t="s">
        <v>2992</v>
      </c>
      <c r="D1244" s="221" t="s">
        <v>3073</v>
      </c>
      <c r="E1244" s="221">
        <v>31</v>
      </c>
      <c r="F1244" s="221" t="s">
        <v>3096</v>
      </c>
      <c r="G1244" s="221" t="s">
        <v>3137</v>
      </c>
      <c r="H1244" s="37"/>
      <c r="I1244" s="37"/>
      <c r="J1244" s="37"/>
      <c r="K1244" s="37"/>
      <c r="L1244" s="37"/>
      <c r="M1244" s="79"/>
      <c r="N1244" s="38"/>
      <c r="O1244" s="22" t="str">
        <f>IF(学校情報入力!$C$7="","",IF(学校情報入力!$C$7=登録データ!F1244,1,0))</f>
        <v/>
      </c>
      <c r="P1244" s="22" t="str">
        <f>IF(学校情報入力!$C$7="","",IF(学校情報入力!$C$7=登録データ!M1244,1,0))</f>
        <v/>
      </c>
    </row>
    <row r="1245" spans="1:16">
      <c r="A1245" s="221" t="s">
        <v>520</v>
      </c>
      <c r="B1245" s="221" t="s">
        <v>2993</v>
      </c>
      <c r="C1245" s="221" t="s">
        <v>2994</v>
      </c>
      <c r="D1245" s="221" t="s">
        <v>3083</v>
      </c>
      <c r="E1245" s="221">
        <v>38</v>
      </c>
      <c r="F1245" s="221" t="s">
        <v>3110</v>
      </c>
      <c r="G1245" s="221" t="s">
        <v>3137</v>
      </c>
      <c r="H1245" s="37"/>
      <c r="I1245" s="37"/>
      <c r="J1245" s="37"/>
      <c r="K1245" s="37"/>
      <c r="L1245" s="37"/>
      <c r="M1245" s="79"/>
      <c r="N1245" s="38"/>
      <c r="O1245" s="22" t="str">
        <f>IF(学校情報入力!$C$7="","",IF(学校情報入力!$C$7=登録データ!F1245,1,0))</f>
        <v/>
      </c>
      <c r="P1245" s="22" t="str">
        <f>IF(学校情報入力!$C$7="","",IF(学校情報入力!$C$7=登録データ!M1245,1,0))</f>
        <v/>
      </c>
    </row>
    <row r="1246" spans="1:16">
      <c r="A1246" s="221">
        <v>2244</v>
      </c>
      <c r="B1246" s="221" t="s">
        <v>2995</v>
      </c>
      <c r="C1246" s="221" t="s">
        <v>2996</v>
      </c>
      <c r="D1246" s="221" t="s">
        <v>3083</v>
      </c>
      <c r="E1246" s="221">
        <v>38</v>
      </c>
      <c r="F1246" s="221" t="s">
        <v>3110</v>
      </c>
      <c r="G1246" s="221" t="s">
        <v>3137</v>
      </c>
      <c r="H1246" s="37"/>
      <c r="I1246" s="37"/>
      <c r="J1246" s="37"/>
      <c r="K1246" s="37"/>
      <c r="L1246" s="37"/>
      <c r="M1246" s="79"/>
      <c r="N1246" s="38"/>
      <c r="O1246" s="22" t="str">
        <f>IF(学校情報入力!$C$7="","",IF(学校情報入力!$C$7=登録データ!F1246,1,0))</f>
        <v/>
      </c>
      <c r="P1246" s="22" t="str">
        <f>IF(学校情報入力!$C$7="","",IF(学校情報入力!$C$7=登録データ!M1246,1,0))</f>
        <v/>
      </c>
    </row>
    <row r="1247" spans="1:16">
      <c r="A1247" s="221">
        <v>2245</v>
      </c>
      <c r="B1247" s="221" t="s">
        <v>2997</v>
      </c>
      <c r="C1247" s="221" t="s">
        <v>2998</v>
      </c>
      <c r="D1247" s="221" t="s">
        <v>3083</v>
      </c>
      <c r="E1247" s="221">
        <v>38</v>
      </c>
      <c r="F1247" s="221" t="s">
        <v>3110</v>
      </c>
      <c r="G1247" s="221" t="s">
        <v>3137</v>
      </c>
      <c r="H1247" s="37"/>
      <c r="I1247" s="37"/>
      <c r="J1247" s="37"/>
      <c r="K1247" s="37"/>
      <c r="L1247" s="37"/>
      <c r="M1247" s="79"/>
      <c r="N1247" s="38"/>
      <c r="O1247" s="22" t="str">
        <f>IF(学校情報入力!$C$7="","",IF(学校情報入力!$C$7=登録データ!F1247,1,0))</f>
        <v/>
      </c>
      <c r="P1247" s="22" t="str">
        <f>IF(学校情報入力!$C$7="","",IF(学校情報入力!$C$7=登録データ!M1247,1,0))</f>
        <v/>
      </c>
    </row>
    <row r="1248" spans="1:16">
      <c r="A1248" s="221">
        <v>2246</v>
      </c>
      <c r="B1248" s="221" t="s">
        <v>2999</v>
      </c>
      <c r="C1248" s="221" t="s">
        <v>3000</v>
      </c>
      <c r="D1248" s="221" t="s">
        <v>3083</v>
      </c>
      <c r="E1248" s="221">
        <v>38</v>
      </c>
      <c r="F1248" s="221" t="s">
        <v>3110</v>
      </c>
      <c r="G1248" s="221" t="s">
        <v>3137</v>
      </c>
      <c r="H1248" s="37"/>
      <c r="I1248" s="37"/>
      <c r="J1248" s="37"/>
      <c r="K1248" s="37"/>
      <c r="L1248" s="37"/>
      <c r="M1248" s="79"/>
      <c r="N1248" s="38"/>
      <c r="O1248" s="22" t="str">
        <f>IF(学校情報入力!$C$7="","",IF(学校情報入力!$C$7=登録データ!F1248,1,0))</f>
        <v/>
      </c>
      <c r="P1248" s="22" t="str">
        <f>IF(学校情報入力!$C$7="","",IF(学校情報入力!$C$7=登録データ!M1248,1,0))</f>
        <v/>
      </c>
    </row>
    <row r="1249" spans="1:16">
      <c r="A1249" s="221">
        <v>2247</v>
      </c>
      <c r="B1249" s="221" t="s">
        <v>3001</v>
      </c>
      <c r="C1249" s="221" t="s">
        <v>3002</v>
      </c>
      <c r="D1249" s="221" t="s">
        <v>3083</v>
      </c>
      <c r="E1249" s="221">
        <v>38</v>
      </c>
      <c r="F1249" s="221" t="s">
        <v>3110</v>
      </c>
      <c r="G1249" s="221" t="s">
        <v>3137</v>
      </c>
      <c r="H1249" s="37"/>
      <c r="I1249" s="37"/>
      <c r="J1249" s="37"/>
      <c r="K1249" s="37"/>
      <c r="L1249" s="37"/>
      <c r="M1249" s="79"/>
      <c r="N1249" s="38"/>
      <c r="O1249" s="22" t="str">
        <f>IF(学校情報入力!$C$7="","",IF(学校情報入力!$C$7=登録データ!F1249,1,0))</f>
        <v/>
      </c>
      <c r="P1249" s="22" t="str">
        <f>IF(学校情報入力!$C$7="","",IF(学校情報入力!$C$7=登録データ!M1249,1,0))</f>
        <v/>
      </c>
    </row>
    <row r="1250" spans="1:16">
      <c r="A1250" s="221">
        <v>2248</v>
      </c>
      <c r="B1250" s="221" t="s">
        <v>3003</v>
      </c>
      <c r="C1250" s="221" t="s">
        <v>3004</v>
      </c>
      <c r="D1250" s="221" t="s">
        <v>3083</v>
      </c>
      <c r="E1250" s="221">
        <v>38</v>
      </c>
      <c r="F1250" s="221" t="s">
        <v>3110</v>
      </c>
      <c r="G1250" s="221" t="s">
        <v>3137</v>
      </c>
      <c r="H1250" s="37"/>
      <c r="I1250" s="37"/>
      <c r="J1250" s="37"/>
      <c r="K1250" s="37"/>
      <c r="L1250" s="37"/>
      <c r="M1250" s="79"/>
      <c r="N1250" s="38"/>
      <c r="O1250" s="22" t="str">
        <f>IF(学校情報入力!$C$7="","",IF(学校情報入力!$C$7=登録データ!F1250,1,0))</f>
        <v/>
      </c>
      <c r="P1250" s="22" t="str">
        <f>IF(学校情報入力!$C$7="","",IF(学校情報入力!$C$7=登録データ!M1250,1,0))</f>
        <v/>
      </c>
    </row>
    <row r="1251" spans="1:16">
      <c r="A1251" s="221">
        <v>2249</v>
      </c>
      <c r="B1251" s="221" t="s">
        <v>3005</v>
      </c>
      <c r="C1251" s="221" t="s">
        <v>3006</v>
      </c>
      <c r="D1251" s="221" t="s">
        <v>3083</v>
      </c>
      <c r="E1251" s="221">
        <v>38</v>
      </c>
      <c r="F1251" s="221" t="s">
        <v>3110</v>
      </c>
      <c r="G1251" s="221" t="s">
        <v>3137</v>
      </c>
      <c r="H1251" s="37"/>
      <c r="I1251" s="37"/>
      <c r="J1251" s="37"/>
      <c r="K1251" s="37"/>
      <c r="L1251" s="37"/>
      <c r="M1251" s="79"/>
      <c r="N1251" s="38"/>
      <c r="O1251" s="22" t="str">
        <f>IF(学校情報入力!$C$7="","",IF(学校情報入力!$C$7=登録データ!F1251,1,0))</f>
        <v/>
      </c>
      <c r="P1251" s="22" t="str">
        <f>IF(学校情報入力!$C$7="","",IF(学校情報入力!$C$7=登録データ!M1251,1,0))</f>
        <v/>
      </c>
    </row>
    <row r="1252" spans="1:16">
      <c r="A1252" s="221">
        <v>2250</v>
      </c>
      <c r="B1252" s="221" t="s">
        <v>3007</v>
      </c>
      <c r="C1252" s="221" t="s">
        <v>3008</v>
      </c>
      <c r="D1252" s="221" t="s">
        <v>3083</v>
      </c>
      <c r="E1252" s="221">
        <v>38</v>
      </c>
      <c r="F1252" s="221" t="s">
        <v>3110</v>
      </c>
      <c r="G1252" s="221" t="s">
        <v>3137</v>
      </c>
      <c r="H1252" s="37"/>
      <c r="I1252" s="37"/>
      <c r="J1252" s="37"/>
      <c r="K1252" s="37"/>
      <c r="L1252" s="37"/>
      <c r="M1252" s="79"/>
      <c r="N1252" s="38"/>
      <c r="O1252" s="22" t="str">
        <f>IF(学校情報入力!$C$7="","",IF(学校情報入力!$C$7=登録データ!F1252,1,0))</f>
        <v/>
      </c>
      <c r="P1252" s="22" t="str">
        <f>IF(学校情報入力!$C$7="","",IF(学校情報入力!$C$7=登録データ!M1252,1,0))</f>
        <v/>
      </c>
    </row>
    <row r="1253" spans="1:16">
      <c r="A1253" s="221">
        <v>2251</v>
      </c>
      <c r="B1253" s="221" t="s">
        <v>3009</v>
      </c>
      <c r="C1253" s="221" t="s">
        <v>3010</v>
      </c>
      <c r="D1253" s="221" t="s">
        <v>3083</v>
      </c>
      <c r="E1253" s="221">
        <v>38</v>
      </c>
      <c r="F1253" s="221" t="s">
        <v>3110</v>
      </c>
      <c r="G1253" s="221" t="s">
        <v>3137</v>
      </c>
      <c r="H1253" s="37"/>
      <c r="I1253" s="37"/>
      <c r="J1253" s="37"/>
      <c r="K1253" s="37"/>
      <c r="L1253" s="37"/>
      <c r="M1253" s="79"/>
      <c r="N1253" s="38"/>
      <c r="O1253" s="22" t="str">
        <f>IF(学校情報入力!$C$7="","",IF(学校情報入力!$C$7=登録データ!F1253,1,0))</f>
        <v/>
      </c>
      <c r="P1253" s="22" t="str">
        <f>IF(学校情報入力!$C$7="","",IF(学校情報入力!$C$7=登録データ!M1253,1,0))</f>
        <v/>
      </c>
    </row>
    <row r="1254" spans="1:16">
      <c r="A1254" s="221">
        <v>2252</v>
      </c>
      <c r="B1254" s="221" t="s">
        <v>3011</v>
      </c>
      <c r="C1254" s="221" t="s">
        <v>3012</v>
      </c>
      <c r="D1254" s="221" t="s">
        <v>3083</v>
      </c>
      <c r="E1254" s="221">
        <v>38</v>
      </c>
      <c r="F1254" s="221" t="s">
        <v>3110</v>
      </c>
      <c r="G1254" s="221" t="s">
        <v>3134</v>
      </c>
      <c r="H1254" s="37"/>
      <c r="I1254" s="37"/>
      <c r="J1254" s="37"/>
      <c r="K1254" s="37"/>
      <c r="L1254" s="37"/>
      <c r="M1254" s="79"/>
      <c r="N1254" s="38"/>
      <c r="O1254" s="22" t="str">
        <f>IF(学校情報入力!$C$7="","",IF(学校情報入力!$C$7=登録データ!F1254,1,0))</f>
        <v/>
      </c>
      <c r="P1254" s="22" t="str">
        <f>IF(学校情報入力!$C$7="","",IF(学校情報入力!$C$7=登録データ!M1254,1,0))</f>
        <v/>
      </c>
    </row>
    <row r="1255" spans="1:16">
      <c r="A1255" s="221">
        <v>2253</v>
      </c>
      <c r="B1255" s="221" t="s">
        <v>3013</v>
      </c>
      <c r="C1255" s="221" t="s">
        <v>3014</v>
      </c>
      <c r="D1255" s="221" t="s">
        <v>3083</v>
      </c>
      <c r="E1255" s="221">
        <v>38</v>
      </c>
      <c r="F1255" s="221" t="s">
        <v>3110</v>
      </c>
      <c r="G1255" s="221" t="s">
        <v>3134</v>
      </c>
      <c r="H1255" s="37"/>
      <c r="I1255" s="37"/>
      <c r="J1255" s="37"/>
      <c r="K1255" s="37"/>
      <c r="L1255" s="37"/>
      <c r="M1255" s="79"/>
      <c r="N1255" s="38"/>
      <c r="O1255" s="22" t="str">
        <f>IF(学校情報入力!$C$7="","",IF(学校情報入力!$C$7=登録データ!F1255,1,0))</f>
        <v/>
      </c>
      <c r="P1255" s="22" t="str">
        <f>IF(学校情報入力!$C$7="","",IF(学校情報入力!$C$7=登録データ!M1255,1,0))</f>
        <v/>
      </c>
    </row>
    <row r="1256" spans="1:16">
      <c r="A1256" s="221">
        <v>2254</v>
      </c>
      <c r="B1256" s="221" t="s">
        <v>3015</v>
      </c>
      <c r="C1256" s="221" t="s">
        <v>3016</v>
      </c>
      <c r="D1256" s="221" t="s">
        <v>3066</v>
      </c>
      <c r="E1256" s="221">
        <v>33</v>
      </c>
      <c r="F1256" s="221" t="s">
        <v>3108</v>
      </c>
      <c r="G1256" s="221" t="s">
        <v>3137</v>
      </c>
      <c r="H1256" s="37"/>
      <c r="I1256" s="37"/>
      <c r="J1256" s="37"/>
      <c r="K1256" s="37"/>
      <c r="L1256" s="37"/>
      <c r="M1256" s="79"/>
      <c r="N1256" s="38"/>
      <c r="O1256" s="22" t="str">
        <f>IF(学校情報入力!$C$7="","",IF(学校情報入力!$C$7=登録データ!F1256,1,0))</f>
        <v/>
      </c>
      <c r="P1256" s="22" t="str">
        <f>IF(学校情報入力!$C$7="","",IF(学校情報入力!$C$7=登録データ!M1256,1,0))</f>
        <v/>
      </c>
    </row>
    <row r="1257" spans="1:16">
      <c r="A1257" s="221">
        <v>2255</v>
      </c>
      <c r="B1257" s="221" t="s">
        <v>3017</v>
      </c>
      <c r="C1257" s="221" t="s">
        <v>3018</v>
      </c>
      <c r="D1257" s="221" t="s">
        <v>3066</v>
      </c>
      <c r="E1257" s="221">
        <v>33</v>
      </c>
      <c r="F1257" s="221" t="s">
        <v>3108</v>
      </c>
      <c r="G1257" s="221" t="s">
        <v>3137</v>
      </c>
      <c r="H1257" s="37"/>
      <c r="I1257" s="37"/>
      <c r="J1257" s="37"/>
      <c r="K1257" s="37"/>
      <c r="L1257" s="37"/>
      <c r="M1257" s="79"/>
      <c r="N1257" s="38"/>
      <c r="O1257" s="22" t="str">
        <f>IF(学校情報入力!$C$7="","",IF(学校情報入力!$C$7=登録データ!F1257,1,0))</f>
        <v/>
      </c>
      <c r="P1257" s="22" t="str">
        <f>IF(学校情報入力!$C$7="","",IF(学校情報入力!$C$7=登録データ!M1257,1,0))</f>
        <v/>
      </c>
    </row>
    <row r="1258" spans="1:16">
      <c r="A1258" s="221">
        <v>2256</v>
      </c>
      <c r="B1258" s="221" t="s">
        <v>3019</v>
      </c>
      <c r="C1258" s="221" t="s">
        <v>3020</v>
      </c>
      <c r="D1258" s="221" t="s">
        <v>3072</v>
      </c>
      <c r="E1258" s="221">
        <v>28</v>
      </c>
      <c r="F1258" s="221" t="s">
        <v>3108</v>
      </c>
      <c r="G1258" s="221" t="s">
        <v>3137</v>
      </c>
      <c r="H1258" s="37"/>
      <c r="I1258" s="37"/>
      <c r="J1258" s="37"/>
      <c r="K1258" s="37"/>
      <c r="L1258" s="37"/>
      <c r="M1258" s="79"/>
      <c r="N1258" s="38"/>
      <c r="O1258" s="22" t="str">
        <f>IF(学校情報入力!$C$7="","",IF(学校情報入力!$C$7=登録データ!F1258,1,0))</f>
        <v/>
      </c>
      <c r="P1258" s="22" t="str">
        <f>IF(学校情報入力!$C$7="","",IF(学校情報入力!$C$7=登録データ!M1258,1,0))</f>
        <v/>
      </c>
    </row>
    <row r="1259" spans="1:16">
      <c r="A1259" s="221">
        <v>2257</v>
      </c>
      <c r="B1259" s="221" t="s">
        <v>3021</v>
      </c>
      <c r="C1259" s="221" t="s">
        <v>3022</v>
      </c>
      <c r="D1259" s="221" t="s">
        <v>3066</v>
      </c>
      <c r="E1259" s="221">
        <v>33</v>
      </c>
      <c r="F1259" s="221" t="s">
        <v>3108</v>
      </c>
      <c r="G1259" s="221" t="s">
        <v>3137</v>
      </c>
      <c r="H1259" s="37"/>
      <c r="I1259" s="37"/>
      <c r="J1259" s="37"/>
      <c r="K1259" s="37"/>
      <c r="L1259" s="37"/>
      <c r="M1259" s="79"/>
      <c r="N1259" s="38"/>
      <c r="O1259" s="22" t="str">
        <f>IF(学校情報入力!$C$7="","",IF(学校情報入力!$C$7=登録データ!F1259,1,0))</f>
        <v/>
      </c>
      <c r="P1259" s="22" t="str">
        <f>IF(学校情報入力!$C$7="","",IF(学校情報入力!$C$7=登録データ!M1259,1,0))</f>
        <v/>
      </c>
    </row>
    <row r="1260" spans="1:16">
      <c r="A1260" s="221">
        <v>2258</v>
      </c>
      <c r="B1260" s="221" t="s">
        <v>3023</v>
      </c>
      <c r="C1260" s="221" t="s">
        <v>3024</v>
      </c>
      <c r="D1260" s="221" t="s">
        <v>3066</v>
      </c>
      <c r="E1260" s="221">
        <v>33</v>
      </c>
      <c r="F1260" s="221" t="s">
        <v>3108</v>
      </c>
      <c r="G1260" s="221" t="s">
        <v>3137</v>
      </c>
      <c r="H1260" s="37"/>
      <c r="I1260" s="37"/>
      <c r="J1260" s="37"/>
      <c r="K1260" s="37"/>
      <c r="L1260" s="37"/>
      <c r="M1260" s="79"/>
      <c r="N1260" s="38"/>
      <c r="O1260" s="22" t="str">
        <f>IF(学校情報入力!$C$7="","",IF(学校情報入力!$C$7=登録データ!F1260,1,0))</f>
        <v/>
      </c>
      <c r="P1260" s="22" t="str">
        <f>IF(学校情報入力!$C$7="","",IF(学校情報入力!$C$7=登録データ!M1260,1,0))</f>
        <v/>
      </c>
    </row>
    <row r="1261" spans="1:16">
      <c r="A1261" s="221">
        <v>2259</v>
      </c>
      <c r="B1261" s="221" t="s">
        <v>3025</v>
      </c>
      <c r="C1261" s="221" t="s">
        <v>3026</v>
      </c>
      <c r="D1261" s="221" t="s">
        <v>3066</v>
      </c>
      <c r="E1261" s="221">
        <v>33</v>
      </c>
      <c r="F1261" s="221" t="s">
        <v>3108</v>
      </c>
      <c r="G1261" s="221" t="s">
        <v>3137</v>
      </c>
      <c r="H1261" s="37"/>
      <c r="I1261" s="37"/>
      <c r="J1261" s="37"/>
      <c r="K1261" s="37"/>
      <c r="L1261" s="37"/>
      <c r="M1261" s="79"/>
      <c r="N1261" s="38"/>
      <c r="O1261" s="22" t="str">
        <f>IF(学校情報入力!$C$7="","",IF(学校情報入力!$C$7=登録データ!F1261,1,0))</f>
        <v/>
      </c>
      <c r="P1261" s="22" t="str">
        <f>IF(学校情報入力!$C$7="","",IF(学校情報入力!$C$7=登録データ!M1261,1,0))</f>
        <v/>
      </c>
    </row>
    <row r="1262" spans="1:16">
      <c r="A1262" s="221">
        <v>2260</v>
      </c>
      <c r="B1262" s="221" t="s">
        <v>3027</v>
      </c>
      <c r="C1262" s="221" t="s">
        <v>3028</v>
      </c>
      <c r="D1262" s="221" t="s">
        <v>3066</v>
      </c>
      <c r="E1262" s="221">
        <v>33</v>
      </c>
      <c r="F1262" s="221" t="s">
        <v>3108</v>
      </c>
      <c r="G1262" s="221" t="s">
        <v>3137</v>
      </c>
      <c r="H1262" s="37"/>
      <c r="I1262" s="37"/>
      <c r="J1262" s="37"/>
      <c r="K1262" s="37"/>
      <c r="L1262" s="37"/>
      <c r="M1262" s="79"/>
      <c r="N1262" s="38"/>
      <c r="O1262" s="22" t="str">
        <f>IF(学校情報入力!$C$7="","",IF(学校情報入力!$C$7=登録データ!F1262,1,0))</f>
        <v/>
      </c>
      <c r="P1262" s="22" t="str">
        <f>IF(学校情報入力!$C$7="","",IF(学校情報入力!$C$7=登録データ!M1262,1,0))</f>
        <v/>
      </c>
    </row>
    <row r="1263" spans="1:16">
      <c r="A1263" s="221">
        <v>2261</v>
      </c>
      <c r="B1263" s="221" t="s">
        <v>3029</v>
      </c>
      <c r="C1263" s="221" t="s">
        <v>3030</v>
      </c>
      <c r="D1263" s="221" t="s">
        <v>3075</v>
      </c>
      <c r="E1263" s="221">
        <v>39</v>
      </c>
      <c r="F1263" s="221" t="s">
        <v>3101</v>
      </c>
      <c r="G1263" s="221" t="s">
        <v>3137</v>
      </c>
      <c r="H1263" s="37"/>
      <c r="I1263" s="37"/>
      <c r="J1263" s="37"/>
      <c r="K1263" s="37"/>
      <c r="L1263" s="37"/>
      <c r="M1263" s="79"/>
      <c r="N1263" s="38"/>
      <c r="O1263" s="22" t="str">
        <f>IF(学校情報入力!$C$7="","",IF(学校情報入力!$C$7=登録データ!F1263,1,0))</f>
        <v/>
      </c>
      <c r="P1263" s="22" t="str">
        <f>IF(学校情報入力!$C$7="","",IF(学校情報入力!$C$7=登録データ!M1263,1,0))</f>
        <v/>
      </c>
    </row>
    <row r="1264" spans="1:16">
      <c r="A1264" s="221">
        <v>2262</v>
      </c>
      <c r="B1264" s="221" t="s">
        <v>3031</v>
      </c>
      <c r="C1264" s="221" t="s">
        <v>3032</v>
      </c>
      <c r="D1264" s="221" t="s">
        <v>3075</v>
      </c>
      <c r="E1264" s="221">
        <v>39</v>
      </c>
      <c r="F1264" s="221" t="s">
        <v>3101</v>
      </c>
      <c r="G1264" s="221" t="s">
        <v>3137</v>
      </c>
      <c r="H1264" s="37"/>
      <c r="I1264" s="37"/>
      <c r="J1264" s="37"/>
      <c r="K1264" s="37"/>
      <c r="L1264" s="37"/>
      <c r="M1264" s="79"/>
      <c r="N1264" s="38"/>
      <c r="O1264" s="22" t="str">
        <f>IF(学校情報入力!$C$7="","",IF(学校情報入力!$C$7=登録データ!F1264,1,0))</f>
        <v/>
      </c>
      <c r="P1264" s="22" t="str">
        <f>IF(学校情報入力!$C$7="","",IF(学校情報入力!$C$7=登録データ!M1264,1,0))</f>
        <v/>
      </c>
    </row>
    <row r="1265" spans="1:16">
      <c r="A1265" s="221">
        <v>2263</v>
      </c>
      <c r="B1265" s="221" t="s">
        <v>3033</v>
      </c>
      <c r="C1265" s="221" t="s">
        <v>3034</v>
      </c>
      <c r="D1265" s="221" t="s">
        <v>3075</v>
      </c>
      <c r="E1265" s="221">
        <v>39</v>
      </c>
      <c r="F1265" s="221" t="s">
        <v>3101</v>
      </c>
      <c r="G1265" s="221" t="s">
        <v>3137</v>
      </c>
      <c r="H1265" s="37"/>
      <c r="I1265" s="37"/>
      <c r="J1265" s="37"/>
      <c r="K1265" s="37"/>
      <c r="L1265" s="37"/>
      <c r="M1265" s="79"/>
      <c r="N1265" s="38"/>
      <c r="O1265" s="22" t="str">
        <f>IF(学校情報入力!$C$7="","",IF(学校情報入力!$C$7=登録データ!F1265,1,0))</f>
        <v/>
      </c>
      <c r="P1265" s="22" t="str">
        <f>IF(学校情報入力!$C$7="","",IF(学校情報入力!$C$7=登録データ!M1265,1,0))</f>
        <v/>
      </c>
    </row>
    <row r="1266" spans="1:16">
      <c r="A1266" s="221">
        <v>2264</v>
      </c>
      <c r="B1266" s="221" t="s">
        <v>3035</v>
      </c>
      <c r="C1266" s="221" t="s">
        <v>3036</v>
      </c>
      <c r="D1266" s="221" t="s">
        <v>3075</v>
      </c>
      <c r="E1266" s="221">
        <v>39</v>
      </c>
      <c r="F1266" s="221" t="s">
        <v>3101</v>
      </c>
      <c r="G1266" s="221" t="s">
        <v>3137</v>
      </c>
      <c r="H1266" s="37"/>
      <c r="I1266" s="37"/>
      <c r="J1266" s="37"/>
      <c r="K1266" s="37"/>
      <c r="L1266" s="37"/>
      <c r="M1266" s="79"/>
      <c r="N1266" s="38"/>
      <c r="O1266" s="22" t="str">
        <f>IF(学校情報入力!$C$7="","",IF(学校情報入力!$C$7=登録データ!F1266,1,0))</f>
        <v/>
      </c>
      <c r="P1266" s="22" t="str">
        <f>IF(学校情報入力!$C$7="","",IF(学校情報入力!$C$7=登録データ!M1266,1,0))</f>
        <v/>
      </c>
    </row>
    <row r="1267" spans="1:16">
      <c r="A1267" s="221">
        <v>2265</v>
      </c>
      <c r="B1267" s="221" t="s">
        <v>3037</v>
      </c>
      <c r="C1267" s="221" t="s">
        <v>3038</v>
      </c>
      <c r="D1267" s="221" t="s">
        <v>3075</v>
      </c>
      <c r="E1267" s="221">
        <v>39</v>
      </c>
      <c r="F1267" s="221" t="s">
        <v>3101</v>
      </c>
      <c r="G1267" s="221" t="s">
        <v>3137</v>
      </c>
      <c r="H1267" s="37"/>
      <c r="I1267" s="37"/>
      <c r="J1267" s="37"/>
      <c r="K1267" s="37"/>
      <c r="L1267" s="37"/>
      <c r="M1267" s="79"/>
      <c r="N1267" s="38"/>
      <c r="O1267" s="22" t="str">
        <f>IF(学校情報入力!$C$7="","",IF(学校情報入力!$C$7=登録データ!F1267,1,0))</f>
        <v/>
      </c>
      <c r="P1267" s="22" t="str">
        <f>IF(学校情報入力!$C$7="","",IF(学校情報入力!$C$7=登録データ!M1267,1,0))</f>
        <v/>
      </c>
    </row>
    <row r="1268" spans="1:16">
      <c r="A1268" s="221">
        <v>2266</v>
      </c>
      <c r="B1268" s="221" t="s">
        <v>3039</v>
      </c>
      <c r="C1268" s="221" t="s">
        <v>3040</v>
      </c>
      <c r="D1268" s="221" t="s">
        <v>3075</v>
      </c>
      <c r="E1268" s="221">
        <v>39</v>
      </c>
      <c r="F1268" s="221" t="s">
        <v>3101</v>
      </c>
      <c r="G1268" s="221" t="s">
        <v>3137</v>
      </c>
      <c r="H1268" s="37"/>
      <c r="I1268" s="37"/>
      <c r="J1268" s="37"/>
      <c r="K1268" s="37"/>
      <c r="L1268" s="37"/>
      <c r="M1268" s="79"/>
      <c r="N1268" s="38"/>
      <c r="O1268" s="22" t="str">
        <f>IF(学校情報入力!$C$7="","",IF(学校情報入力!$C$7=登録データ!F1268,1,0))</f>
        <v/>
      </c>
      <c r="P1268" s="22" t="str">
        <f>IF(学校情報入力!$C$7="","",IF(学校情報入力!$C$7=登録データ!M1268,1,0))</f>
        <v/>
      </c>
    </row>
    <row r="1269" spans="1:16">
      <c r="A1269" s="221">
        <v>2267</v>
      </c>
      <c r="B1269" s="221" t="s">
        <v>3041</v>
      </c>
      <c r="C1269" s="221" t="s">
        <v>3042</v>
      </c>
      <c r="D1269" s="221" t="s">
        <v>3075</v>
      </c>
      <c r="E1269" s="221">
        <v>39</v>
      </c>
      <c r="F1269" s="221" t="s">
        <v>3101</v>
      </c>
      <c r="G1269" s="221" t="s">
        <v>3137</v>
      </c>
      <c r="H1269" s="37"/>
      <c r="I1269" s="37"/>
      <c r="J1269" s="37"/>
      <c r="K1269" s="37"/>
      <c r="L1269" s="37"/>
      <c r="M1269" s="79"/>
      <c r="N1269" s="38"/>
      <c r="O1269" s="22" t="str">
        <f>IF(学校情報入力!$C$7="","",IF(学校情報入力!$C$7=登録データ!F1269,1,0))</f>
        <v/>
      </c>
      <c r="P1269" s="22" t="str">
        <f>IF(学校情報入力!$C$7="","",IF(学校情報入力!$C$7=登録データ!M1269,1,0))</f>
        <v/>
      </c>
    </row>
    <row r="1270" spans="1:16">
      <c r="A1270" s="221">
        <v>2268</v>
      </c>
      <c r="B1270" s="221" t="s">
        <v>3043</v>
      </c>
      <c r="C1270" s="221" t="s">
        <v>3044</v>
      </c>
      <c r="D1270" s="221" t="s">
        <v>3075</v>
      </c>
      <c r="E1270" s="221">
        <v>39</v>
      </c>
      <c r="F1270" s="221" t="s">
        <v>3101</v>
      </c>
      <c r="G1270" s="221" t="s">
        <v>3137</v>
      </c>
      <c r="H1270" s="37"/>
      <c r="I1270" s="37"/>
      <c r="J1270" s="37"/>
      <c r="K1270" s="37"/>
      <c r="L1270" s="37"/>
      <c r="M1270" s="79"/>
      <c r="N1270" s="38"/>
      <c r="O1270" s="22" t="str">
        <f>IF(学校情報入力!$C$7="","",IF(学校情報入力!$C$7=登録データ!F1270,1,0))</f>
        <v/>
      </c>
      <c r="P1270" s="22" t="str">
        <f>IF(学校情報入力!$C$7="","",IF(学校情報入力!$C$7=登録データ!M1270,1,0))</f>
        <v/>
      </c>
    </row>
    <row r="1271" spans="1:16">
      <c r="A1271" s="221">
        <v>2269</v>
      </c>
      <c r="B1271" s="221" t="s">
        <v>3045</v>
      </c>
      <c r="C1271" s="221" t="s">
        <v>3046</v>
      </c>
      <c r="D1271" s="221" t="s">
        <v>3068</v>
      </c>
      <c r="E1271" s="221">
        <v>37</v>
      </c>
      <c r="F1271" s="221" t="s">
        <v>3121</v>
      </c>
      <c r="G1271" s="221">
        <v>1</v>
      </c>
      <c r="H1271" s="37"/>
      <c r="I1271" s="37"/>
      <c r="J1271" s="37"/>
      <c r="K1271" s="37"/>
      <c r="L1271" s="37"/>
      <c r="M1271" s="79"/>
      <c r="N1271" s="38"/>
      <c r="O1271" s="22" t="str">
        <f>IF(学校情報入力!$C$7="","",IF(学校情報入力!$C$7=登録データ!F1271,1,0))</f>
        <v/>
      </c>
      <c r="P1271" s="22" t="str">
        <f>IF(学校情報入力!$C$7="","",IF(学校情報入力!$C$7=登録データ!M1271,1,0))</f>
        <v/>
      </c>
    </row>
    <row r="1272" spans="1:16">
      <c r="A1272" s="221">
        <v>2270</v>
      </c>
      <c r="B1272" s="221" t="s">
        <v>3047</v>
      </c>
      <c r="C1272" s="221" t="s">
        <v>3048</v>
      </c>
      <c r="D1272" s="221" t="s">
        <v>3076</v>
      </c>
      <c r="E1272" s="221">
        <v>40</v>
      </c>
      <c r="F1272" s="221" t="s">
        <v>3098</v>
      </c>
      <c r="G1272" s="221" t="s">
        <v>3137</v>
      </c>
      <c r="H1272" s="37"/>
      <c r="I1272" s="37"/>
      <c r="J1272" s="37"/>
      <c r="K1272" s="37"/>
      <c r="L1272" s="37"/>
      <c r="M1272" s="79"/>
      <c r="N1272" s="38"/>
      <c r="O1272" s="22" t="str">
        <f>IF(学校情報入力!$C$7="","",IF(学校情報入力!$C$7=登録データ!F1272,1,0))</f>
        <v/>
      </c>
      <c r="P1272" s="22" t="str">
        <f>IF(学校情報入力!$C$7="","",IF(学校情報入力!$C$7=登録データ!M1272,1,0))</f>
        <v/>
      </c>
    </row>
    <row r="1273" spans="1:16">
      <c r="A1273" s="221">
        <v>2271</v>
      </c>
      <c r="B1273" s="221" t="s">
        <v>3049</v>
      </c>
      <c r="C1273" s="221" t="s">
        <v>3050</v>
      </c>
      <c r="D1273" s="221" t="s">
        <v>3065</v>
      </c>
      <c r="E1273" s="221">
        <v>34</v>
      </c>
      <c r="F1273" s="221" t="s">
        <v>3098</v>
      </c>
      <c r="G1273" s="221" t="s">
        <v>3137</v>
      </c>
      <c r="H1273" s="37"/>
      <c r="I1273" s="37"/>
      <c r="J1273" s="37"/>
      <c r="K1273" s="37"/>
      <c r="L1273" s="37"/>
      <c r="M1273" s="79"/>
      <c r="N1273" s="38"/>
      <c r="O1273" s="22" t="str">
        <f>IF(学校情報入力!$C$7="","",IF(学校情報入力!$C$7=登録データ!F1273,1,0))</f>
        <v/>
      </c>
      <c r="P1273" s="22" t="str">
        <f>IF(学校情報入力!$C$7="","",IF(学校情報入力!$C$7=登録データ!M1273,1,0))</f>
        <v/>
      </c>
    </row>
    <row r="1274" spans="1:16">
      <c r="A1274" s="221">
        <v>2272</v>
      </c>
      <c r="B1274" s="221" t="s">
        <v>3051</v>
      </c>
      <c r="C1274" s="221" t="s">
        <v>3052</v>
      </c>
      <c r="D1274" s="221" t="s">
        <v>3065</v>
      </c>
      <c r="E1274" s="221">
        <v>34</v>
      </c>
      <c r="F1274" s="221" t="s">
        <v>3098</v>
      </c>
      <c r="G1274" s="221" t="s">
        <v>3146</v>
      </c>
      <c r="H1274" s="37"/>
      <c r="I1274" s="37"/>
      <c r="J1274" s="37"/>
      <c r="K1274" s="37"/>
      <c r="L1274" s="37"/>
      <c r="M1274" s="79"/>
      <c r="N1274" s="38"/>
      <c r="O1274" s="22" t="str">
        <f>IF(学校情報入力!$C$7="","",IF(学校情報入力!$C$7=登録データ!F1274,1,0))</f>
        <v/>
      </c>
      <c r="P1274" s="22" t="str">
        <f>IF(学校情報入力!$C$7="","",IF(学校情報入力!$C$7=登録データ!M1274,1,0))</f>
        <v/>
      </c>
    </row>
    <row r="1275" spans="1:16">
      <c r="A1275" s="221">
        <v>2273</v>
      </c>
      <c r="B1275" s="221" t="s">
        <v>3053</v>
      </c>
      <c r="C1275" s="221" t="s">
        <v>3054</v>
      </c>
      <c r="D1275" s="221" t="s">
        <v>3065</v>
      </c>
      <c r="E1275" s="221">
        <v>34</v>
      </c>
      <c r="F1275" s="221" t="s">
        <v>3098</v>
      </c>
      <c r="G1275" s="221" t="s">
        <v>3137</v>
      </c>
      <c r="H1275" s="37"/>
      <c r="I1275" s="37"/>
      <c r="J1275" s="37"/>
      <c r="K1275" s="37"/>
      <c r="L1275" s="37"/>
      <c r="M1275" s="79"/>
      <c r="N1275" s="38"/>
      <c r="O1275" s="22" t="str">
        <f>IF(学校情報入力!$C$7="","",IF(学校情報入力!$C$7=登録データ!F1275,1,0))</f>
        <v/>
      </c>
      <c r="P1275" s="22" t="str">
        <f>IF(学校情報入力!$C$7="","",IF(学校情報入力!$C$7=登録データ!M1275,1,0))</f>
        <v/>
      </c>
    </row>
    <row r="1276" spans="1:16">
      <c r="A1276" s="221">
        <v>2274</v>
      </c>
      <c r="B1276" s="221" t="s">
        <v>3055</v>
      </c>
      <c r="C1276" s="221" t="s">
        <v>3056</v>
      </c>
      <c r="D1276" s="221" t="s">
        <v>3071</v>
      </c>
      <c r="E1276" s="221">
        <v>35</v>
      </c>
      <c r="F1276" s="221" t="s">
        <v>3098</v>
      </c>
      <c r="G1276" s="221" t="s">
        <v>3137</v>
      </c>
      <c r="H1276" s="37"/>
      <c r="I1276" s="37"/>
      <c r="J1276" s="37"/>
      <c r="K1276" s="37"/>
      <c r="L1276" s="37"/>
      <c r="M1276" s="79"/>
      <c r="N1276" s="38"/>
      <c r="O1276" s="22" t="str">
        <f>IF(学校情報入力!$C$7="","",IF(学校情報入力!$C$7=登録データ!F1276,1,0))</f>
        <v/>
      </c>
      <c r="P1276" s="22" t="str">
        <f>IF(学校情報入力!$C$7="","",IF(学校情報入力!$C$7=登録データ!M1276,1,0))</f>
        <v/>
      </c>
    </row>
    <row r="1277" spans="1:16">
      <c r="A1277" s="221">
        <v>2275</v>
      </c>
      <c r="B1277" s="221" t="s">
        <v>3057</v>
      </c>
      <c r="C1277" s="221" t="s">
        <v>3058</v>
      </c>
      <c r="D1277" s="221" t="s">
        <v>3068</v>
      </c>
      <c r="E1277" s="221">
        <v>37</v>
      </c>
      <c r="F1277" s="221" t="s">
        <v>3098</v>
      </c>
      <c r="G1277" s="221" t="s">
        <v>3137</v>
      </c>
      <c r="H1277" s="37"/>
      <c r="I1277" s="37"/>
      <c r="J1277" s="37"/>
      <c r="K1277" s="37"/>
      <c r="L1277" s="37"/>
      <c r="M1277" s="79"/>
      <c r="N1277" s="38"/>
      <c r="O1277" s="22" t="str">
        <f>IF(学校情報入力!$C$7="","",IF(学校情報入力!$C$7=登録データ!F1277,1,0))</f>
        <v/>
      </c>
      <c r="P1277" s="22" t="str">
        <f>IF(学校情報入力!$C$7="","",IF(学校情報入力!$C$7=登録データ!M1277,1,0))</f>
        <v/>
      </c>
    </row>
    <row r="1278" spans="1:16">
      <c r="A1278" s="221">
        <v>2276</v>
      </c>
      <c r="B1278" s="221" t="s">
        <v>3059</v>
      </c>
      <c r="C1278" s="221" t="s">
        <v>3060</v>
      </c>
      <c r="D1278" s="221" t="s">
        <v>3074</v>
      </c>
      <c r="E1278" s="221">
        <v>36</v>
      </c>
      <c r="F1278" s="221" t="s">
        <v>3127</v>
      </c>
      <c r="G1278" s="221" t="s">
        <v>3137</v>
      </c>
      <c r="H1278" s="37"/>
      <c r="I1278" s="37"/>
      <c r="J1278" s="37"/>
      <c r="K1278" s="37"/>
      <c r="L1278" s="37"/>
      <c r="M1278" s="79"/>
      <c r="N1278" s="38"/>
      <c r="O1278" s="22" t="str">
        <f>IF(学校情報入力!$C$7="","",IF(学校情報入力!$C$7=登録データ!F1278,1,0))</f>
        <v/>
      </c>
      <c r="P1278" s="22" t="str">
        <f>IF(学校情報入力!$C$7="","",IF(学校情報入力!$C$7=登録データ!M1278,1,0))</f>
        <v/>
      </c>
    </row>
    <row r="1279" spans="1:16">
      <c r="A1279" s="221">
        <v>2277</v>
      </c>
      <c r="B1279" s="221" t="s">
        <v>3061</v>
      </c>
      <c r="C1279" s="221" t="s">
        <v>3062</v>
      </c>
      <c r="D1279" s="221" t="s">
        <v>3074</v>
      </c>
      <c r="E1279" s="221">
        <v>36</v>
      </c>
      <c r="F1279" s="221" t="s">
        <v>3127</v>
      </c>
      <c r="G1279" s="221" t="s">
        <v>3137</v>
      </c>
      <c r="H1279" s="37"/>
      <c r="I1279" s="37"/>
      <c r="J1279" s="37"/>
      <c r="K1279" s="37"/>
      <c r="L1279" s="37"/>
      <c r="M1279" s="79"/>
      <c r="N1279" s="38"/>
      <c r="O1279" s="22" t="str">
        <f>IF(学校情報入力!$C$7="","",IF(学校情報入力!$C$7=登録データ!F1279,1,0))</f>
        <v/>
      </c>
      <c r="P1279" s="22" t="str">
        <f>IF(学校情報入力!$C$7="","",IF(学校情報入力!$C$7=登録データ!M1279,1,0))</f>
        <v/>
      </c>
    </row>
    <row r="1280" spans="1:16">
      <c r="A1280" s="221">
        <v>2278</v>
      </c>
      <c r="B1280" s="221" t="s">
        <v>3063</v>
      </c>
      <c r="C1280" s="221" t="s">
        <v>3064</v>
      </c>
      <c r="D1280" s="221" t="s">
        <v>3068</v>
      </c>
      <c r="E1280" s="221">
        <v>37</v>
      </c>
      <c r="F1280" s="221" t="s">
        <v>3127</v>
      </c>
      <c r="G1280" s="221" t="s">
        <v>3134</v>
      </c>
      <c r="H1280" s="37"/>
      <c r="I1280" s="37"/>
      <c r="J1280" s="37"/>
      <c r="K1280" s="37"/>
      <c r="L1280" s="37"/>
      <c r="M1280" s="79"/>
      <c r="N1280" s="38"/>
      <c r="O1280" s="22" t="str">
        <f>IF(学校情報入力!$C$7="","",IF(学校情報入力!$C$7=登録データ!F1280,1,0))</f>
        <v/>
      </c>
      <c r="P1280" s="22" t="str">
        <f>IF(学校情報入力!$C$7="","",IF(学校情報入力!$C$7=登録データ!M1280,1,0))</f>
        <v/>
      </c>
    </row>
    <row r="1281" spans="1:16">
      <c r="A1281" s="37"/>
      <c r="B1281" s="37"/>
      <c r="C1281" s="37"/>
      <c r="D1281" s="37"/>
      <c r="E1281" s="37"/>
      <c r="F1281" s="37"/>
      <c r="G1281" s="37"/>
      <c r="H1281" s="37"/>
      <c r="I1281" s="37"/>
      <c r="J1281" s="37"/>
      <c r="K1281" s="37"/>
      <c r="L1281" s="37"/>
      <c r="M1281" s="79"/>
      <c r="N1281" s="38"/>
      <c r="O1281" s="22" t="str">
        <f>IF(学校情報入力!$C$7="","",IF(学校情報入力!$C$7=登録データ!F1281,1,0))</f>
        <v/>
      </c>
      <c r="P1281" s="22" t="str">
        <f>IF(学校情報入力!$C$7="","",IF(学校情報入力!$C$7=登録データ!M1281,1,0))</f>
        <v/>
      </c>
    </row>
    <row r="1282" spans="1:16">
      <c r="A1282" s="37"/>
      <c r="B1282" s="37"/>
      <c r="C1282" s="37"/>
      <c r="D1282" s="37"/>
      <c r="E1282" s="37"/>
      <c r="F1282" s="37"/>
      <c r="G1282" s="37"/>
      <c r="H1282" s="37"/>
      <c r="I1282" s="37"/>
      <c r="J1282" s="37"/>
      <c r="K1282" s="37"/>
      <c r="L1282" s="37"/>
      <c r="M1282" s="79"/>
      <c r="N1282" s="38"/>
      <c r="O1282" s="22" t="str">
        <f>IF(学校情報入力!$C$7="","",IF(学校情報入力!$C$7=登録データ!F1282,1,0))</f>
        <v/>
      </c>
      <c r="P1282" s="22" t="str">
        <f>IF(学校情報入力!$C$7="","",IF(学校情報入力!$C$7=登録データ!M1282,1,0))</f>
        <v/>
      </c>
    </row>
    <row r="1283" spans="1:16">
      <c r="A1283" s="37"/>
      <c r="B1283" s="37"/>
      <c r="C1283" s="37"/>
      <c r="D1283" s="37"/>
      <c r="E1283" s="37"/>
      <c r="F1283" s="37"/>
      <c r="G1283" s="37"/>
      <c r="H1283" s="37"/>
      <c r="I1283" s="37"/>
      <c r="J1283" s="37"/>
      <c r="K1283" s="37"/>
      <c r="L1283" s="37"/>
      <c r="M1283" s="79"/>
      <c r="N1283" s="38"/>
      <c r="O1283" s="22" t="str">
        <f>IF(学校情報入力!$C$7="","",IF(学校情報入力!$C$7=登録データ!F1283,1,0))</f>
        <v/>
      </c>
      <c r="P1283" s="22" t="str">
        <f>IF(学校情報入力!$C$7="","",IF(学校情報入力!$C$7=登録データ!M1283,1,0))</f>
        <v/>
      </c>
    </row>
    <row r="1284" spans="1:16">
      <c r="A1284" s="37"/>
      <c r="B1284" s="37"/>
      <c r="C1284" s="37"/>
      <c r="D1284" s="37"/>
      <c r="E1284" s="37"/>
      <c r="F1284" s="37"/>
      <c r="G1284" s="37"/>
      <c r="H1284" s="37"/>
      <c r="I1284" s="37"/>
      <c r="J1284" s="37"/>
      <c r="K1284" s="37"/>
      <c r="L1284" s="37"/>
      <c r="M1284" s="79"/>
      <c r="N1284" s="38"/>
      <c r="O1284" s="22" t="str">
        <f>IF(学校情報入力!$C$7="","",IF(学校情報入力!$C$7=登録データ!F1284,1,0))</f>
        <v/>
      </c>
      <c r="P1284" s="22" t="str">
        <f>IF(学校情報入力!$C$7="","",IF(学校情報入力!$C$7=登録データ!M1284,1,0))</f>
        <v/>
      </c>
    </row>
    <row r="1285" spans="1:16">
      <c r="A1285" s="37"/>
      <c r="B1285" s="37"/>
      <c r="C1285" s="37"/>
      <c r="D1285" s="37"/>
      <c r="E1285" s="37"/>
      <c r="F1285" s="37"/>
      <c r="G1285" s="37"/>
      <c r="H1285" s="37"/>
      <c r="I1285" s="37"/>
      <c r="J1285" s="37"/>
      <c r="K1285" s="37"/>
      <c r="L1285" s="37"/>
      <c r="M1285" s="79"/>
      <c r="N1285" s="38"/>
      <c r="O1285" s="22" t="str">
        <f>IF(学校情報入力!$C$7="","",IF(学校情報入力!$C$7=登録データ!F1285,1,0))</f>
        <v/>
      </c>
      <c r="P1285" s="22" t="str">
        <f>IF(学校情報入力!$C$7="","",IF(学校情報入力!$C$7=登録データ!M1285,1,0))</f>
        <v/>
      </c>
    </row>
    <row r="1286" spans="1:16">
      <c r="A1286" s="37"/>
      <c r="B1286" s="37"/>
      <c r="C1286" s="37"/>
      <c r="D1286" s="37"/>
      <c r="E1286" s="37"/>
      <c r="F1286" s="37"/>
      <c r="G1286" s="37"/>
      <c r="H1286" s="37"/>
      <c r="I1286" s="37"/>
      <c r="J1286" s="37"/>
      <c r="K1286" s="37"/>
      <c r="L1286" s="37"/>
      <c r="M1286" s="79"/>
      <c r="N1286" s="38"/>
      <c r="O1286" s="22" t="str">
        <f>IF(学校情報入力!$C$7="","",IF(学校情報入力!$C$7=登録データ!F1286,1,0))</f>
        <v/>
      </c>
      <c r="P1286" s="22" t="str">
        <f>IF(学校情報入力!$C$7="","",IF(学校情報入力!$C$7=登録データ!M1286,1,0))</f>
        <v/>
      </c>
    </row>
    <row r="1287" spans="1:16">
      <c r="A1287" s="37"/>
      <c r="B1287" s="37"/>
      <c r="C1287" s="37"/>
      <c r="D1287" s="37"/>
      <c r="E1287" s="37"/>
      <c r="F1287" s="37"/>
      <c r="G1287" s="37"/>
      <c r="H1287" s="37"/>
      <c r="I1287" s="37"/>
      <c r="J1287" s="37"/>
      <c r="K1287" s="37"/>
      <c r="L1287" s="37"/>
      <c r="M1287" s="79"/>
      <c r="N1287" s="38"/>
      <c r="O1287" s="22" t="str">
        <f>IF(学校情報入力!$C$7="","",IF(学校情報入力!$C$7=登録データ!F1287,1,0))</f>
        <v/>
      </c>
      <c r="P1287" s="22" t="str">
        <f>IF(学校情報入力!$C$7="","",IF(学校情報入力!$C$7=登録データ!M1287,1,0))</f>
        <v/>
      </c>
    </row>
    <row r="1288" spans="1:16">
      <c r="A1288" s="37"/>
      <c r="B1288" s="37"/>
      <c r="C1288" s="37"/>
      <c r="D1288" s="37"/>
      <c r="E1288" s="37"/>
      <c r="F1288" s="37"/>
      <c r="G1288" s="37"/>
      <c r="H1288" s="37"/>
      <c r="I1288" s="37"/>
      <c r="J1288" s="37"/>
      <c r="K1288" s="37"/>
      <c r="L1288" s="37"/>
      <c r="M1288" s="79"/>
      <c r="N1288" s="38"/>
      <c r="O1288" s="22" t="str">
        <f>IF(学校情報入力!$C$7="","",IF(学校情報入力!$C$7=登録データ!F1288,1,0))</f>
        <v/>
      </c>
      <c r="P1288" s="22" t="str">
        <f>IF(学校情報入力!$C$7="","",IF(学校情報入力!$C$7=登録データ!M1288,1,0))</f>
        <v/>
      </c>
    </row>
    <row r="1289" spans="1:16">
      <c r="A1289" s="37"/>
      <c r="B1289" s="37"/>
      <c r="C1289" s="37"/>
      <c r="D1289" s="37"/>
      <c r="E1289" s="37"/>
      <c r="F1289" s="37"/>
      <c r="G1289" s="37"/>
      <c r="H1289" s="37"/>
      <c r="I1289" s="37"/>
      <c r="J1289" s="37"/>
      <c r="K1289" s="37"/>
      <c r="L1289" s="37"/>
      <c r="M1289" s="79"/>
      <c r="N1289" s="38"/>
      <c r="O1289" s="22" t="str">
        <f>IF(学校情報入力!$C$7="","",IF(学校情報入力!$C$7=登録データ!F1289,1,0))</f>
        <v/>
      </c>
      <c r="P1289" s="22" t="str">
        <f>IF(学校情報入力!$C$7="","",IF(学校情報入力!$C$7=登録データ!M1289,1,0))</f>
        <v/>
      </c>
    </row>
    <row r="1290" spans="1:16">
      <c r="A1290" s="37"/>
      <c r="B1290" s="37"/>
      <c r="C1290" s="37"/>
      <c r="D1290" s="37"/>
      <c r="E1290" s="37"/>
      <c r="F1290" s="37"/>
      <c r="G1290" s="37"/>
      <c r="H1290" s="37"/>
      <c r="I1290" s="37"/>
      <c r="J1290" s="37"/>
      <c r="K1290" s="37"/>
      <c r="L1290" s="37"/>
      <c r="M1290" s="79"/>
      <c r="N1290" s="38"/>
      <c r="O1290" s="22" t="str">
        <f>IF(学校情報入力!$C$7="","",IF(学校情報入力!$C$7=登録データ!F1290,1,0))</f>
        <v/>
      </c>
      <c r="P1290" s="22" t="str">
        <f>IF(学校情報入力!$C$7="","",IF(学校情報入力!$C$7=登録データ!M1290,1,0))</f>
        <v/>
      </c>
    </row>
    <row r="1291" spans="1:16">
      <c r="A1291" s="37"/>
      <c r="B1291" s="37"/>
      <c r="C1291" s="37"/>
      <c r="D1291" s="37"/>
      <c r="E1291" s="37"/>
      <c r="F1291" s="37"/>
      <c r="G1291" s="37"/>
      <c r="H1291" s="37"/>
      <c r="I1291" s="37"/>
      <c r="J1291" s="37"/>
      <c r="K1291" s="37"/>
      <c r="L1291" s="37"/>
      <c r="M1291" s="79"/>
      <c r="N1291" s="38"/>
      <c r="O1291" s="22" t="str">
        <f>IF(学校情報入力!$C$7="","",IF(学校情報入力!$C$7=登録データ!F1291,1,0))</f>
        <v/>
      </c>
      <c r="P1291" s="22" t="str">
        <f>IF(学校情報入力!$C$7="","",IF(学校情報入力!$C$7=登録データ!M1291,1,0))</f>
        <v/>
      </c>
    </row>
    <row r="1292" spans="1:16">
      <c r="A1292" s="37"/>
      <c r="B1292" s="37"/>
      <c r="C1292" s="37"/>
      <c r="D1292" s="37"/>
      <c r="E1292" s="37"/>
      <c r="F1292" s="37"/>
      <c r="G1292" s="37"/>
      <c r="H1292" s="37"/>
      <c r="I1292" s="37"/>
      <c r="J1292" s="37"/>
      <c r="K1292" s="37"/>
      <c r="L1292" s="37"/>
      <c r="M1292" s="79"/>
      <c r="N1292" s="38"/>
      <c r="O1292" s="22" t="str">
        <f>IF(学校情報入力!$C$7="","",IF(学校情報入力!$C$7=登録データ!F1292,1,0))</f>
        <v/>
      </c>
      <c r="P1292" s="22" t="str">
        <f>IF(学校情報入力!$C$7="","",IF(学校情報入力!$C$7=登録データ!M1292,1,0))</f>
        <v/>
      </c>
    </row>
    <row r="1293" spans="1:16">
      <c r="A1293" s="37"/>
      <c r="B1293" s="37"/>
      <c r="C1293" s="37"/>
      <c r="D1293" s="37"/>
      <c r="E1293" s="37"/>
      <c r="F1293" s="37"/>
      <c r="G1293" s="37"/>
      <c r="H1293" s="37"/>
      <c r="I1293" s="37"/>
      <c r="J1293" s="37"/>
      <c r="K1293" s="37"/>
      <c r="L1293" s="37"/>
      <c r="M1293" s="79"/>
      <c r="N1293" s="38"/>
      <c r="O1293" s="22" t="str">
        <f>IF(学校情報入力!$C$7="","",IF(学校情報入力!$C$7=登録データ!F1293,1,0))</f>
        <v/>
      </c>
      <c r="P1293" s="22" t="str">
        <f>IF(学校情報入力!$C$7="","",IF(学校情報入力!$C$7=登録データ!M1293,1,0))</f>
        <v/>
      </c>
    </row>
    <row r="1294" spans="1:16">
      <c r="A1294" s="37"/>
      <c r="B1294" s="37"/>
      <c r="C1294" s="37"/>
      <c r="D1294" s="37"/>
      <c r="E1294" s="37"/>
      <c r="F1294" s="37"/>
      <c r="G1294" s="37"/>
      <c r="H1294" s="37"/>
      <c r="I1294" s="37"/>
      <c r="J1294" s="37"/>
      <c r="K1294" s="37"/>
      <c r="L1294" s="37"/>
      <c r="M1294" s="79"/>
      <c r="N1294" s="38"/>
      <c r="O1294" s="22" t="str">
        <f>IF(学校情報入力!$C$7="","",IF(学校情報入力!$C$7=登録データ!F1294,1,0))</f>
        <v/>
      </c>
      <c r="P1294" s="22" t="str">
        <f>IF(学校情報入力!$C$7="","",IF(学校情報入力!$C$7=登録データ!M1294,1,0))</f>
        <v/>
      </c>
    </row>
    <row r="1295" spans="1:16">
      <c r="A1295" s="37"/>
      <c r="B1295" s="37"/>
      <c r="C1295" s="37"/>
      <c r="D1295" s="37"/>
      <c r="E1295" s="37"/>
      <c r="F1295" s="37"/>
      <c r="G1295" s="37"/>
      <c r="H1295" s="37"/>
      <c r="I1295" s="37"/>
      <c r="J1295" s="37"/>
      <c r="K1295" s="37"/>
      <c r="L1295" s="37"/>
      <c r="M1295" s="79"/>
      <c r="N1295" s="38"/>
      <c r="O1295" s="22" t="str">
        <f>IF(学校情報入力!$C$7="","",IF(学校情報入力!$C$7=登録データ!F1295,1,0))</f>
        <v/>
      </c>
      <c r="P1295" s="22" t="str">
        <f>IF(学校情報入力!$C$7="","",IF(学校情報入力!$C$7=登録データ!M1295,1,0))</f>
        <v/>
      </c>
    </row>
    <row r="1296" spans="1:16">
      <c r="A1296" s="37"/>
      <c r="B1296" s="37"/>
      <c r="C1296" s="37"/>
      <c r="D1296" s="37"/>
      <c r="E1296" s="37"/>
      <c r="F1296" s="37"/>
      <c r="G1296" s="37"/>
      <c r="H1296" s="37"/>
      <c r="I1296" s="37"/>
      <c r="J1296" s="37"/>
      <c r="K1296" s="37"/>
      <c r="L1296" s="37"/>
      <c r="M1296" s="79"/>
      <c r="N1296" s="38"/>
      <c r="O1296" s="22" t="str">
        <f>IF(学校情報入力!$C$7="","",IF(学校情報入力!$C$7=登録データ!F1296,1,0))</f>
        <v/>
      </c>
      <c r="P1296" s="22" t="str">
        <f>IF(学校情報入力!$C$7="","",IF(学校情報入力!$C$7=登録データ!M1296,1,0))</f>
        <v/>
      </c>
    </row>
    <row r="1297" spans="1:16">
      <c r="A1297" s="37"/>
      <c r="B1297" s="37"/>
      <c r="C1297" s="37"/>
      <c r="D1297" s="37"/>
      <c r="E1297" s="37"/>
      <c r="F1297" s="37"/>
      <c r="G1297" s="37"/>
      <c r="H1297" s="37"/>
      <c r="I1297" s="37"/>
      <c r="J1297" s="37"/>
      <c r="K1297" s="37"/>
      <c r="L1297" s="37"/>
      <c r="M1297" s="79"/>
      <c r="N1297" s="38"/>
      <c r="O1297" s="22" t="str">
        <f>IF(学校情報入力!$C$7="","",IF(学校情報入力!$C$7=登録データ!F1297,1,0))</f>
        <v/>
      </c>
      <c r="P1297" s="22" t="str">
        <f>IF(学校情報入力!$C$7="","",IF(学校情報入力!$C$7=登録データ!M1297,1,0))</f>
        <v/>
      </c>
    </row>
    <row r="1298" spans="1:16">
      <c r="A1298" s="37"/>
      <c r="B1298" s="37"/>
      <c r="C1298" s="37"/>
      <c r="D1298" s="37"/>
      <c r="E1298" s="37"/>
      <c r="F1298" s="37"/>
      <c r="G1298" s="37"/>
      <c r="H1298" s="37"/>
      <c r="I1298" s="37"/>
      <c r="J1298" s="37"/>
      <c r="K1298" s="37"/>
      <c r="L1298" s="37"/>
      <c r="M1298" s="79"/>
      <c r="N1298" s="38"/>
      <c r="O1298" s="22" t="str">
        <f>IF(学校情報入力!$C$7="","",IF(学校情報入力!$C$7=登録データ!F1298,1,0))</f>
        <v/>
      </c>
      <c r="P1298" s="22" t="str">
        <f>IF(学校情報入力!$C$7="","",IF(学校情報入力!$C$7=登録データ!M1298,1,0))</f>
        <v/>
      </c>
    </row>
    <row r="1299" spans="1:16">
      <c r="A1299" s="37"/>
      <c r="B1299" s="37"/>
      <c r="C1299" s="37"/>
      <c r="D1299" s="37"/>
      <c r="E1299" s="37"/>
      <c r="F1299" s="37"/>
      <c r="G1299" s="37"/>
      <c r="H1299" s="37"/>
      <c r="I1299" s="37"/>
      <c r="J1299" s="37"/>
      <c r="K1299" s="37"/>
      <c r="L1299" s="37"/>
      <c r="M1299" s="79"/>
      <c r="N1299" s="38"/>
      <c r="O1299" s="22" t="str">
        <f>IF(学校情報入力!$C$7="","",IF(学校情報入力!$C$7=登録データ!F1299,1,0))</f>
        <v/>
      </c>
      <c r="P1299" s="22" t="str">
        <f>IF(学校情報入力!$C$7="","",IF(学校情報入力!$C$7=登録データ!M1299,1,0))</f>
        <v/>
      </c>
    </row>
    <row r="1300" spans="1:16">
      <c r="A1300" s="37"/>
      <c r="B1300" s="37"/>
      <c r="C1300" s="37"/>
      <c r="D1300" s="37"/>
      <c r="E1300" s="37"/>
      <c r="F1300" s="37"/>
      <c r="G1300" s="37"/>
      <c r="H1300" s="37"/>
      <c r="I1300" s="37"/>
      <c r="J1300" s="37"/>
      <c r="K1300" s="37"/>
      <c r="L1300" s="37"/>
      <c r="M1300" s="79"/>
      <c r="N1300" s="38"/>
      <c r="O1300" s="22" t="str">
        <f>IF(学校情報入力!$C$7="","",IF(学校情報入力!$C$7=登録データ!F1300,1,0))</f>
        <v/>
      </c>
      <c r="P1300" s="22" t="str">
        <f>IF(学校情報入力!$C$7="","",IF(学校情報入力!$C$7=登録データ!M1300,1,0))</f>
        <v/>
      </c>
    </row>
    <row r="1301" spans="1:16">
      <c r="A1301" s="37"/>
      <c r="B1301" s="37"/>
      <c r="C1301" s="37"/>
      <c r="D1301" s="37"/>
      <c r="E1301" s="37"/>
      <c r="F1301" s="37"/>
      <c r="G1301" s="37"/>
      <c r="H1301" s="37"/>
      <c r="I1301" s="37"/>
      <c r="J1301" s="37"/>
      <c r="K1301" s="37"/>
      <c r="L1301" s="37"/>
      <c r="M1301" s="79"/>
      <c r="N1301" s="38"/>
      <c r="O1301" s="22" t="str">
        <f>IF(学校情報入力!$C$7="","",IF(学校情報入力!$C$7=登録データ!F1301,1,0))</f>
        <v/>
      </c>
      <c r="P1301" s="22" t="str">
        <f>IF(学校情報入力!$C$7="","",IF(学校情報入力!$C$7=登録データ!M1301,1,0))</f>
        <v/>
      </c>
    </row>
    <row r="1302" spans="1:16">
      <c r="A1302" s="37"/>
      <c r="B1302" s="37"/>
      <c r="C1302" s="37"/>
      <c r="D1302" s="37"/>
      <c r="E1302" s="37"/>
      <c r="F1302" s="37"/>
      <c r="G1302" s="37"/>
      <c r="H1302" s="37"/>
      <c r="I1302" s="37"/>
      <c r="J1302" s="37"/>
      <c r="K1302" s="37"/>
      <c r="L1302" s="37"/>
      <c r="M1302" s="79"/>
      <c r="N1302" s="38"/>
      <c r="O1302" s="22" t="str">
        <f>IF(学校情報入力!$C$7="","",IF(学校情報入力!$C$7=登録データ!F1302,1,0))</f>
        <v/>
      </c>
      <c r="P1302" s="22" t="str">
        <f>IF(学校情報入力!$C$7="","",IF(学校情報入力!$C$7=登録データ!M1302,1,0))</f>
        <v/>
      </c>
    </row>
    <row r="1303" spans="1:16">
      <c r="A1303" s="37"/>
      <c r="B1303" s="37"/>
      <c r="C1303" s="37"/>
      <c r="D1303" s="37"/>
      <c r="E1303" s="37"/>
      <c r="F1303" s="37"/>
      <c r="G1303" s="37"/>
      <c r="H1303" s="37"/>
      <c r="I1303" s="37"/>
      <c r="J1303" s="37"/>
      <c r="K1303" s="37"/>
      <c r="L1303" s="37"/>
      <c r="M1303" s="79"/>
      <c r="N1303" s="38"/>
      <c r="O1303" s="22" t="str">
        <f>IF(学校情報入力!$C$7="","",IF(学校情報入力!$C$7=登録データ!F1303,1,0))</f>
        <v/>
      </c>
      <c r="P1303" s="22" t="str">
        <f>IF(学校情報入力!$C$7="","",IF(学校情報入力!$C$7=登録データ!M1303,1,0))</f>
        <v/>
      </c>
    </row>
    <row r="1304" spans="1:16">
      <c r="A1304" s="37"/>
      <c r="B1304" s="37"/>
      <c r="C1304" s="37"/>
      <c r="D1304" s="37"/>
      <c r="E1304" s="37"/>
      <c r="F1304" s="37"/>
      <c r="G1304" s="37"/>
      <c r="H1304" s="37"/>
      <c r="I1304" s="37"/>
      <c r="J1304" s="37"/>
      <c r="K1304" s="37"/>
      <c r="L1304" s="37"/>
      <c r="M1304" s="79"/>
      <c r="N1304" s="38"/>
      <c r="O1304" s="22" t="str">
        <f>IF(学校情報入力!$C$7="","",IF(学校情報入力!$C$7=登録データ!F1304,1,0))</f>
        <v/>
      </c>
      <c r="P1304" s="22" t="str">
        <f>IF(学校情報入力!$C$7="","",IF(学校情報入力!$C$7=登録データ!M1304,1,0))</f>
        <v/>
      </c>
    </row>
    <row r="1305" spans="1:16">
      <c r="A1305" s="37"/>
      <c r="B1305" s="37"/>
      <c r="C1305" s="37"/>
      <c r="D1305" s="37"/>
      <c r="E1305" s="37"/>
      <c r="F1305" s="37"/>
      <c r="G1305" s="37"/>
      <c r="H1305" s="37"/>
      <c r="I1305" s="37"/>
      <c r="J1305" s="37"/>
      <c r="K1305" s="37"/>
      <c r="L1305" s="37"/>
      <c r="M1305" s="79"/>
      <c r="N1305" s="38"/>
      <c r="O1305" s="22" t="str">
        <f>IF(学校情報入力!$C$7="","",IF(学校情報入力!$C$7=登録データ!F1305,1,0))</f>
        <v/>
      </c>
      <c r="P1305" s="22" t="str">
        <f>IF(学校情報入力!$C$7="","",IF(学校情報入力!$C$7=登録データ!M1305,1,0))</f>
        <v/>
      </c>
    </row>
    <row r="1306" spans="1:16">
      <c r="A1306" s="37"/>
      <c r="B1306" s="37"/>
      <c r="C1306" s="37"/>
      <c r="D1306" s="37"/>
      <c r="E1306" s="37"/>
      <c r="F1306" s="37"/>
      <c r="G1306" s="37"/>
      <c r="H1306" s="37"/>
      <c r="I1306" s="37"/>
      <c r="J1306" s="37"/>
      <c r="K1306" s="37"/>
      <c r="L1306" s="37"/>
      <c r="M1306" s="79"/>
      <c r="N1306" s="38"/>
      <c r="O1306" s="22" t="str">
        <f>IF(学校情報入力!$C$7="","",IF(学校情報入力!$C$7=登録データ!F1306,1,0))</f>
        <v/>
      </c>
      <c r="P1306" s="22" t="str">
        <f>IF(学校情報入力!$C$7="","",IF(学校情報入力!$C$7=登録データ!M1306,1,0))</f>
        <v/>
      </c>
    </row>
    <row r="1307" spans="1:16">
      <c r="A1307" s="37"/>
      <c r="B1307" s="37"/>
      <c r="C1307" s="37"/>
      <c r="D1307" s="37"/>
      <c r="E1307" s="37"/>
      <c r="F1307" s="37"/>
      <c r="G1307" s="37"/>
      <c r="H1307" s="37"/>
      <c r="I1307" s="37"/>
      <c r="J1307" s="37"/>
      <c r="K1307" s="37"/>
      <c r="L1307" s="37"/>
      <c r="M1307" s="79"/>
      <c r="N1307" s="38"/>
      <c r="O1307" s="22" t="str">
        <f>IF(学校情報入力!$C$7="","",IF(学校情報入力!$C$7=登録データ!F1307,1,0))</f>
        <v/>
      </c>
      <c r="P1307" s="22" t="str">
        <f>IF(学校情報入力!$C$7="","",IF(学校情報入力!$C$7=登録データ!M1307,1,0))</f>
        <v/>
      </c>
    </row>
    <row r="1308" spans="1:16">
      <c r="A1308" s="37"/>
      <c r="B1308" s="37"/>
      <c r="C1308" s="37"/>
      <c r="D1308" s="37"/>
      <c r="E1308" s="37"/>
      <c r="F1308" s="37"/>
      <c r="G1308" s="37"/>
      <c r="H1308" s="37"/>
      <c r="I1308" s="37"/>
      <c r="J1308" s="37"/>
      <c r="K1308" s="37"/>
      <c r="L1308" s="37"/>
      <c r="M1308" s="79"/>
      <c r="N1308" s="38"/>
      <c r="O1308" s="22" t="str">
        <f>IF(学校情報入力!$C$7="","",IF(学校情報入力!$C$7=登録データ!F1308,1,0))</f>
        <v/>
      </c>
      <c r="P1308" s="22" t="str">
        <f>IF(学校情報入力!$C$7="","",IF(学校情報入力!$C$7=登録データ!M1308,1,0))</f>
        <v/>
      </c>
    </row>
    <row r="1309" spans="1:16">
      <c r="A1309" s="37"/>
      <c r="B1309" s="37"/>
      <c r="C1309" s="37"/>
      <c r="D1309" s="37"/>
      <c r="E1309" s="37"/>
      <c r="F1309" s="37"/>
      <c r="G1309" s="37"/>
      <c r="H1309" s="37"/>
      <c r="I1309" s="37"/>
      <c r="J1309" s="37"/>
      <c r="K1309" s="37"/>
      <c r="L1309" s="37"/>
      <c r="M1309" s="79"/>
      <c r="N1309" s="38"/>
      <c r="O1309" s="22" t="str">
        <f>IF(学校情報入力!$C$7="","",IF(学校情報入力!$C$7=登録データ!F1309,1,0))</f>
        <v/>
      </c>
      <c r="P1309" s="22" t="str">
        <f>IF(学校情報入力!$C$7="","",IF(学校情報入力!$C$7=登録データ!M1309,1,0))</f>
        <v/>
      </c>
    </row>
    <row r="1310" spans="1:16">
      <c r="A1310" s="37"/>
      <c r="B1310" s="37"/>
      <c r="C1310" s="37"/>
      <c r="D1310" s="37"/>
      <c r="E1310" s="37"/>
      <c r="F1310" s="37"/>
      <c r="G1310" s="37"/>
      <c r="H1310" s="37"/>
      <c r="I1310" s="37"/>
      <c r="J1310" s="37"/>
      <c r="K1310" s="37"/>
      <c r="L1310" s="37"/>
      <c r="M1310" s="79"/>
      <c r="N1310" s="38"/>
      <c r="O1310" s="22" t="str">
        <f>IF(学校情報入力!$C$7="","",IF(学校情報入力!$C$7=登録データ!F1310,1,0))</f>
        <v/>
      </c>
      <c r="P1310" s="22" t="str">
        <f>IF(学校情報入力!$C$7="","",IF(学校情報入力!$C$7=登録データ!M1310,1,0))</f>
        <v/>
      </c>
    </row>
    <row r="1311" spans="1:16">
      <c r="A1311" s="37"/>
      <c r="B1311" s="37"/>
      <c r="C1311" s="37"/>
      <c r="D1311" s="37"/>
      <c r="E1311" s="37"/>
      <c r="F1311" s="37"/>
      <c r="G1311" s="37"/>
      <c r="H1311" s="37"/>
      <c r="I1311" s="37"/>
      <c r="J1311" s="37"/>
      <c r="K1311" s="37"/>
      <c r="L1311" s="37"/>
      <c r="M1311" s="79"/>
      <c r="N1311" s="38"/>
      <c r="O1311" s="22" t="str">
        <f>IF(学校情報入力!$C$7="","",IF(学校情報入力!$C$7=登録データ!F1311,1,0))</f>
        <v/>
      </c>
      <c r="P1311" s="22" t="str">
        <f>IF(学校情報入力!$C$7="","",IF(学校情報入力!$C$7=登録データ!M1311,1,0))</f>
        <v/>
      </c>
    </row>
    <row r="1312" spans="1:16">
      <c r="A1312" s="37"/>
      <c r="B1312" s="37"/>
      <c r="C1312" s="37"/>
      <c r="D1312" s="37"/>
      <c r="E1312" s="37"/>
      <c r="F1312" s="37"/>
      <c r="G1312" s="37"/>
      <c r="H1312" s="37"/>
      <c r="I1312" s="37"/>
      <c r="J1312" s="37"/>
      <c r="K1312" s="37"/>
      <c r="L1312" s="37"/>
      <c r="M1312" s="79"/>
      <c r="N1312" s="38"/>
      <c r="O1312" s="22" t="str">
        <f>IF(学校情報入力!$C$7="","",IF(学校情報入力!$C$7=登録データ!F1312,1,0))</f>
        <v/>
      </c>
      <c r="P1312" s="22" t="str">
        <f>IF(学校情報入力!$C$7="","",IF(学校情報入力!$C$7=登録データ!M1312,1,0))</f>
        <v/>
      </c>
    </row>
    <row r="1313" spans="1:16">
      <c r="A1313" s="37"/>
      <c r="B1313" s="37"/>
      <c r="C1313" s="37"/>
      <c r="D1313" s="37"/>
      <c r="E1313" s="37"/>
      <c r="F1313" s="37"/>
      <c r="G1313" s="37"/>
      <c r="H1313" s="37"/>
      <c r="I1313" s="37"/>
      <c r="J1313" s="37"/>
      <c r="K1313" s="37"/>
      <c r="L1313" s="37"/>
      <c r="M1313" s="79"/>
      <c r="N1313" s="38"/>
      <c r="O1313" s="22" t="str">
        <f>IF(学校情報入力!$C$7="","",IF(学校情報入力!$C$7=登録データ!F1313,1,0))</f>
        <v/>
      </c>
      <c r="P1313" s="22" t="str">
        <f>IF(学校情報入力!$C$7="","",IF(学校情報入力!$C$7=登録データ!M1313,1,0))</f>
        <v/>
      </c>
    </row>
    <row r="1314" spans="1:16">
      <c r="A1314" s="37"/>
      <c r="B1314" s="37"/>
      <c r="C1314" s="37"/>
      <c r="D1314" s="37"/>
      <c r="E1314" s="37"/>
      <c r="F1314" s="37"/>
      <c r="G1314" s="37"/>
      <c r="H1314" s="37"/>
      <c r="I1314" s="37"/>
      <c r="J1314" s="37"/>
      <c r="K1314" s="37"/>
      <c r="L1314" s="37"/>
      <c r="M1314" s="79"/>
      <c r="N1314" s="38"/>
      <c r="O1314" s="22" t="str">
        <f>IF(学校情報入力!$C$7="","",IF(学校情報入力!$C$7=登録データ!F1314,1,0))</f>
        <v/>
      </c>
      <c r="P1314" s="22" t="str">
        <f>IF(学校情報入力!$C$7="","",IF(学校情報入力!$C$7=登録データ!M1314,1,0))</f>
        <v/>
      </c>
    </row>
    <row r="1315" spans="1:16">
      <c r="A1315" s="37"/>
      <c r="B1315" s="37"/>
      <c r="C1315" s="37"/>
      <c r="D1315" s="37"/>
      <c r="E1315" s="37"/>
      <c r="F1315" s="37"/>
      <c r="G1315" s="37"/>
      <c r="H1315" s="37"/>
      <c r="I1315" s="37"/>
      <c r="J1315" s="37"/>
      <c r="K1315" s="37"/>
      <c r="L1315" s="37"/>
      <c r="M1315" s="79"/>
      <c r="N1315" s="38"/>
      <c r="O1315" s="22" t="str">
        <f>IF(学校情報入力!$C$7="","",IF(学校情報入力!$C$7=登録データ!F1315,1,0))</f>
        <v/>
      </c>
      <c r="P1315" s="22" t="str">
        <f>IF(学校情報入力!$C$7="","",IF(学校情報入力!$C$7=登録データ!M1315,1,0))</f>
        <v/>
      </c>
    </row>
    <row r="1316" spans="1:16">
      <c r="A1316" s="37"/>
      <c r="B1316" s="37"/>
      <c r="C1316" s="37"/>
      <c r="D1316" s="37"/>
      <c r="E1316" s="37"/>
      <c r="F1316" s="37"/>
      <c r="G1316" s="37"/>
      <c r="H1316" s="37"/>
      <c r="I1316" s="37"/>
      <c r="J1316" s="37"/>
      <c r="K1316" s="37"/>
      <c r="L1316" s="37"/>
      <c r="M1316" s="79"/>
      <c r="N1316" s="38"/>
      <c r="O1316" s="22" t="str">
        <f>IF(学校情報入力!$C$7="","",IF(学校情報入力!$C$7=登録データ!F1316,1,0))</f>
        <v/>
      </c>
      <c r="P1316" s="22" t="str">
        <f>IF(学校情報入力!$C$7="","",IF(学校情報入力!$C$7=登録データ!M1316,1,0))</f>
        <v/>
      </c>
    </row>
    <row r="1317" spans="1:16">
      <c r="A1317" s="37"/>
      <c r="B1317" s="37"/>
      <c r="C1317" s="37"/>
      <c r="D1317" s="37"/>
      <c r="E1317" s="37"/>
      <c r="F1317" s="37"/>
      <c r="G1317" s="37"/>
      <c r="H1317" s="37"/>
      <c r="I1317" s="37"/>
      <c r="J1317" s="37"/>
      <c r="K1317" s="37"/>
      <c r="L1317" s="37"/>
      <c r="M1317" s="79"/>
      <c r="N1317" s="38"/>
      <c r="O1317" s="22" t="str">
        <f>IF(学校情報入力!$C$7="","",IF(学校情報入力!$C$7=登録データ!F1317,1,0))</f>
        <v/>
      </c>
      <c r="P1317" s="22" t="str">
        <f>IF(学校情報入力!$C$7="","",IF(学校情報入力!$C$7=登録データ!M1317,1,0))</f>
        <v/>
      </c>
    </row>
    <row r="1318" spans="1:16">
      <c r="A1318" s="37"/>
      <c r="B1318" s="37"/>
      <c r="C1318" s="37"/>
      <c r="D1318" s="37"/>
      <c r="E1318" s="37"/>
      <c r="F1318" s="37"/>
      <c r="G1318" s="37"/>
      <c r="H1318" s="37"/>
      <c r="I1318" s="37"/>
      <c r="J1318" s="37"/>
      <c r="K1318" s="37"/>
      <c r="L1318" s="37"/>
      <c r="M1318" s="79"/>
      <c r="N1318" s="38"/>
      <c r="O1318" s="22" t="str">
        <f>IF(学校情報入力!$C$7="","",IF(学校情報入力!$C$7=登録データ!F1318,1,0))</f>
        <v/>
      </c>
      <c r="P1318" s="22" t="str">
        <f>IF(学校情報入力!$C$7="","",IF(学校情報入力!$C$7=登録データ!M1318,1,0))</f>
        <v/>
      </c>
    </row>
    <row r="1319" spans="1:16">
      <c r="A1319" s="37"/>
      <c r="B1319" s="37"/>
      <c r="C1319" s="37"/>
      <c r="D1319" s="37"/>
      <c r="E1319" s="37"/>
      <c r="F1319" s="37"/>
      <c r="G1319" s="37"/>
      <c r="H1319" s="37"/>
      <c r="I1319" s="37"/>
      <c r="J1319" s="37"/>
      <c r="K1319" s="37"/>
      <c r="L1319" s="37"/>
      <c r="M1319" s="79"/>
      <c r="N1319" s="38"/>
      <c r="O1319" s="22" t="str">
        <f>IF(学校情報入力!$C$7="","",IF(学校情報入力!$C$7=登録データ!F1319,1,0))</f>
        <v/>
      </c>
      <c r="P1319" s="22" t="str">
        <f>IF(学校情報入力!$C$7="","",IF(学校情報入力!$C$7=登録データ!M1319,1,0))</f>
        <v/>
      </c>
    </row>
    <row r="1320" spans="1:16">
      <c r="A1320" s="37"/>
      <c r="B1320" s="37"/>
      <c r="C1320" s="37"/>
      <c r="D1320" s="37"/>
      <c r="E1320" s="37"/>
      <c r="F1320" s="37"/>
      <c r="G1320" s="37"/>
      <c r="H1320" s="37"/>
      <c r="I1320" s="37"/>
      <c r="J1320" s="37"/>
      <c r="K1320" s="37"/>
      <c r="L1320" s="37"/>
      <c r="M1320" s="79"/>
      <c r="N1320" s="38"/>
      <c r="O1320" s="22" t="str">
        <f>IF(学校情報入力!$C$7="","",IF(学校情報入力!$C$7=登録データ!F1320,1,0))</f>
        <v/>
      </c>
      <c r="P1320" s="22" t="str">
        <f>IF(学校情報入力!$C$7="","",IF(学校情報入力!$C$7=登録データ!M1320,1,0))</f>
        <v/>
      </c>
    </row>
    <row r="1321" spans="1:16">
      <c r="A1321" s="37"/>
      <c r="B1321" s="37"/>
      <c r="C1321" s="37"/>
      <c r="D1321" s="37"/>
      <c r="E1321" s="37"/>
      <c r="F1321" s="37"/>
      <c r="G1321" s="37"/>
      <c r="H1321" s="37"/>
      <c r="I1321" s="37"/>
      <c r="J1321" s="37"/>
      <c r="K1321" s="37"/>
      <c r="L1321" s="37"/>
      <c r="M1321" s="79"/>
      <c r="N1321" s="38"/>
      <c r="O1321" s="22" t="str">
        <f>IF(学校情報入力!$C$7="","",IF(学校情報入力!$C$7=登録データ!F1321,1,0))</f>
        <v/>
      </c>
      <c r="P1321" s="22" t="str">
        <f>IF(学校情報入力!$C$7="","",IF(学校情報入力!$C$7=登録データ!M1321,1,0))</f>
        <v/>
      </c>
    </row>
    <row r="1322" spans="1:16">
      <c r="A1322" s="37"/>
      <c r="B1322" s="37"/>
      <c r="C1322" s="37"/>
      <c r="D1322" s="37"/>
      <c r="E1322" s="37"/>
      <c r="F1322" s="37"/>
      <c r="G1322" s="37"/>
      <c r="H1322" s="37"/>
      <c r="I1322" s="37"/>
      <c r="J1322" s="37"/>
      <c r="K1322" s="37"/>
      <c r="L1322" s="37"/>
      <c r="M1322" s="79"/>
      <c r="N1322" s="38"/>
      <c r="O1322" s="22" t="str">
        <f>IF(学校情報入力!$C$7="","",IF(学校情報入力!$C$7=登録データ!F1322,1,0))</f>
        <v/>
      </c>
      <c r="P1322" s="22" t="str">
        <f>IF(学校情報入力!$C$7="","",IF(学校情報入力!$C$7=登録データ!M1322,1,0))</f>
        <v/>
      </c>
    </row>
    <row r="1323" spans="1:16">
      <c r="A1323" s="37"/>
      <c r="B1323" s="37"/>
      <c r="C1323" s="37"/>
      <c r="D1323" s="37"/>
      <c r="E1323" s="37"/>
      <c r="F1323" s="37"/>
      <c r="G1323" s="37"/>
      <c r="H1323" s="37"/>
      <c r="I1323" s="37"/>
      <c r="J1323" s="37"/>
      <c r="K1323" s="37"/>
      <c r="L1323" s="37"/>
      <c r="M1323" s="79"/>
      <c r="N1323" s="38"/>
      <c r="O1323" s="22" t="str">
        <f>IF(学校情報入力!$C$7="","",IF(学校情報入力!$C$7=登録データ!F1323,1,0))</f>
        <v/>
      </c>
      <c r="P1323" s="22" t="str">
        <f>IF(学校情報入力!$C$7="","",IF(学校情報入力!$C$7=登録データ!M1323,1,0))</f>
        <v/>
      </c>
    </row>
    <row r="1324" spans="1:16">
      <c r="A1324" s="37"/>
      <c r="B1324" s="37"/>
      <c r="C1324" s="37"/>
      <c r="D1324" s="37"/>
      <c r="E1324" s="37"/>
      <c r="F1324" s="37"/>
      <c r="G1324" s="37"/>
      <c r="H1324" s="37"/>
      <c r="I1324" s="37"/>
      <c r="J1324" s="37"/>
      <c r="K1324" s="37"/>
      <c r="L1324" s="37"/>
      <c r="M1324" s="79"/>
      <c r="N1324" s="38"/>
      <c r="O1324" s="22" t="str">
        <f>IF(学校情報入力!$C$7="","",IF(学校情報入力!$C$7=登録データ!F1324,1,0))</f>
        <v/>
      </c>
      <c r="P1324" s="22" t="str">
        <f>IF(学校情報入力!$C$7="","",IF(学校情報入力!$C$7=登録データ!M1324,1,0))</f>
        <v/>
      </c>
    </row>
    <row r="1325" spans="1:16">
      <c r="A1325" s="37"/>
      <c r="B1325" s="37"/>
      <c r="C1325" s="37"/>
      <c r="D1325" s="37"/>
      <c r="E1325" s="37"/>
      <c r="F1325" s="37"/>
      <c r="G1325" s="37"/>
      <c r="H1325" s="37"/>
      <c r="I1325" s="37"/>
      <c r="J1325" s="37"/>
      <c r="K1325" s="37"/>
      <c r="L1325" s="37"/>
      <c r="M1325" s="79"/>
      <c r="N1325" s="38"/>
      <c r="O1325" s="22" t="str">
        <f>IF(学校情報入力!$C$7="","",IF(学校情報入力!$C$7=登録データ!F1325,1,0))</f>
        <v/>
      </c>
      <c r="P1325" s="22" t="str">
        <f>IF(学校情報入力!$C$7="","",IF(学校情報入力!$C$7=登録データ!M1325,1,0))</f>
        <v/>
      </c>
    </row>
    <row r="1326" spans="1:16">
      <c r="A1326" s="37"/>
      <c r="B1326" s="37"/>
      <c r="C1326" s="37"/>
      <c r="D1326" s="37"/>
      <c r="E1326" s="37"/>
      <c r="F1326" s="37"/>
      <c r="G1326" s="37"/>
      <c r="H1326" s="37"/>
      <c r="I1326" s="37"/>
      <c r="J1326" s="37"/>
      <c r="K1326" s="37"/>
      <c r="L1326" s="37"/>
      <c r="M1326" s="79"/>
      <c r="N1326" s="38"/>
      <c r="O1326" s="22" t="str">
        <f>IF(学校情報入力!$C$7="","",IF(学校情報入力!$C$7=登録データ!F1326,1,0))</f>
        <v/>
      </c>
      <c r="P1326" s="22" t="str">
        <f>IF(学校情報入力!$C$7="","",IF(学校情報入力!$C$7=登録データ!M1326,1,0))</f>
        <v/>
      </c>
    </row>
    <row r="1327" spans="1:16">
      <c r="A1327" s="37"/>
      <c r="B1327" s="37"/>
      <c r="C1327" s="37"/>
      <c r="D1327" s="37"/>
      <c r="E1327" s="37"/>
      <c r="F1327" s="37"/>
      <c r="G1327" s="37"/>
      <c r="H1327" s="37"/>
      <c r="I1327" s="37"/>
      <c r="J1327" s="37"/>
      <c r="K1327" s="37"/>
      <c r="L1327" s="37"/>
      <c r="M1327" s="79"/>
      <c r="N1327" s="38"/>
      <c r="O1327" s="22" t="str">
        <f>IF(学校情報入力!$C$7="","",IF(学校情報入力!$C$7=登録データ!F1327,1,0))</f>
        <v/>
      </c>
      <c r="P1327" s="22" t="str">
        <f>IF(学校情報入力!$C$7="","",IF(学校情報入力!$C$7=登録データ!M1327,1,0))</f>
        <v/>
      </c>
    </row>
    <row r="1328" spans="1:16">
      <c r="A1328" s="37"/>
      <c r="B1328" s="37"/>
      <c r="C1328" s="37"/>
      <c r="D1328" s="37"/>
      <c r="E1328" s="37"/>
      <c r="F1328" s="37"/>
      <c r="G1328" s="37"/>
      <c r="H1328" s="37"/>
      <c r="I1328" s="37"/>
      <c r="J1328" s="37"/>
      <c r="K1328" s="37"/>
      <c r="L1328" s="37"/>
      <c r="M1328" s="79"/>
      <c r="N1328" s="38"/>
      <c r="O1328" s="22" t="str">
        <f>IF(学校情報入力!$C$7="","",IF(学校情報入力!$C$7=登録データ!F1328,1,0))</f>
        <v/>
      </c>
      <c r="P1328" s="22" t="str">
        <f>IF(学校情報入力!$C$7="","",IF(学校情報入力!$C$7=登録データ!M1328,1,0))</f>
        <v/>
      </c>
    </row>
    <row r="1329" spans="1:16">
      <c r="A1329" s="37"/>
      <c r="B1329" s="37"/>
      <c r="C1329" s="37"/>
      <c r="D1329" s="37"/>
      <c r="E1329" s="37"/>
      <c r="F1329" s="37"/>
      <c r="G1329" s="37"/>
      <c r="H1329" s="37"/>
      <c r="I1329" s="37"/>
      <c r="J1329" s="37"/>
      <c r="K1329" s="37"/>
      <c r="L1329" s="37"/>
      <c r="M1329" s="79"/>
      <c r="N1329" s="38"/>
      <c r="O1329" s="22" t="str">
        <f>IF(学校情報入力!$C$7="","",IF(学校情報入力!$C$7=登録データ!F1329,1,0))</f>
        <v/>
      </c>
      <c r="P1329" s="22" t="str">
        <f>IF(学校情報入力!$C$7="","",IF(学校情報入力!$C$7=登録データ!M1329,1,0))</f>
        <v/>
      </c>
    </row>
    <row r="1330" spans="1:16">
      <c r="A1330" s="37"/>
      <c r="B1330" s="37"/>
      <c r="C1330" s="37"/>
      <c r="D1330" s="37"/>
      <c r="E1330" s="37"/>
      <c r="F1330" s="37"/>
      <c r="G1330" s="37"/>
      <c r="H1330" s="37"/>
      <c r="I1330" s="37"/>
      <c r="J1330" s="37"/>
      <c r="K1330" s="37"/>
      <c r="L1330" s="37"/>
      <c r="M1330" s="79"/>
      <c r="N1330" s="38"/>
      <c r="O1330" s="22" t="str">
        <f>IF(学校情報入力!$C$7="","",IF(学校情報入力!$C$7=登録データ!F1330,1,0))</f>
        <v/>
      </c>
      <c r="P1330" s="22" t="str">
        <f>IF(学校情報入力!$C$7="","",IF(学校情報入力!$C$7=登録データ!M1330,1,0))</f>
        <v/>
      </c>
    </row>
    <row r="1331" spans="1:16">
      <c r="A1331" s="37"/>
      <c r="B1331" s="37"/>
      <c r="C1331" s="37"/>
      <c r="D1331" s="37"/>
      <c r="E1331" s="37"/>
      <c r="F1331" s="37"/>
      <c r="G1331" s="37"/>
      <c r="H1331" s="37"/>
      <c r="I1331" s="37"/>
      <c r="J1331" s="37"/>
      <c r="K1331" s="37"/>
      <c r="L1331" s="37"/>
      <c r="M1331" s="79"/>
      <c r="N1331" s="38"/>
      <c r="O1331" s="22" t="str">
        <f>IF(学校情報入力!$C$7="","",IF(学校情報入力!$C$7=登録データ!F1331,1,0))</f>
        <v/>
      </c>
      <c r="P1331" s="22" t="str">
        <f>IF(学校情報入力!$C$7="","",IF(学校情報入力!$C$7=登録データ!M1331,1,0))</f>
        <v/>
      </c>
    </row>
    <row r="1332" spans="1:16">
      <c r="A1332" s="37"/>
      <c r="B1332" s="37"/>
      <c r="C1332" s="37"/>
      <c r="D1332" s="37"/>
      <c r="E1332" s="37"/>
      <c r="F1332" s="37"/>
      <c r="G1332" s="37"/>
      <c r="H1332" s="37"/>
      <c r="I1332" s="37"/>
      <c r="J1332" s="37"/>
      <c r="K1332" s="37"/>
      <c r="L1332" s="37"/>
      <c r="M1332" s="79"/>
      <c r="N1332" s="38"/>
      <c r="O1332" s="22" t="str">
        <f>IF(学校情報入力!$C$7="","",IF(学校情報入力!$C$7=登録データ!F1332,1,0))</f>
        <v/>
      </c>
      <c r="P1332" s="22" t="str">
        <f>IF(学校情報入力!$C$7="","",IF(学校情報入力!$C$7=登録データ!M1332,1,0))</f>
        <v/>
      </c>
    </row>
    <row r="1333" spans="1:16">
      <c r="A1333" s="37"/>
      <c r="B1333" s="37"/>
      <c r="C1333" s="37"/>
      <c r="D1333" s="37"/>
      <c r="E1333" s="37"/>
      <c r="F1333" s="37"/>
      <c r="G1333" s="37"/>
      <c r="H1333" s="37"/>
      <c r="I1333" s="37"/>
      <c r="J1333" s="37"/>
      <c r="K1333" s="37"/>
      <c r="L1333" s="37"/>
      <c r="M1333" s="79"/>
      <c r="N1333" s="38"/>
      <c r="O1333" s="22" t="str">
        <f>IF(学校情報入力!$C$7="","",IF(学校情報入力!$C$7=登録データ!F1333,1,0))</f>
        <v/>
      </c>
      <c r="P1333" s="22" t="str">
        <f>IF(学校情報入力!$C$7="","",IF(学校情報入力!$C$7=登録データ!M1333,1,0))</f>
        <v/>
      </c>
    </row>
    <row r="1334" spans="1:16">
      <c r="A1334" s="37"/>
      <c r="B1334" s="37"/>
      <c r="C1334" s="37"/>
      <c r="D1334" s="37"/>
      <c r="E1334" s="37"/>
      <c r="F1334" s="37"/>
      <c r="G1334" s="37"/>
      <c r="H1334" s="37"/>
      <c r="I1334" s="37"/>
      <c r="J1334" s="37"/>
      <c r="K1334" s="37"/>
      <c r="L1334" s="37"/>
      <c r="M1334" s="79"/>
      <c r="N1334" s="38"/>
      <c r="O1334" s="22" t="str">
        <f>IF(学校情報入力!$C$7="","",IF(学校情報入力!$C$7=登録データ!F1334,1,0))</f>
        <v/>
      </c>
      <c r="P1334" s="22" t="str">
        <f>IF(学校情報入力!$C$7="","",IF(学校情報入力!$C$7=登録データ!M1334,1,0))</f>
        <v/>
      </c>
    </row>
    <row r="1335" spans="1:16">
      <c r="A1335" s="37"/>
      <c r="B1335" s="37"/>
      <c r="C1335" s="37"/>
      <c r="D1335" s="37"/>
      <c r="E1335" s="37"/>
      <c r="F1335" s="37"/>
      <c r="G1335" s="37"/>
      <c r="H1335" s="37"/>
      <c r="I1335" s="37"/>
      <c r="J1335" s="37"/>
      <c r="K1335" s="37"/>
      <c r="L1335" s="37"/>
      <c r="M1335" s="79"/>
      <c r="N1335" s="38"/>
      <c r="O1335" s="22" t="str">
        <f>IF(学校情報入力!$C$7="","",IF(学校情報入力!$C$7=登録データ!F1335,1,0))</f>
        <v/>
      </c>
      <c r="P1335" s="22" t="str">
        <f>IF(学校情報入力!$C$7="","",IF(学校情報入力!$C$7=登録データ!M1335,1,0))</f>
        <v/>
      </c>
    </row>
    <row r="1336" spans="1:16">
      <c r="A1336" s="37"/>
      <c r="B1336" s="37"/>
      <c r="C1336" s="37"/>
      <c r="D1336" s="37"/>
      <c r="E1336" s="37"/>
      <c r="F1336" s="37"/>
      <c r="G1336" s="37"/>
      <c r="H1336" s="37"/>
      <c r="I1336" s="37"/>
      <c r="J1336" s="37"/>
      <c r="K1336" s="37"/>
      <c r="L1336" s="37"/>
      <c r="M1336" s="79"/>
      <c r="N1336" s="38"/>
      <c r="O1336" s="22" t="str">
        <f>IF(学校情報入力!$C$7="","",IF(学校情報入力!$C$7=登録データ!F1336,1,0))</f>
        <v/>
      </c>
      <c r="P1336" s="22" t="str">
        <f>IF(学校情報入力!$C$7="","",IF(学校情報入力!$C$7=登録データ!M1336,1,0))</f>
        <v/>
      </c>
    </row>
    <row r="1337" spans="1:16">
      <c r="A1337" s="37"/>
      <c r="B1337" s="37"/>
      <c r="C1337" s="37"/>
      <c r="D1337" s="37"/>
      <c r="E1337" s="37"/>
      <c r="F1337" s="37"/>
      <c r="G1337" s="37"/>
      <c r="H1337" s="37"/>
      <c r="I1337" s="37"/>
      <c r="J1337" s="37"/>
      <c r="K1337" s="37"/>
      <c r="L1337" s="37"/>
      <c r="M1337" s="79"/>
      <c r="N1337" s="38"/>
      <c r="O1337" s="22" t="str">
        <f>IF(学校情報入力!$C$7="","",IF(学校情報入力!$C$7=登録データ!F1337,1,0))</f>
        <v/>
      </c>
      <c r="P1337" s="22" t="str">
        <f>IF(学校情報入力!$C$7="","",IF(学校情報入力!$C$7=登録データ!M1337,1,0))</f>
        <v/>
      </c>
    </row>
    <row r="1338" spans="1:16">
      <c r="A1338" s="37"/>
      <c r="B1338" s="37"/>
      <c r="C1338" s="37"/>
      <c r="D1338" s="37"/>
      <c r="E1338" s="37"/>
      <c r="F1338" s="37"/>
      <c r="G1338" s="37"/>
      <c r="H1338" s="37"/>
      <c r="I1338" s="37"/>
      <c r="J1338" s="37"/>
      <c r="K1338" s="37"/>
      <c r="L1338" s="37"/>
      <c r="M1338" s="79"/>
      <c r="N1338" s="38"/>
      <c r="O1338" s="22" t="str">
        <f>IF(学校情報入力!$C$7="","",IF(学校情報入力!$C$7=登録データ!F1338,1,0))</f>
        <v/>
      </c>
      <c r="P1338" s="22" t="str">
        <f>IF(学校情報入力!$C$7="","",IF(学校情報入力!$C$7=登録データ!M1338,1,0))</f>
        <v/>
      </c>
    </row>
    <row r="1339" spans="1:16">
      <c r="A1339" s="37"/>
      <c r="B1339" s="37"/>
      <c r="C1339" s="37"/>
      <c r="D1339" s="37"/>
      <c r="E1339" s="37"/>
      <c r="F1339" s="37"/>
      <c r="G1339" s="37"/>
      <c r="H1339" s="37"/>
      <c r="I1339" s="37"/>
      <c r="J1339" s="37"/>
      <c r="K1339" s="37"/>
      <c r="L1339" s="37"/>
      <c r="M1339" s="79"/>
      <c r="N1339" s="38"/>
      <c r="O1339" s="22" t="str">
        <f>IF(学校情報入力!$C$7="","",IF(学校情報入力!$C$7=登録データ!F1339,1,0))</f>
        <v/>
      </c>
      <c r="P1339" s="22" t="str">
        <f>IF(学校情報入力!$C$7="","",IF(学校情報入力!$C$7=登録データ!M1339,1,0))</f>
        <v/>
      </c>
    </row>
    <row r="1340" spans="1:16">
      <c r="A1340" s="37"/>
      <c r="B1340" s="37"/>
      <c r="C1340" s="37"/>
      <c r="D1340" s="37"/>
      <c r="E1340" s="37"/>
      <c r="F1340" s="37"/>
      <c r="G1340" s="37"/>
      <c r="H1340" s="37"/>
      <c r="I1340" s="37"/>
      <c r="J1340" s="37"/>
      <c r="K1340" s="37"/>
      <c r="L1340" s="37"/>
      <c r="M1340" s="79"/>
      <c r="N1340" s="38"/>
      <c r="O1340" s="22" t="str">
        <f>IF(学校情報入力!$C$7="","",IF(学校情報入力!$C$7=登録データ!F1340,1,0))</f>
        <v/>
      </c>
      <c r="P1340" s="22" t="str">
        <f>IF(学校情報入力!$C$7="","",IF(学校情報入力!$C$7=登録データ!M1340,1,0))</f>
        <v/>
      </c>
    </row>
    <row r="1341" spans="1:16">
      <c r="A1341" s="37"/>
      <c r="B1341" s="37"/>
      <c r="C1341" s="37"/>
      <c r="D1341" s="37"/>
      <c r="E1341" s="37"/>
      <c r="F1341" s="37"/>
      <c r="G1341" s="37"/>
      <c r="H1341" s="37"/>
      <c r="I1341" s="37"/>
      <c r="J1341" s="37"/>
      <c r="K1341" s="37"/>
      <c r="L1341" s="37"/>
      <c r="M1341" s="79"/>
      <c r="N1341" s="38"/>
      <c r="O1341" s="22" t="str">
        <f>IF(学校情報入力!$C$7="","",IF(学校情報入力!$C$7=登録データ!F1341,1,0))</f>
        <v/>
      </c>
      <c r="P1341" s="22" t="str">
        <f>IF(学校情報入力!$C$7="","",IF(学校情報入力!$C$7=登録データ!M1341,1,0))</f>
        <v/>
      </c>
    </row>
    <row r="1342" spans="1:16">
      <c r="A1342" s="37"/>
      <c r="B1342" s="37"/>
      <c r="C1342" s="37"/>
      <c r="D1342" s="37"/>
      <c r="E1342" s="37"/>
      <c r="F1342" s="37"/>
      <c r="G1342" s="37"/>
      <c r="H1342" s="37"/>
      <c r="I1342" s="37"/>
      <c r="J1342" s="37"/>
      <c r="K1342" s="37"/>
      <c r="L1342" s="37"/>
      <c r="M1342" s="79"/>
      <c r="N1342" s="38"/>
      <c r="O1342" s="22" t="str">
        <f>IF(学校情報入力!$C$7="","",IF(学校情報入力!$C$7=登録データ!F1342,1,0))</f>
        <v/>
      </c>
      <c r="P1342" s="22" t="str">
        <f>IF(学校情報入力!$C$7="","",IF(学校情報入力!$C$7=登録データ!M1342,1,0))</f>
        <v/>
      </c>
    </row>
    <row r="1343" spans="1:16">
      <c r="A1343" s="37"/>
      <c r="B1343" s="37"/>
      <c r="C1343" s="37"/>
      <c r="D1343" s="37"/>
      <c r="E1343" s="37"/>
      <c r="F1343" s="37"/>
      <c r="G1343" s="37"/>
      <c r="H1343" s="37"/>
      <c r="I1343" s="37"/>
      <c r="J1343" s="37"/>
      <c r="K1343" s="37"/>
      <c r="L1343" s="37"/>
      <c r="M1343" s="79"/>
      <c r="N1343" s="38"/>
      <c r="O1343" s="22" t="str">
        <f>IF(学校情報入力!$C$7="","",IF(学校情報入力!$C$7=登録データ!F1343,1,0))</f>
        <v/>
      </c>
      <c r="P1343" s="22" t="str">
        <f>IF(学校情報入力!$C$7="","",IF(学校情報入力!$C$7=登録データ!M1343,1,0))</f>
        <v/>
      </c>
    </row>
    <row r="1344" spans="1:16">
      <c r="A1344" s="37"/>
      <c r="B1344" s="37"/>
      <c r="C1344" s="37"/>
      <c r="D1344" s="37"/>
      <c r="E1344" s="37"/>
      <c r="F1344" s="37"/>
      <c r="G1344" s="37"/>
      <c r="H1344" s="37"/>
      <c r="I1344" s="37"/>
      <c r="J1344" s="37"/>
      <c r="K1344" s="37"/>
      <c r="L1344" s="37"/>
      <c r="M1344" s="79"/>
      <c r="N1344" s="38"/>
      <c r="O1344" s="22" t="str">
        <f>IF(学校情報入力!$C$7="","",IF(学校情報入力!$C$7=登録データ!F1344,1,0))</f>
        <v/>
      </c>
      <c r="P1344" s="22" t="str">
        <f>IF(学校情報入力!$C$7="","",IF(学校情報入力!$C$7=登録データ!M1344,1,0))</f>
        <v/>
      </c>
    </row>
    <row r="1345" spans="1:16">
      <c r="A1345" s="37"/>
      <c r="B1345" s="37"/>
      <c r="C1345" s="37"/>
      <c r="D1345" s="37"/>
      <c r="E1345" s="37"/>
      <c r="F1345" s="37"/>
      <c r="G1345" s="37"/>
      <c r="H1345" s="37"/>
      <c r="I1345" s="37"/>
      <c r="J1345" s="37"/>
      <c r="K1345" s="37"/>
      <c r="L1345" s="37"/>
      <c r="M1345" s="79"/>
      <c r="N1345" s="38"/>
      <c r="O1345" s="22" t="str">
        <f>IF(学校情報入力!$C$7="","",IF(学校情報入力!$C$7=登録データ!F1345,1,0))</f>
        <v/>
      </c>
      <c r="P1345" s="22" t="str">
        <f>IF(学校情報入力!$C$7="","",IF(学校情報入力!$C$7=登録データ!M1345,1,0))</f>
        <v/>
      </c>
    </row>
    <row r="1346" spans="1:16">
      <c r="A1346" s="37"/>
      <c r="B1346" s="37"/>
      <c r="C1346" s="37"/>
      <c r="D1346" s="37"/>
      <c r="E1346" s="37"/>
      <c r="F1346" s="37"/>
      <c r="G1346" s="37"/>
      <c r="H1346" s="37"/>
      <c r="I1346" s="37"/>
      <c r="J1346" s="37"/>
      <c r="K1346" s="37"/>
      <c r="L1346" s="37"/>
      <c r="M1346" s="79"/>
      <c r="N1346" s="38"/>
      <c r="O1346" s="22" t="str">
        <f>IF(学校情報入力!$C$7="","",IF(学校情報入力!$C$7=登録データ!F1346,1,0))</f>
        <v/>
      </c>
      <c r="P1346" s="22" t="str">
        <f>IF(学校情報入力!$C$7="","",IF(学校情報入力!$C$7=登録データ!M1346,1,0))</f>
        <v/>
      </c>
    </row>
    <row r="1347" spans="1:16">
      <c r="A1347" s="37"/>
      <c r="B1347" s="37"/>
      <c r="C1347" s="37"/>
      <c r="D1347" s="37"/>
      <c r="E1347" s="37"/>
      <c r="F1347" s="37"/>
      <c r="G1347" s="37"/>
      <c r="H1347" s="37"/>
      <c r="I1347" s="37"/>
      <c r="J1347" s="37"/>
      <c r="K1347" s="37"/>
      <c r="L1347" s="37"/>
      <c r="M1347" s="79"/>
      <c r="N1347" s="38"/>
      <c r="O1347" s="22" t="str">
        <f>IF(学校情報入力!$C$7="","",IF(学校情報入力!$C$7=登録データ!F1347,1,0))</f>
        <v/>
      </c>
      <c r="P1347" s="22" t="str">
        <f>IF(学校情報入力!$C$7="","",IF(学校情報入力!$C$7=登録データ!M1347,1,0))</f>
        <v/>
      </c>
    </row>
    <row r="1348" spans="1:16">
      <c r="A1348" s="37"/>
      <c r="B1348" s="37"/>
      <c r="C1348" s="37"/>
      <c r="D1348" s="37"/>
      <c r="E1348" s="37"/>
      <c r="F1348" s="37"/>
      <c r="G1348" s="37"/>
      <c r="H1348" s="37"/>
      <c r="I1348" s="37"/>
      <c r="J1348" s="37"/>
      <c r="K1348" s="37"/>
      <c r="L1348" s="37"/>
      <c r="M1348" s="79"/>
      <c r="N1348" s="38"/>
      <c r="O1348" s="22" t="str">
        <f>IF(学校情報入力!$C$7="","",IF(学校情報入力!$C$7=登録データ!F1348,1,0))</f>
        <v/>
      </c>
      <c r="P1348" s="22" t="str">
        <f>IF(学校情報入力!$C$7="","",IF(学校情報入力!$C$7=登録データ!M1348,1,0))</f>
        <v/>
      </c>
    </row>
    <row r="1349" spans="1:16">
      <c r="A1349" s="37"/>
      <c r="B1349" s="37"/>
      <c r="C1349" s="37"/>
      <c r="D1349" s="37"/>
      <c r="E1349" s="37"/>
      <c r="F1349" s="37"/>
      <c r="G1349" s="37"/>
      <c r="H1349" s="37"/>
      <c r="I1349" s="37"/>
      <c r="J1349" s="37"/>
      <c r="K1349" s="37"/>
      <c r="L1349" s="37"/>
      <c r="M1349" s="79"/>
      <c r="N1349" s="38"/>
      <c r="O1349" s="22" t="str">
        <f>IF(学校情報入力!$C$7="","",IF(学校情報入力!$C$7=登録データ!F1349,1,0))</f>
        <v/>
      </c>
      <c r="P1349" s="22" t="str">
        <f>IF(学校情報入力!$C$7="","",IF(学校情報入力!$C$7=登録データ!M1349,1,0))</f>
        <v/>
      </c>
    </row>
    <row r="1350" spans="1:16">
      <c r="A1350" s="37"/>
      <c r="B1350" s="37"/>
      <c r="C1350" s="37"/>
      <c r="D1350" s="37"/>
      <c r="E1350" s="37"/>
      <c r="F1350" s="37"/>
      <c r="G1350" s="37"/>
      <c r="H1350" s="37"/>
      <c r="I1350" s="37"/>
      <c r="J1350" s="37"/>
      <c r="K1350" s="37"/>
      <c r="L1350" s="37"/>
      <c r="M1350" s="79"/>
      <c r="N1350" s="38"/>
      <c r="O1350" s="22" t="str">
        <f>IF(学校情報入力!$C$7="","",IF(学校情報入力!$C$7=登録データ!F1350,1,0))</f>
        <v/>
      </c>
      <c r="P1350" s="22" t="str">
        <f>IF(学校情報入力!$C$7="","",IF(学校情報入力!$C$7=登録データ!M1350,1,0))</f>
        <v/>
      </c>
    </row>
    <row r="1351" spans="1:16">
      <c r="A1351" s="37"/>
      <c r="B1351" s="37"/>
      <c r="C1351" s="37"/>
      <c r="D1351" s="37"/>
      <c r="E1351" s="37"/>
      <c r="F1351" s="37"/>
      <c r="G1351" s="37"/>
      <c r="H1351" s="37"/>
      <c r="I1351" s="37"/>
      <c r="J1351" s="37"/>
      <c r="K1351" s="37"/>
      <c r="L1351" s="37"/>
      <c r="M1351" s="79"/>
      <c r="N1351" s="38"/>
      <c r="O1351" s="22" t="str">
        <f>IF(学校情報入力!$C$7="","",IF(学校情報入力!$C$7=登録データ!F1351,1,0))</f>
        <v/>
      </c>
      <c r="P1351" s="22" t="str">
        <f>IF(学校情報入力!$C$7="","",IF(学校情報入力!$C$7=登録データ!M1351,1,0))</f>
        <v/>
      </c>
    </row>
    <row r="1352" spans="1:16">
      <c r="A1352" s="37"/>
      <c r="B1352" s="37"/>
      <c r="C1352" s="37"/>
      <c r="D1352" s="37"/>
      <c r="E1352" s="37"/>
      <c r="F1352" s="37"/>
      <c r="G1352" s="37"/>
      <c r="H1352" s="37"/>
      <c r="I1352" s="37"/>
      <c r="J1352" s="37"/>
      <c r="K1352" s="37"/>
      <c r="L1352" s="37"/>
      <c r="M1352" s="79"/>
      <c r="N1352" s="38"/>
      <c r="O1352" s="22" t="str">
        <f>IF(学校情報入力!$C$7="","",IF(学校情報入力!$C$7=登録データ!F1352,1,0))</f>
        <v/>
      </c>
      <c r="P1352" s="22" t="str">
        <f>IF(学校情報入力!$C$7="","",IF(学校情報入力!$C$7=登録データ!M1352,1,0))</f>
        <v/>
      </c>
    </row>
    <row r="1353" spans="1:16">
      <c r="A1353" s="37"/>
      <c r="B1353" s="37"/>
      <c r="C1353" s="37"/>
      <c r="D1353" s="37"/>
      <c r="E1353" s="37"/>
      <c r="F1353" s="37"/>
      <c r="G1353" s="37"/>
      <c r="H1353" s="37"/>
      <c r="I1353" s="37"/>
      <c r="J1353" s="37"/>
      <c r="K1353" s="37"/>
      <c r="L1353" s="37"/>
      <c r="M1353" s="79"/>
      <c r="N1353" s="38"/>
      <c r="O1353" s="22" t="str">
        <f>IF(学校情報入力!$C$7="","",IF(学校情報入力!$C$7=登録データ!F1353,1,0))</f>
        <v/>
      </c>
      <c r="P1353" s="22" t="str">
        <f>IF(学校情報入力!$C$7="","",IF(学校情報入力!$C$7=登録データ!M1353,1,0))</f>
        <v/>
      </c>
    </row>
    <row r="1354" spans="1:16">
      <c r="A1354" s="37"/>
      <c r="B1354" s="37"/>
      <c r="C1354" s="37"/>
      <c r="D1354" s="37"/>
      <c r="E1354" s="37"/>
      <c r="F1354" s="37"/>
      <c r="G1354" s="37"/>
      <c r="H1354" s="37"/>
      <c r="I1354" s="37"/>
      <c r="J1354" s="37"/>
      <c r="K1354" s="37"/>
      <c r="L1354" s="37"/>
      <c r="M1354" s="79"/>
      <c r="N1354" s="38"/>
      <c r="O1354" s="22" t="str">
        <f>IF(学校情報入力!$C$7="","",IF(学校情報入力!$C$7=登録データ!F1354,1,0))</f>
        <v/>
      </c>
      <c r="P1354" s="22" t="str">
        <f>IF(学校情報入力!$C$7="","",IF(学校情報入力!$C$7=登録データ!M1354,1,0))</f>
        <v/>
      </c>
    </row>
    <row r="1355" spans="1:16">
      <c r="A1355" s="37"/>
      <c r="B1355" s="37"/>
      <c r="C1355" s="37"/>
      <c r="D1355" s="37"/>
      <c r="E1355" s="37"/>
      <c r="F1355" s="37"/>
      <c r="G1355" s="37"/>
      <c r="H1355" s="37"/>
      <c r="I1355" s="37"/>
      <c r="J1355" s="37"/>
      <c r="K1355" s="37"/>
      <c r="L1355" s="37"/>
      <c r="M1355" s="79"/>
      <c r="N1355" s="38"/>
      <c r="O1355" s="22" t="str">
        <f>IF(学校情報入力!$C$7="","",IF(学校情報入力!$C$7=登録データ!F1355,1,0))</f>
        <v/>
      </c>
      <c r="P1355" s="22" t="str">
        <f>IF(学校情報入力!$C$7="","",IF(学校情報入力!$C$7=登録データ!M1355,1,0))</f>
        <v/>
      </c>
    </row>
    <row r="1356" spans="1:16">
      <c r="A1356" s="37"/>
      <c r="B1356" s="37"/>
      <c r="C1356" s="37"/>
      <c r="D1356" s="37"/>
      <c r="E1356" s="37"/>
      <c r="F1356" s="37"/>
      <c r="G1356" s="37"/>
      <c r="H1356" s="37"/>
      <c r="I1356" s="37"/>
      <c r="J1356" s="37"/>
      <c r="K1356" s="37"/>
      <c r="L1356" s="37"/>
      <c r="M1356" s="79"/>
      <c r="N1356" s="38"/>
      <c r="O1356" s="22" t="str">
        <f>IF(学校情報入力!$C$7="","",IF(学校情報入力!$C$7=登録データ!F1356,1,0))</f>
        <v/>
      </c>
      <c r="P1356" s="22" t="str">
        <f>IF(学校情報入力!$C$7="","",IF(学校情報入力!$C$7=登録データ!M1356,1,0))</f>
        <v/>
      </c>
    </row>
    <row r="1357" spans="1:16">
      <c r="A1357" s="37"/>
      <c r="B1357" s="37"/>
      <c r="C1357" s="37"/>
      <c r="D1357" s="37"/>
      <c r="E1357" s="37"/>
      <c r="F1357" s="37"/>
      <c r="G1357" s="37"/>
      <c r="H1357" s="37"/>
      <c r="I1357" s="37"/>
      <c r="J1357" s="37"/>
      <c r="K1357" s="37"/>
      <c r="L1357" s="37"/>
      <c r="M1357" s="79"/>
      <c r="N1357" s="38"/>
      <c r="O1357" s="22" t="str">
        <f>IF(学校情報入力!$C$7="","",IF(学校情報入力!$C$7=登録データ!F1357,1,0))</f>
        <v/>
      </c>
      <c r="P1357" s="22" t="str">
        <f>IF(学校情報入力!$C$7="","",IF(学校情報入力!$C$7=登録データ!M1357,1,0))</f>
        <v/>
      </c>
    </row>
    <row r="1358" spans="1:16">
      <c r="A1358" s="37"/>
      <c r="B1358" s="37"/>
      <c r="C1358" s="37"/>
      <c r="D1358" s="37"/>
      <c r="E1358" s="37"/>
      <c r="F1358" s="37"/>
      <c r="G1358" s="37"/>
      <c r="H1358" s="37"/>
      <c r="I1358" s="37"/>
      <c r="J1358" s="37"/>
      <c r="K1358" s="37"/>
      <c r="L1358" s="37"/>
      <c r="M1358" s="79"/>
      <c r="N1358" s="38"/>
      <c r="O1358" s="22" t="str">
        <f>IF(学校情報入力!$C$7="","",IF(学校情報入力!$C$7=登録データ!F1358,1,0))</f>
        <v/>
      </c>
      <c r="P1358" s="22" t="str">
        <f>IF(学校情報入力!$C$7="","",IF(学校情報入力!$C$7=登録データ!M1358,1,0))</f>
        <v/>
      </c>
    </row>
    <row r="1359" spans="1:16">
      <c r="A1359" s="37"/>
      <c r="B1359" s="37"/>
      <c r="C1359" s="37"/>
      <c r="D1359" s="37"/>
      <c r="E1359" s="37"/>
      <c r="F1359" s="37"/>
      <c r="G1359" s="37"/>
      <c r="H1359" s="37"/>
      <c r="I1359" s="37"/>
      <c r="J1359" s="37"/>
      <c r="K1359" s="37"/>
      <c r="L1359" s="37"/>
      <c r="M1359" s="79"/>
      <c r="N1359" s="38"/>
      <c r="O1359" s="22" t="str">
        <f>IF(学校情報入力!$C$7="","",IF(学校情報入力!$C$7=登録データ!F1359,1,0))</f>
        <v/>
      </c>
      <c r="P1359" s="22" t="str">
        <f>IF(学校情報入力!$C$7="","",IF(学校情報入力!$C$7=登録データ!M1359,1,0))</f>
        <v/>
      </c>
    </row>
    <row r="1360" spans="1:16">
      <c r="A1360" s="37"/>
      <c r="B1360" s="37"/>
      <c r="C1360" s="37"/>
      <c r="D1360" s="37"/>
      <c r="E1360" s="37"/>
      <c r="F1360" s="37"/>
      <c r="G1360" s="37"/>
      <c r="H1360" s="37"/>
      <c r="I1360" s="37"/>
      <c r="J1360" s="37"/>
      <c r="K1360" s="37"/>
      <c r="L1360" s="37"/>
      <c r="M1360" s="79"/>
      <c r="N1360" s="38"/>
      <c r="O1360" s="22" t="str">
        <f>IF(学校情報入力!$C$7="","",IF(学校情報入力!$C$7=登録データ!F1360,1,0))</f>
        <v/>
      </c>
      <c r="P1360" s="22" t="str">
        <f>IF(学校情報入力!$C$7="","",IF(学校情報入力!$C$7=登録データ!M1360,1,0))</f>
        <v/>
      </c>
    </row>
    <row r="1361" spans="1:16">
      <c r="A1361" s="37"/>
      <c r="B1361" s="37"/>
      <c r="C1361" s="37"/>
      <c r="D1361" s="37"/>
      <c r="E1361" s="37"/>
      <c r="F1361" s="37"/>
      <c r="G1361" s="37"/>
      <c r="H1361" s="37"/>
      <c r="I1361" s="37"/>
      <c r="J1361" s="37"/>
      <c r="K1361" s="37"/>
      <c r="L1361" s="37"/>
      <c r="M1361" s="79"/>
      <c r="N1361" s="38"/>
      <c r="O1361" s="22" t="str">
        <f>IF(学校情報入力!$C$7="","",IF(学校情報入力!$C$7=登録データ!F1361,1,0))</f>
        <v/>
      </c>
      <c r="P1361" s="22" t="str">
        <f>IF(学校情報入力!$C$7="","",IF(学校情報入力!$C$7=登録データ!M1361,1,0))</f>
        <v/>
      </c>
    </row>
    <row r="1362" spans="1:16">
      <c r="A1362" s="37"/>
      <c r="B1362" s="37"/>
      <c r="C1362" s="37"/>
      <c r="D1362" s="37"/>
      <c r="E1362" s="37"/>
      <c r="F1362" s="37"/>
      <c r="G1362" s="37"/>
      <c r="H1362" s="37"/>
      <c r="I1362" s="37"/>
      <c r="J1362" s="37"/>
      <c r="K1362" s="37"/>
      <c r="L1362" s="37"/>
      <c r="M1362" s="79"/>
      <c r="N1362" s="38"/>
      <c r="O1362" s="22" t="str">
        <f>IF(学校情報入力!$C$7="","",IF(学校情報入力!$C$7=登録データ!F1362,1,0))</f>
        <v/>
      </c>
      <c r="P1362" s="22" t="str">
        <f>IF(学校情報入力!$C$7="","",IF(学校情報入力!$C$7=登録データ!M1362,1,0))</f>
        <v/>
      </c>
    </row>
    <row r="1363" spans="1:16">
      <c r="A1363" s="37"/>
      <c r="B1363" s="37"/>
      <c r="C1363" s="37"/>
      <c r="D1363" s="37"/>
      <c r="E1363" s="37"/>
      <c r="F1363" s="37"/>
      <c r="G1363" s="37"/>
      <c r="H1363" s="37"/>
      <c r="I1363" s="37"/>
      <c r="J1363" s="37"/>
      <c r="K1363" s="37"/>
      <c r="L1363" s="37"/>
      <c r="M1363" s="79"/>
      <c r="N1363" s="38"/>
      <c r="O1363" s="22" t="str">
        <f>IF(学校情報入力!$C$7="","",IF(学校情報入力!$C$7=登録データ!F1363,1,0))</f>
        <v/>
      </c>
      <c r="P1363" s="22" t="str">
        <f>IF(学校情報入力!$C$7="","",IF(学校情報入力!$C$7=登録データ!M1363,1,0))</f>
        <v/>
      </c>
    </row>
    <row r="1364" spans="1:16">
      <c r="A1364" s="37"/>
      <c r="B1364" s="37"/>
      <c r="C1364" s="37"/>
      <c r="D1364" s="37"/>
      <c r="E1364" s="37"/>
      <c r="F1364" s="37"/>
      <c r="G1364" s="37"/>
      <c r="H1364" s="37"/>
      <c r="I1364" s="37"/>
      <c r="J1364" s="37"/>
      <c r="K1364" s="37"/>
      <c r="L1364" s="37"/>
      <c r="M1364" s="79"/>
      <c r="N1364" s="38"/>
      <c r="O1364" s="22" t="str">
        <f>IF(学校情報入力!$C$7="","",IF(学校情報入力!$C$7=登録データ!F1364,1,0))</f>
        <v/>
      </c>
      <c r="P1364" s="22" t="str">
        <f>IF(学校情報入力!$C$7="","",IF(学校情報入力!$C$7=登録データ!M1364,1,0))</f>
        <v/>
      </c>
    </row>
    <row r="1365" spans="1:16">
      <c r="A1365" s="37"/>
      <c r="B1365" s="37"/>
      <c r="C1365" s="37"/>
      <c r="D1365" s="37"/>
      <c r="E1365" s="37"/>
      <c r="F1365" s="37"/>
      <c r="G1365" s="37"/>
      <c r="H1365" s="37"/>
      <c r="I1365" s="37"/>
      <c r="J1365" s="37"/>
      <c r="K1365" s="37"/>
      <c r="L1365" s="37"/>
      <c r="M1365" s="79"/>
      <c r="N1365" s="38"/>
      <c r="O1365" s="22" t="str">
        <f>IF(学校情報入力!$C$7="","",IF(学校情報入力!$C$7=登録データ!F1365,1,0))</f>
        <v/>
      </c>
      <c r="P1365" s="22" t="str">
        <f>IF(学校情報入力!$C$7="","",IF(学校情報入力!$C$7=登録データ!M1365,1,0))</f>
        <v/>
      </c>
    </row>
    <row r="1366" spans="1:16">
      <c r="A1366" s="37"/>
      <c r="B1366" s="37"/>
      <c r="C1366" s="37"/>
      <c r="D1366" s="37"/>
      <c r="E1366" s="37"/>
      <c r="F1366" s="37"/>
      <c r="G1366" s="37"/>
      <c r="H1366" s="37"/>
      <c r="I1366" s="37"/>
      <c r="J1366" s="37"/>
      <c r="K1366" s="37"/>
      <c r="L1366" s="37"/>
      <c r="M1366" s="79"/>
      <c r="N1366" s="38"/>
      <c r="O1366" s="22" t="str">
        <f>IF(学校情報入力!$C$7="","",IF(学校情報入力!$C$7=登録データ!F1366,1,0))</f>
        <v/>
      </c>
      <c r="P1366" s="22" t="str">
        <f>IF(学校情報入力!$C$7="","",IF(学校情報入力!$C$7=登録データ!M1366,1,0))</f>
        <v/>
      </c>
    </row>
    <row r="1367" spans="1:16">
      <c r="A1367" s="37"/>
      <c r="B1367" s="37"/>
      <c r="C1367" s="37"/>
      <c r="D1367" s="37"/>
      <c r="E1367" s="37"/>
      <c r="F1367" s="37"/>
      <c r="G1367" s="37"/>
      <c r="H1367" s="37"/>
      <c r="I1367" s="37"/>
      <c r="J1367" s="37"/>
      <c r="K1367" s="37"/>
      <c r="L1367" s="37"/>
      <c r="M1367" s="79"/>
      <c r="N1367" s="38"/>
      <c r="O1367" s="22" t="str">
        <f>IF(学校情報入力!$C$7="","",IF(学校情報入力!$C$7=登録データ!F1367,1,0))</f>
        <v/>
      </c>
      <c r="P1367" s="22" t="str">
        <f>IF(学校情報入力!$C$7="","",IF(学校情報入力!$C$7=登録データ!M1367,1,0))</f>
        <v/>
      </c>
    </row>
    <row r="1368" spans="1:16">
      <c r="A1368" s="37"/>
      <c r="B1368" s="37"/>
      <c r="C1368" s="37"/>
      <c r="D1368" s="37"/>
      <c r="E1368" s="37"/>
      <c r="F1368" s="37"/>
      <c r="G1368" s="37"/>
      <c r="H1368" s="37"/>
      <c r="I1368" s="37"/>
      <c r="J1368" s="37"/>
      <c r="K1368" s="37"/>
      <c r="L1368" s="37"/>
      <c r="M1368" s="79"/>
      <c r="N1368" s="38"/>
      <c r="O1368" s="22" t="str">
        <f>IF(学校情報入力!$C$7="","",IF(学校情報入力!$C$7=登録データ!F1368,1,0))</f>
        <v/>
      </c>
      <c r="P1368" s="22" t="str">
        <f>IF(学校情報入力!$C$7="","",IF(学校情報入力!$C$7=登録データ!M1368,1,0))</f>
        <v/>
      </c>
    </row>
    <row r="1369" spans="1:16">
      <c r="A1369" s="37"/>
      <c r="B1369" s="37"/>
      <c r="C1369" s="37"/>
      <c r="D1369" s="37"/>
      <c r="E1369" s="37"/>
      <c r="F1369" s="37"/>
      <c r="G1369" s="37"/>
      <c r="H1369" s="37"/>
      <c r="I1369" s="37"/>
      <c r="J1369" s="37"/>
      <c r="K1369" s="37"/>
      <c r="L1369" s="37"/>
      <c r="M1369" s="79"/>
      <c r="N1369" s="38"/>
      <c r="O1369" s="22" t="str">
        <f>IF(学校情報入力!$C$7="","",IF(学校情報入力!$C$7=登録データ!F1369,1,0))</f>
        <v/>
      </c>
      <c r="P1369" s="22" t="str">
        <f>IF(学校情報入力!$C$7="","",IF(学校情報入力!$C$7=登録データ!M1369,1,0))</f>
        <v/>
      </c>
    </row>
    <row r="1370" spans="1:16">
      <c r="A1370" s="37"/>
      <c r="B1370" s="37"/>
      <c r="C1370" s="37"/>
      <c r="D1370" s="37"/>
      <c r="E1370" s="37"/>
      <c r="F1370" s="37"/>
      <c r="G1370" s="37"/>
      <c r="H1370" s="37"/>
      <c r="I1370" s="37"/>
      <c r="J1370" s="37"/>
      <c r="K1370" s="37"/>
      <c r="L1370" s="37"/>
      <c r="M1370" s="79"/>
      <c r="N1370" s="38"/>
      <c r="O1370" s="22" t="str">
        <f>IF(学校情報入力!$C$7="","",IF(学校情報入力!$C$7=登録データ!F1370,1,0))</f>
        <v/>
      </c>
      <c r="P1370" s="22" t="str">
        <f>IF(学校情報入力!$C$7="","",IF(学校情報入力!$C$7=登録データ!M1370,1,0))</f>
        <v/>
      </c>
    </row>
    <row r="1371" spans="1:16">
      <c r="A1371" s="37"/>
      <c r="B1371" s="37"/>
      <c r="C1371" s="37"/>
      <c r="D1371" s="37"/>
      <c r="E1371" s="37"/>
      <c r="F1371" s="37"/>
      <c r="G1371" s="37"/>
      <c r="H1371" s="37"/>
      <c r="I1371" s="37"/>
      <c r="J1371" s="37"/>
      <c r="K1371" s="37"/>
      <c r="L1371" s="37"/>
      <c r="M1371" s="79"/>
      <c r="N1371" s="38"/>
      <c r="O1371" s="22" t="str">
        <f>IF(学校情報入力!$C$7="","",IF(学校情報入力!$C$7=登録データ!F1371,1,0))</f>
        <v/>
      </c>
      <c r="P1371" s="22" t="str">
        <f>IF(学校情報入力!$C$7="","",IF(学校情報入力!$C$7=登録データ!M1371,1,0))</f>
        <v/>
      </c>
    </row>
    <row r="1372" spans="1:16">
      <c r="A1372" s="37"/>
      <c r="B1372" s="37"/>
      <c r="C1372" s="37"/>
      <c r="D1372" s="37"/>
      <c r="E1372" s="37"/>
      <c r="F1372" s="37"/>
      <c r="G1372" s="37"/>
      <c r="H1372" s="37"/>
      <c r="I1372" s="37"/>
      <c r="J1372" s="37"/>
      <c r="K1372" s="37"/>
      <c r="L1372" s="37"/>
      <c r="M1372" s="79"/>
      <c r="N1372" s="38"/>
      <c r="O1372" s="22" t="str">
        <f>IF(学校情報入力!$C$7="","",IF(学校情報入力!$C$7=登録データ!F1372,1,0))</f>
        <v/>
      </c>
      <c r="P1372" s="22" t="str">
        <f>IF(学校情報入力!$C$7="","",IF(学校情報入力!$C$7=登録データ!M1372,1,0))</f>
        <v/>
      </c>
    </row>
    <row r="1373" spans="1:16">
      <c r="A1373" s="37"/>
      <c r="B1373" s="37"/>
      <c r="C1373" s="37"/>
      <c r="D1373" s="37"/>
      <c r="E1373" s="37"/>
      <c r="F1373" s="37"/>
      <c r="G1373" s="37"/>
      <c r="H1373" s="37"/>
      <c r="I1373" s="37"/>
      <c r="J1373" s="37"/>
      <c r="K1373" s="37"/>
      <c r="L1373" s="37"/>
      <c r="M1373" s="79"/>
      <c r="N1373" s="38"/>
      <c r="O1373" s="22" t="str">
        <f>IF(学校情報入力!$C$7="","",IF(学校情報入力!$C$7=登録データ!F1373,1,0))</f>
        <v/>
      </c>
      <c r="P1373" s="22" t="str">
        <f>IF(学校情報入力!$C$7="","",IF(学校情報入力!$C$7=登録データ!M1373,1,0))</f>
        <v/>
      </c>
    </row>
    <row r="1374" spans="1:16">
      <c r="A1374" s="37"/>
      <c r="B1374" s="37"/>
      <c r="C1374" s="37"/>
      <c r="D1374" s="37"/>
      <c r="E1374" s="37"/>
      <c r="F1374" s="37"/>
      <c r="G1374" s="37"/>
      <c r="H1374" s="37"/>
      <c r="I1374" s="37"/>
      <c r="J1374" s="37"/>
      <c r="K1374" s="37"/>
      <c r="L1374" s="37"/>
      <c r="M1374" s="79"/>
      <c r="N1374" s="38"/>
      <c r="O1374" s="22" t="str">
        <f>IF(学校情報入力!$C$7="","",IF(学校情報入力!$C$7=登録データ!F1374,1,0))</f>
        <v/>
      </c>
      <c r="P1374" s="22" t="str">
        <f>IF(学校情報入力!$C$7="","",IF(学校情報入力!$C$7=登録データ!M1374,1,0))</f>
        <v/>
      </c>
    </row>
    <row r="1375" spans="1:16">
      <c r="A1375" s="37"/>
      <c r="B1375" s="37"/>
      <c r="C1375" s="37"/>
      <c r="D1375" s="37"/>
      <c r="E1375" s="37"/>
      <c r="F1375" s="37"/>
      <c r="G1375" s="37"/>
      <c r="H1375" s="37"/>
      <c r="I1375" s="37"/>
      <c r="J1375" s="37"/>
      <c r="K1375" s="37"/>
      <c r="L1375" s="37"/>
      <c r="M1375" s="79"/>
      <c r="N1375" s="38"/>
      <c r="O1375" s="22" t="str">
        <f>IF(学校情報入力!$C$7="","",IF(学校情報入力!$C$7=登録データ!F1375,1,0))</f>
        <v/>
      </c>
      <c r="P1375" s="22" t="str">
        <f>IF(学校情報入力!$C$7="","",IF(学校情報入力!$C$7=登録データ!M1375,1,0))</f>
        <v/>
      </c>
    </row>
    <row r="1376" spans="1:16">
      <c r="A1376" s="37"/>
      <c r="B1376" s="37"/>
      <c r="C1376" s="37"/>
      <c r="D1376" s="37"/>
      <c r="E1376" s="37"/>
      <c r="F1376" s="37"/>
      <c r="G1376" s="37"/>
      <c r="H1376" s="37"/>
      <c r="I1376" s="37"/>
      <c r="J1376" s="37"/>
      <c r="K1376" s="37"/>
      <c r="L1376" s="37"/>
      <c r="M1376" s="79"/>
      <c r="N1376" s="38"/>
      <c r="O1376" s="22" t="str">
        <f>IF(学校情報入力!$C$7="","",IF(学校情報入力!$C$7=登録データ!F1376,1,0))</f>
        <v/>
      </c>
      <c r="P1376" s="22" t="str">
        <f>IF(学校情報入力!$C$7="","",IF(学校情報入力!$C$7=登録データ!M1376,1,0))</f>
        <v/>
      </c>
    </row>
    <row r="1377" spans="1:16">
      <c r="A1377" s="37"/>
      <c r="B1377" s="37"/>
      <c r="C1377" s="37"/>
      <c r="D1377" s="37"/>
      <c r="E1377" s="37"/>
      <c r="F1377" s="37"/>
      <c r="G1377" s="37"/>
      <c r="H1377" s="37"/>
      <c r="I1377" s="37"/>
      <c r="J1377" s="37"/>
      <c r="K1377" s="37"/>
      <c r="L1377" s="37"/>
      <c r="M1377" s="79"/>
      <c r="N1377" s="38"/>
      <c r="O1377" s="22" t="str">
        <f>IF(学校情報入力!$C$7="","",IF(学校情報入力!$C$7=登録データ!F1377,1,0))</f>
        <v/>
      </c>
      <c r="P1377" s="22" t="str">
        <f>IF(学校情報入力!$C$7="","",IF(学校情報入力!$C$7=登録データ!M1377,1,0))</f>
        <v/>
      </c>
    </row>
    <row r="1378" spans="1:16">
      <c r="A1378" s="37"/>
      <c r="B1378" s="37"/>
      <c r="C1378" s="37"/>
      <c r="D1378" s="37"/>
      <c r="E1378" s="37"/>
      <c r="F1378" s="37"/>
      <c r="G1378" s="37"/>
      <c r="H1378" s="37"/>
      <c r="I1378" s="37"/>
      <c r="J1378" s="37"/>
      <c r="K1378" s="37"/>
      <c r="L1378" s="37"/>
      <c r="M1378" s="79"/>
      <c r="N1378" s="38"/>
      <c r="O1378" s="22" t="str">
        <f>IF(学校情報入力!$C$7="","",IF(学校情報入力!$C$7=登録データ!F1378,1,0))</f>
        <v/>
      </c>
      <c r="P1378" s="22" t="str">
        <f>IF(学校情報入力!$C$7="","",IF(学校情報入力!$C$7=登録データ!M1378,1,0))</f>
        <v/>
      </c>
    </row>
    <row r="1379" spans="1:16">
      <c r="A1379" s="37"/>
      <c r="B1379" s="37"/>
      <c r="C1379" s="37"/>
      <c r="D1379" s="37"/>
      <c r="E1379" s="37"/>
      <c r="F1379" s="37"/>
      <c r="G1379" s="37"/>
      <c r="H1379" s="37"/>
      <c r="I1379" s="37"/>
      <c r="J1379" s="37"/>
      <c r="K1379" s="37"/>
      <c r="L1379" s="37"/>
      <c r="M1379" s="79"/>
      <c r="N1379" s="38"/>
      <c r="O1379" s="22" t="str">
        <f>IF(学校情報入力!$C$7="","",IF(学校情報入力!$C$7=登録データ!F1379,1,0))</f>
        <v/>
      </c>
      <c r="P1379" s="22" t="str">
        <f>IF(学校情報入力!$C$7="","",IF(学校情報入力!$C$7=登録データ!M1379,1,0))</f>
        <v/>
      </c>
    </row>
    <row r="1380" spans="1:16">
      <c r="A1380" s="37"/>
      <c r="B1380" s="37"/>
      <c r="C1380" s="37"/>
      <c r="D1380" s="37"/>
      <c r="E1380" s="37"/>
      <c r="F1380" s="37"/>
      <c r="G1380" s="37"/>
      <c r="H1380" s="37"/>
      <c r="I1380" s="37"/>
      <c r="J1380" s="37"/>
      <c r="K1380" s="37"/>
      <c r="L1380" s="37"/>
      <c r="M1380" s="79"/>
      <c r="N1380" s="38"/>
      <c r="O1380" s="22" t="str">
        <f>IF(学校情報入力!$C$7="","",IF(学校情報入力!$C$7=登録データ!F1380,1,0))</f>
        <v/>
      </c>
      <c r="P1380" s="22" t="str">
        <f>IF(学校情報入力!$C$7="","",IF(学校情報入力!$C$7=登録データ!M1380,1,0))</f>
        <v/>
      </c>
    </row>
    <row r="1381" spans="1:16">
      <c r="A1381" s="37"/>
      <c r="B1381" s="37"/>
      <c r="C1381" s="37"/>
      <c r="D1381" s="37"/>
      <c r="E1381" s="37"/>
      <c r="F1381" s="37"/>
      <c r="G1381" s="37"/>
      <c r="H1381" s="37"/>
      <c r="I1381" s="37"/>
      <c r="J1381" s="37"/>
      <c r="K1381" s="37"/>
      <c r="L1381" s="37"/>
      <c r="M1381" s="79"/>
      <c r="N1381" s="38"/>
      <c r="O1381" s="22" t="str">
        <f>IF(学校情報入力!$C$7="","",IF(学校情報入力!$C$7=登録データ!F1381,1,0))</f>
        <v/>
      </c>
      <c r="P1381" s="22" t="str">
        <f>IF(学校情報入力!$C$7="","",IF(学校情報入力!$C$7=登録データ!M1381,1,0))</f>
        <v/>
      </c>
    </row>
    <row r="1382" spans="1:16">
      <c r="A1382" s="37"/>
      <c r="B1382" s="37"/>
      <c r="C1382" s="37"/>
      <c r="D1382" s="37"/>
      <c r="E1382" s="37"/>
      <c r="F1382" s="37"/>
      <c r="G1382" s="37"/>
      <c r="H1382" s="37"/>
      <c r="I1382" s="37"/>
      <c r="J1382" s="37"/>
      <c r="K1382" s="37"/>
      <c r="L1382" s="37"/>
      <c r="M1382" s="79"/>
      <c r="N1382" s="38"/>
      <c r="O1382" s="22" t="str">
        <f>IF(学校情報入力!$C$7="","",IF(学校情報入力!$C$7=登録データ!F1382,1,0))</f>
        <v/>
      </c>
      <c r="P1382" s="22" t="str">
        <f>IF(学校情報入力!$C$7="","",IF(学校情報入力!$C$7=登録データ!M1382,1,0))</f>
        <v/>
      </c>
    </row>
    <row r="1383" spans="1:16">
      <c r="A1383" s="37"/>
      <c r="B1383" s="37"/>
      <c r="C1383" s="37"/>
      <c r="D1383" s="37"/>
      <c r="E1383" s="37"/>
      <c r="F1383" s="37"/>
      <c r="G1383" s="37"/>
      <c r="H1383" s="37"/>
      <c r="I1383" s="37"/>
      <c r="J1383" s="37"/>
      <c r="K1383" s="37"/>
      <c r="L1383" s="37"/>
      <c r="M1383" s="79"/>
      <c r="N1383" s="38"/>
      <c r="O1383" s="22" t="str">
        <f>IF(学校情報入力!$C$7="","",IF(学校情報入力!$C$7=登録データ!F1383,1,0))</f>
        <v/>
      </c>
      <c r="P1383" s="22" t="str">
        <f>IF(学校情報入力!$C$7="","",IF(学校情報入力!$C$7=登録データ!M1383,1,0))</f>
        <v/>
      </c>
    </row>
    <row r="1384" spans="1:16">
      <c r="A1384" s="37"/>
      <c r="B1384" s="37"/>
      <c r="C1384" s="37"/>
      <c r="D1384" s="37"/>
      <c r="E1384" s="37"/>
      <c r="F1384" s="37"/>
      <c r="G1384" s="37"/>
      <c r="H1384" s="37"/>
      <c r="I1384" s="37"/>
      <c r="J1384" s="37"/>
      <c r="K1384" s="37"/>
      <c r="L1384" s="37"/>
      <c r="M1384" s="79"/>
      <c r="N1384" s="38"/>
      <c r="O1384" s="22" t="str">
        <f>IF(学校情報入力!$C$7="","",IF(学校情報入力!$C$7=登録データ!F1384,1,0))</f>
        <v/>
      </c>
      <c r="P1384" s="22" t="str">
        <f>IF(学校情報入力!$C$7="","",IF(学校情報入力!$C$7=登録データ!M1384,1,0))</f>
        <v/>
      </c>
    </row>
    <row r="1385" spans="1:16">
      <c r="A1385" s="37"/>
      <c r="B1385" s="37"/>
      <c r="C1385" s="37"/>
      <c r="D1385" s="37"/>
      <c r="E1385" s="37"/>
      <c r="F1385" s="37"/>
      <c r="G1385" s="37"/>
      <c r="H1385" s="37"/>
      <c r="I1385" s="37"/>
      <c r="J1385" s="37"/>
      <c r="K1385" s="37"/>
      <c r="L1385" s="37"/>
      <c r="M1385" s="79"/>
      <c r="N1385" s="38"/>
      <c r="O1385" s="22" t="str">
        <f>IF(学校情報入力!$C$7="","",IF(学校情報入力!$C$7=登録データ!F1385,1,0))</f>
        <v/>
      </c>
      <c r="P1385" s="22" t="str">
        <f>IF(学校情報入力!$C$7="","",IF(学校情報入力!$C$7=登録データ!M1385,1,0))</f>
        <v/>
      </c>
    </row>
    <row r="1386" spans="1:16">
      <c r="A1386" s="37"/>
      <c r="B1386" s="37"/>
      <c r="C1386" s="37"/>
      <c r="D1386" s="37"/>
      <c r="E1386" s="37"/>
      <c r="F1386" s="37"/>
      <c r="G1386" s="37"/>
      <c r="H1386" s="37"/>
      <c r="I1386" s="37"/>
      <c r="J1386" s="37"/>
      <c r="K1386" s="37"/>
      <c r="L1386" s="37"/>
      <c r="M1386" s="79"/>
      <c r="N1386" s="38"/>
      <c r="O1386" s="22" t="str">
        <f>IF(学校情報入力!$C$7="","",IF(学校情報入力!$C$7=登録データ!F1386,1,0))</f>
        <v/>
      </c>
      <c r="P1386" s="22" t="str">
        <f>IF(学校情報入力!$C$7="","",IF(学校情報入力!$C$7=登録データ!M1386,1,0))</f>
        <v/>
      </c>
    </row>
    <row r="1387" spans="1:16">
      <c r="A1387" s="37"/>
      <c r="B1387" s="37"/>
      <c r="C1387" s="37"/>
      <c r="D1387" s="37"/>
      <c r="E1387" s="37"/>
      <c r="F1387" s="37"/>
      <c r="G1387" s="37"/>
      <c r="H1387" s="37"/>
      <c r="I1387" s="37"/>
      <c r="J1387" s="37"/>
      <c r="K1387" s="37"/>
      <c r="L1387" s="37"/>
      <c r="M1387" s="79"/>
      <c r="N1387" s="38"/>
      <c r="O1387" s="22" t="str">
        <f>IF(学校情報入力!$C$7="","",IF(学校情報入力!$C$7=登録データ!F1387,1,0))</f>
        <v/>
      </c>
      <c r="P1387" s="22" t="str">
        <f>IF(学校情報入力!$C$7="","",IF(学校情報入力!$C$7=登録データ!M1387,1,0))</f>
        <v/>
      </c>
    </row>
    <row r="1388" spans="1:16">
      <c r="A1388" s="37"/>
      <c r="B1388" s="37"/>
      <c r="C1388" s="37"/>
      <c r="D1388" s="37"/>
      <c r="E1388" s="37"/>
      <c r="F1388" s="37"/>
      <c r="G1388" s="37"/>
      <c r="H1388" s="37"/>
      <c r="I1388" s="37"/>
      <c r="J1388" s="37"/>
      <c r="K1388" s="37"/>
      <c r="L1388" s="37"/>
      <c r="M1388" s="79"/>
      <c r="N1388" s="38"/>
      <c r="O1388" s="22" t="str">
        <f>IF(学校情報入力!$C$7="","",IF(学校情報入力!$C$7=登録データ!F1388,1,0))</f>
        <v/>
      </c>
      <c r="P1388" s="22" t="str">
        <f>IF(学校情報入力!$C$7="","",IF(学校情報入力!$C$7=登録データ!M1388,1,0))</f>
        <v/>
      </c>
    </row>
    <row r="1389" spans="1:16">
      <c r="A1389" s="37"/>
      <c r="B1389" s="37"/>
      <c r="C1389" s="37"/>
      <c r="D1389" s="37"/>
      <c r="E1389" s="37"/>
      <c r="F1389" s="37"/>
      <c r="G1389" s="37"/>
      <c r="H1389" s="37"/>
      <c r="I1389" s="37"/>
      <c r="J1389" s="37"/>
      <c r="K1389" s="37"/>
      <c r="L1389" s="37"/>
      <c r="M1389" s="79"/>
      <c r="N1389" s="38"/>
      <c r="O1389" s="22" t="str">
        <f>IF(学校情報入力!$C$7="","",IF(学校情報入力!$C$7=登録データ!F1389,1,0))</f>
        <v/>
      </c>
      <c r="P1389" s="22" t="str">
        <f>IF(学校情報入力!$C$7="","",IF(学校情報入力!$C$7=登録データ!M1389,1,0))</f>
        <v/>
      </c>
    </row>
    <row r="1390" spans="1:16">
      <c r="A1390" s="37"/>
      <c r="B1390" s="37"/>
      <c r="C1390" s="37"/>
      <c r="D1390" s="37"/>
      <c r="E1390" s="37"/>
      <c r="F1390" s="37"/>
      <c r="G1390" s="37"/>
      <c r="H1390" s="37"/>
      <c r="I1390" s="37"/>
      <c r="J1390" s="37"/>
      <c r="K1390" s="37"/>
      <c r="L1390" s="37"/>
      <c r="M1390" s="79"/>
      <c r="N1390" s="38"/>
      <c r="O1390" s="22" t="str">
        <f>IF(学校情報入力!$C$7="","",IF(学校情報入力!$C$7=登録データ!F1390,1,0))</f>
        <v/>
      </c>
      <c r="P1390" s="22" t="str">
        <f>IF(学校情報入力!$C$7="","",IF(学校情報入力!$C$7=登録データ!M1390,1,0))</f>
        <v/>
      </c>
    </row>
    <row r="1391" spans="1:16">
      <c r="A1391" s="37"/>
      <c r="B1391" s="37"/>
      <c r="C1391" s="37"/>
      <c r="D1391" s="37"/>
      <c r="E1391" s="37"/>
      <c r="F1391" s="37"/>
      <c r="G1391" s="37"/>
      <c r="H1391" s="37"/>
      <c r="I1391" s="37"/>
      <c r="J1391" s="37"/>
      <c r="K1391" s="37"/>
      <c r="L1391" s="37"/>
      <c r="M1391" s="79"/>
      <c r="N1391" s="38"/>
      <c r="O1391" s="22" t="str">
        <f>IF(学校情報入力!$C$7="","",IF(学校情報入力!$C$7=登録データ!F1391,1,0))</f>
        <v/>
      </c>
      <c r="P1391" s="22" t="str">
        <f>IF(学校情報入力!$C$7="","",IF(学校情報入力!$C$7=登録データ!M1391,1,0))</f>
        <v/>
      </c>
    </row>
    <row r="1392" spans="1:16">
      <c r="A1392" s="37"/>
      <c r="B1392" s="37"/>
      <c r="C1392" s="37"/>
      <c r="D1392" s="37"/>
      <c r="E1392" s="37"/>
      <c r="F1392" s="37"/>
      <c r="G1392" s="37"/>
      <c r="H1392" s="37"/>
      <c r="I1392" s="37"/>
      <c r="J1392" s="37"/>
      <c r="K1392" s="37"/>
      <c r="L1392" s="37"/>
      <c r="M1392" s="79"/>
      <c r="N1392" s="38"/>
      <c r="O1392" s="22" t="str">
        <f>IF(学校情報入力!$C$7="","",IF(学校情報入力!$C$7=登録データ!F1392,1,0))</f>
        <v/>
      </c>
      <c r="P1392" s="22" t="str">
        <f>IF(学校情報入力!$C$7="","",IF(学校情報入力!$C$7=登録データ!M1392,1,0))</f>
        <v/>
      </c>
    </row>
    <row r="1393" spans="1:16">
      <c r="A1393" s="37"/>
      <c r="B1393" s="37"/>
      <c r="C1393" s="37"/>
      <c r="D1393" s="37"/>
      <c r="E1393" s="37"/>
      <c r="F1393" s="37"/>
      <c r="G1393" s="37"/>
      <c r="H1393" s="37"/>
      <c r="I1393" s="37"/>
      <c r="J1393" s="37"/>
      <c r="K1393" s="37"/>
      <c r="L1393" s="37"/>
      <c r="M1393" s="79"/>
      <c r="N1393" s="38"/>
      <c r="O1393" s="22" t="str">
        <f>IF(学校情報入力!$C$7="","",IF(学校情報入力!$C$7=登録データ!F1393,1,0))</f>
        <v/>
      </c>
      <c r="P1393" s="22" t="str">
        <f>IF(学校情報入力!$C$7="","",IF(学校情報入力!$C$7=登録データ!M1393,1,0))</f>
        <v/>
      </c>
    </row>
    <row r="1394" spans="1:16">
      <c r="A1394" s="37"/>
      <c r="B1394" s="37"/>
      <c r="C1394" s="37"/>
      <c r="D1394" s="37"/>
      <c r="E1394" s="37"/>
      <c r="F1394" s="37"/>
      <c r="G1394" s="37"/>
      <c r="H1394" s="37"/>
      <c r="I1394" s="37"/>
      <c r="J1394" s="37"/>
      <c r="K1394" s="37"/>
      <c r="L1394" s="37"/>
      <c r="M1394" s="79"/>
      <c r="N1394" s="38"/>
      <c r="O1394" s="22" t="str">
        <f>IF(学校情報入力!$C$7="","",IF(学校情報入力!$C$7=登録データ!F1394,1,0))</f>
        <v/>
      </c>
      <c r="P1394" s="22" t="str">
        <f>IF(学校情報入力!$C$7="","",IF(学校情報入力!$C$7=登録データ!M1394,1,0))</f>
        <v/>
      </c>
    </row>
    <row r="1395" spans="1:16">
      <c r="A1395" s="37"/>
      <c r="B1395" s="37"/>
      <c r="C1395" s="37"/>
      <c r="D1395" s="37"/>
      <c r="E1395" s="37"/>
      <c r="F1395" s="37"/>
      <c r="G1395" s="37"/>
      <c r="H1395" s="37"/>
      <c r="I1395" s="37"/>
      <c r="J1395" s="37"/>
      <c r="K1395" s="37"/>
      <c r="L1395" s="37"/>
      <c r="M1395" s="79"/>
      <c r="N1395" s="38"/>
      <c r="O1395" s="22" t="str">
        <f>IF(学校情報入力!$C$7="","",IF(学校情報入力!$C$7=登録データ!F1395,1,0))</f>
        <v/>
      </c>
      <c r="P1395" s="22" t="str">
        <f>IF(学校情報入力!$C$7="","",IF(学校情報入力!$C$7=登録データ!M1395,1,0))</f>
        <v/>
      </c>
    </row>
    <row r="1396" spans="1:16">
      <c r="A1396" s="37"/>
      <c r="B1396" s="37"/>
      <c r="C1396" s="37"/>
      <c r="D1396" s="37"/>
      <c r="E1396" s="37"/>
      <c r="F1396" s="37"/>
      <c r="G1396" s="37"/>
      <c r="H1396" s="37"/>
      <c r="I1396" s="37"/>
      <c r="J1396" s="37"/>
      <c r="K1396" s="37"/>
      <c r="L1396" s="37"/>
      <c r="M1396" s="79"/>
      <c r="N1396" s="38"/>
      <c r="O1396" s="22" t="str">
        <f>IF(学校情報入力!$C$7="","",IF(学校情報入力!$C$7=登録データ!F1396,1,0))</f>
        <v/>
      </c>
      <c r="P1396" s="22" t="str">
        <f>IF(学校情報入力!$C$7="","",IF(学校情報入力!$C$7=登録データ!M1396,1,0))</f>
        <v/>
      </c>
    </row>
    <row r="1397" spans="1:16">
      <c r="A1397" s="37"/>
      <c r="B1397" s="37"/>
      <c r="C1397" s="37"/>
      <c r="D1397" s="37"/>
      <c r="E1397" s="37"/>
      <c r="F1397" s="37"/>
      <c r="G1397" s="37"/>
      <c r="H1397" s="37"/>
      <c r="I1397" s="37"/>
      <c r="J1397" s="37"/>
      <c r="K1397" s="37"/>
      <c r="L1397" s="37"/>
      <c r="M1397" s="79"/>
      <c r="N1397" s="38"/>
      <c r="O1397" s="22" t="str">
        <f>IF(学校情報入力!$C$7="","",IF(学校情報入力!$C$7=登録データ!F1397,1,0))</f>
        <v/>
      </c>
      <c r="P1397" s="22" t="str">
        <f>IF(学校情報入力!$C$7="","",IF(学校情報入力!$C$7=登録データ!M1397,1,0))</f>
        <v/>
      </c>
    </row>
    <row r="1398" spans="1:16">
      <c r="A1398" s="37"/>
      <c r="B1398" s="37"/>
      <c r="C1398" s="37"/>
      <c r="D1398" s="37"/>
      <c r="E1398" s="37"/>
      <c r="F1398" s="37"/>
      <c r="G1398" s="37"/>
      <c r="H1398" s="37"/>
      <c r="I1398" s="37"/>
      <c r="J1398" s="37"/>
      <c r="K1398" s="37"/>
      <c r="L1398" s="37"/>
      <c r="M1398" s="79"/>
      <c r="N1398" s="38"/>
      <c r="O1398" s="22" t="str">
        <f>IF(学校情報入力!$C$7="","",IF(学校情報入力!$C$7=登録データ!F1398,1,0))</f>
        <v/>
      </c>
      <c r="P1398" s="22" t="str">
        <f>IF(学校情報入力!$C$7="","",IF(学校情報入力!$C$7=登録データ!M1398,1,0))</f>
        <v/>
      </c>
    </row>
    <row r="1399" spans="1:16">
      <c r="A1399" s="37"/>
      <c r="B1399" s="37"/>
      <c r="C1399" s="37"/>
      <c r="D1399" s="37"/>
      <c r="E1399" s="37"/>
      <c r="F1399" s="37"/>
      <c r="G1399" s="37"/>
      <c r="H1399" s="37"/>
      <c r="I1399" s="37"/>
      <c r="J1399" s="37"/>
      <c r="K1399" s="37"/>
      <c r="L1399" s="37"/>
      <c r="M1399" s="79"/>
      <c r="N1399" s="38"/>
      <c r="O1399" s="22" t="str">
        <f>IF(学校情報入力!$C$7="","",IF(学校情報入力!$C$7=登録データ!F1399,1,0))</f>
        <v/>
      </c>
      <c r="P1399" s="22" t="str">
        <f>IF(学校情報入力!$C$7="","",IF(学校情報入力!$C$7=登録データ!M1399,1,0))</f>
        <v/>
      </c>
    </row>
    <row r="1400" spans="1:16">
      <c r="A1400" s="37"/>
      <c r="B1400" s="37"/>
      <c r="C1400" s="37"/>
      <c r="D1400" s="37"/>
      <c r="E1400" s="37"/>
      <c r="F1400" s="37"/>
      <c r="G1400" s="37"/>
      <c r="H1400" s="37"/>
      <c r="I1400" s="37"/>
      <c r="J1400" s="37"/>
      <c r="K1400" s="37"/>
      <c r="L1400" s="37"/>
      <c r="M1400" s="79"/>
      <c r="N1400" s="38"/>
      <c r="O1400" s="22" t="str">
        <f>IF(学校情報入力!$C$7="","",IF(学校情報入力!$C$7=登録データ!F1400,1,0))</f>
        <v/>
      </c>
      <c r="P1400" s="22" t="str">
        <f>IF(学校情報入力!$C$7="","",IF(学校情報入力!$C$7=登録データ!M1400,1,0))</f>
        <v/>
      </c>
    </row>
    <row r="1401" spans="1:16">
      <c r="A1401" s="37"/>
      <c r="B1401" s="37"/>
      <c r="C1401" s="37"/>
      <c r="D1401" s="37"/>
      <c r="E1401" s="37"/>
      <c r="F1401" s="37"/>
      <c r="G1401" s="37"/>
      <c r="H1401" s="37"/>
      <c r="I1401" s="37"/>
      <c r="J1401" s="37"/>
      <c r="K1401" s="37"/>
      <c r="L1401" s="37"/>
      <c r="M1401" s="79"/>
      <c r="N1401" s="38"/>
      <c r="O1401" s="22" t="str">
        <f>IF(学校情報入力!$C$7="","",IF(学校情報入力!$C$7=登録データ!F1401,1,0))</f>
        <v/>
      </c>
      <c r="P1401" s="22" t="str">
        <f>IF(学校情報入力!$C$7="","",IF(学校情報入力!$C$7=登録データ!M1401,1,0))</f>
        <v/>
      </c>
    </row>
    <row r="1402" spans="1:16">
      <c r="A1402" s="37"/>
      <c r="B1402" s="37"/>
      <c r="C1402" s="37"/>
      <c r="D1402" s="37"/>
      <c r="E1402" s="37"/>
      <c r="F1402" s="37"/>
      <c r="G1402" s="37"/>
      <c r="H1402" s="37"/>
      <c r="I1402" s="37"/>
      <c r="J1402" s="37"/>
      <c r="K1402" s="37"/>
      <c r="L1402" s="37"/>
      <c r="M1402" s="79"/>
      <c r="N1402" s="38"/>
      <c r="O1402" s="22" t="str">
        <f>IF(学校情報入力!$C$7="","",IF(学校情報入力!$C$7=登録データ!F1402,1,0))</f>
        <v/>
      </c>
      <c r="P1402" s="22" t="str">
        <f>IF(学校情報入力!$C$7="","",IF(学校情報入力!$C$7=登録データ!M1402,1,0))</f>
        <v/>
      </c>
    </row>
    <row r="1403" spans="1:16">
      <c r="A1403" s="37"/>
      <c r="B1403" s="37"/>
      <c r="C1403" s="37"/>
      <c r="D1403" s="37"/>
      <c r="E1403" s="37"/>
      <c r="F1403" s="37"/>
      <c r="G1403" s="37"/>
      <c r="H1403" s="37"/>
      <c r="I1403" s="37"/>
      <c r="J1403" s="37"/>
      <c r="K1403" s="37"/>
      <c r="L1403" s="37"/>
      <c r="M1403" s="79"/>
      <c r="N1403" s="38"/>
      <c r="O1403" s="22" t="str">
        <f>IF(学校情報入力!$C$7="","",IF(学校情報入力!$C$7=登録データ!F1403,1,0))</f>
        <v/>
      </c>
      <c r="P1403" s="22" t="str">
        <f>IF(学校情報入力!$C$7="","",IF(学校情報入力!$C$7=登録データ!M1403,1,0))</f>
        <v/>
      </c>
    </row>
    <row r="1404" spans="1:16">
      <c r="A1404" s="37"/>
      <c r="B1404" s="37"/>
      <c r="C1404" s="37"/>
      <c r="D1404" s="37"/>
      <c r="E1404" s="37"/>
      <c r="F1404" s="37"/>
      <c r="G1404" s="37"/>
      <c r="H1404" s="37"/>
      <c r="I1404" s="37"/>
      <c r="J1404" s="37"/>
      <c r="K1404" s="37"/>
      <c r="L1404" s="37"/>
      <c r="M1404" s="79"/>
      <c r="N1404" s="38"/>
      <c r="O1404" s="22" t="str">
        <f>IF(学校情報入力!$C$7="","",IF(学校情報入力!$C$7=登録データ!F1404,1,0))</f>
        <v/>
      </c>
      <c r="P1404" s="22" t="str">
        <f>IF(学校情報入力!$C$7="","",IF(学校情報入力!$C$7=登録データ!M1404,1,0))</f>
        <v/>
      </c>
    </row>
    <row r="1405" spans="1:16">
      <c r="A1405" s="37"/>
      <c r="B1405" s="37"/>
      <c r="C1405" s="37"/>
      <c r="D1405" s="37"/>
      <c r="E1405" s="37"/>
      <c r="F1405" s="37"/>
      <c r="G1405" s="37"/>
      <c r="H1405" s="37"/>
      <c r="I1405" s="37"/>
      <c r="J1405" s="37"/>
      <c r="K1405" s="37"/>
      <c r="L1405" s="37"/>
      <c r="M1405" s="79"/>
      <c r="N1405" s="38"/>
      <c r="O1405" s="22" t="str">
        <f>IF(学校情報入力!$C$7="","",IF(学校情報入力!$C$7=登録データ!F1405,1,0))</f>
        <v/>
      </c>
      <c r="P1405" s="22" t="str">
        <f>IF(学校情報入力!$C$7="","",IF(学校情報入力!$C$7=登録データ!M1405,1,0))</f>
        <v/>
      </c>
    </row>
    <row r="1406" spans="1:16">
      <c r="A1406" s="37"/>
      <c r="B1406" s="37"/>
      <c r="C1406" s="37"/>
      <c r="D1406" s="37"/>
      <c r="E1406" s="37"/>
      <c r="F1406" s="37"/>
      <c r="G1406" s="37"/>
      <c r="H1406" s="37"/>
      <c r="I1406" s="37"/>
      <c r="J1406" s="37"/>
      <c r="K1406" s="37"/>
      <c r="L1406" s="37"/>
      <c r="M1406" s="79"/>
      <c r="N1406" s="38"/>
      <c r="O1406" s="22" t="str">
        <f>IF(学校情報入力!$C$7="","",IF(学校情報入力!$C$7=登録データ!F1406,1,0))</f>
        <v/>
      </c>
      <c r="P1406" s="22" t="str">
        <f>IF(学校情報入力!$C$7="","",IF(学校情報入力!$C$7=登録データ!M1406,1,0))</f>
        <v/>
      </c>
    </row>
    <row r="1407" spans="1:16">
      <c r="A1407" s="37"/>
      <c r="B1407" s="37"/>
      <c r="C1407" s="37"/>
      <c r="D1407" s="37"/>
      <c r="E1407" s="37"/>
      <c r="F1407" s="37"/>
      <c r="G1407" s="37"/>
      <c r="H1407" s="37"/>
      <c r="I1407" s="37"/>
      <c r="J1407" s="37"/>
      <c r="K1407" s="37"/>
      <c r="L1407" s="37"/>
      <c r="M1407" s="79"/>
      <c r="N1407" s="38"/>
      <c r="O1407" s="22" t="str">
        <f>IF(学校情報入力!$C$7="","",IF(学校情報入力!$C$7=登録データ!F1407,1,0))</f>
        <v/>
      </c>
      <c r="P1407" s="22" t="str">
        <f>IF(学校情報入力!$C$7="","",IF(学校情報入力!$C$7=登録データ!M1407,1,0))</f>
        <v/>
      </c>
    </row>
    <row r="1408" spans="1:16">
      <c r="A1408" s="37"/>
      <c r="B1408" s="37"/>
      <c r="C1408" s="37"/>
      <c r="D1408" s="37"/>
      <c r="E1408" s="37"/>
      <c r="F1408" s="37"/>
      <c r="G1408" s="37"/>
      <c r="H1408" s="37"/>
      <c r="I1408" s="37"/>
      <c r="J1408" s="37"/>
      <c r="K1408" s="37"/>
      <c r="L1408" s="37"/>
      <c r="M1408" s="79"/>
      <c r="N1408" s="38"/>
      <c r="O1408" s="22" t="str">
        <f>IF(学校情報入力!$C$7="","",IF(学校情報入力!$C$7=登録データ!F1408,1,0))</f>
        <v/>
      </c>
      <c r="P1408" s="22" t="str">
        <f>IF(学校情報入力!$C$7="","",IF(学校情報入力!$C$7=登録データ!M1408,1,0))</f>
        <v/>
      </c>
    </row>
    <row r="1409" spans="1:16">
      <c r="A1409" s="37"/>
      <c r="B1409" s="37"/>
      <c r="C1409" s="37"/>
      <c r="D1409" s="37"/>
      <c r="E1409" s="37"/>
      <c r="F1409" s="37"/>
      <c r="G1409" s="37"/>
      <c r="H1409" s="37"/>
      <c r="I1409" s="37"/>
      <c r="J1409" s="37"/>
      <c r="K1409" s="37"/>
      <c r="L1409" s="37"/>
      <c r="M1409" s="79"/>
      <c r="N1409" s="38"/>
      <c r="O1409" s="22" t="str">
        <f>IF(学校情報入力!$C$7="","",IF(学校情報入力!$C$7=登録データ!F1409,1,0))</f>
        <v/>
      </c>
      <c r="P1409" s="22" t="str">
        <f>IF(学校情報入力!$C$7="","",IF(学校情報入力!$C$7=登録データ!M1409,1,0))</f>
        <v/>
      </c>
    </row>
    <row r="1410" spans="1:16">
      <c r="A1410" s="37"/>
      <c r="B1410" s="37"/>
      <c r="C1410" s="37"/>
      <c r="D1410" s="37"/>
      <c r="E1410" s="37"/>
      <c r="F1410" s="37"/>
      <c r="G1410" s="37"/>
      <c r="H1410" s="37"/>
      <c r="I1410" s="37"/>
      <c r="J1410" s="37"/>
      <c r="K1410" s="37"/>
      <c r="L1410" s="37"/>
      <c r="M1410" s="79"/>
      <c r="N1410" s="38"/>
      <c r="O1410" s="22" t="str">
        <f>IF(学校情報入力!$C$7="","",IF(学校情報入力!$C$7=登録データ!F1410,1,0))</f>
        <v/>
      </c>
      <c r="P1410" s="22" t="str">
        <f>IF(学校情報入力!$C$7="","",IF(学校情報入力!$C$7=登録データ!M1410,1,0))</f>
        <v/>
      </c>
    </row>
    <row r="1411" spans="1:16">
      <c r="A1411" s="37"/>
      <c r="B1411" s="37"/>
      <c r="C1411" s="37"/>
      <c r="D1411" s="37"/>
      <c r="E1411" s="37"/>
      <c r="F1411" s="37"/>
      <c r="G1411" s="37"/>
      <c r="H1411" s="37"/>
      <c r="I1411" s="37"/>
      <c r="J1411" s="37"/>
      <c r="K1411" s="37"/>
      <c r="L1411" s="37"/>
      <c r="M1411" s="79"/>
      <c r="N1411" s="38"/>
      <c r="O1411" s="22" t="str">
        <f>IF(学校情報入力!$C$7="","",IF(学校情報入力!$C$7=登録データ!F1411,1,0))</f>
        <v/>
      </c>
      <c r="P1411" s="22" t="str">
        <f>IF(学校情報入力!$C$7="","",IF(学校情報入力!$C$7=登録データ!M1411,1,0))</f>
        <v/>
      </c>
    </row>
    <row r="1412" spans="1:16">
      <c r="A1412" s="37"/>
      <c r="B1412" s="37"/>
      <c r="C1412" s="37"/>
      <c r="D1412" s="37"/>
      <c r="E1412" s="37"/>
      <c r="F1412" s="37"/>
      <c r="G1412" s="37"/>
      <c r="H1412" s="37"/>
      <c r="I1412" s="37"/>
      <c r="J1412" s="37"/>
      <c r="K1412" s="37"/>
      <c r="L1412" s="37"/>
      <c r="M1412" s="79"/>
      <c r="N1412" s="38"/>
      <c r="O1412" s="22" t="str">
        <f>IF(学校情報入力!$C$7="","",IF(学校情報入力!$C$7=登録データ!F1412,1,0))</f>
        <v/>
      </c>
      <c r="P1412" s="22" t="str">
        <f>IF(学校情報入力!$C$7="","",IF(学校情報入力!$C$7=登録データ!M1412,1,0))</f>
        <v/>
      </c>
    </row>
    <row r="1413" spans="1:16">
      <c r="A1413" s="37"/>
      <c r="B1413" s="37"/>
      <c r="C1413" s="37"/>
      <c r="D1413" s="37"/>
      <c r="E1413" s="37"/>
      <c r="F1413" s="37"/>
      <c r="G1413" s="37"/>
      <c r="H1413" s="37"/>
      <c r="I1413" s="37"/>
      <c r="J1413" s="37"/>
      <c r="K1413" s="37"/>
      <c r="L1413" s="37"/>
      <c r="M1413" s="79"/>
      <c r="N1413" s="38"/>
      <c r="O1413" s="22" t="str">
        <f>IF(学校情報入力!$C$7="","",IF(学校情報入力!$C$7=登録データ!F1413,1,0))</f>
        <v/>
      </c>
      <c r="P1413" s="22" t="str">
        <f>IF(学校情報入力!$C$7="","",IF(学校情報入力!$C$7=登録データ!M1413,1,0))</f>
        <v/>
      </c>
    </row>
    <row r="1414" spans="1:16">
      <c r="A1414" s="37"/>
      <c r="B1414" s="37"/>
      <c r="C1414" s="37"/>
      <c r="D1414" s="37"/>
      <c r="E1414" s="37"/>
      <c r="F1414" s="37"/>
      <c r="G1414" s="37"/>
      <c r="H1414" s="37"/>
      <c r="I1414" s="37"/>
      <c r="J1414" s="37"/>
      <c r="K1414" s="37"/>
      <c r="L1414" s="37"/>
      <c r="M1414" s="79"/>
      <c r="N1414" s="38"/>
      <c r="O1414" s="22" t="str">
        <f>IF(学校情報入力!$C$7="","",IF(学校情報入力!$C$7=登録データ!F1414,1,0))</f>
        <v/>
      </c>
      <c r="P1414" s="22" t="str">
        <f>IF(学校情報入力!$C$7="","",IF(学校情報入力!$C$7=登録データ!M1414,1,0))</f>
        <v/>
      </c>
    </row>
    <row r="1415" spans="1:16">
      <c r="A1415" s="37"/>
      <c r="B1415" s="37"/>
      <c r="C1415" s="37"/>
      <c r="D1415" s="37"/>
      <c r="E1415" s="37"/>
      <c r="F1415" s="37"/>
      <c r="G1415" s="37"/>
      <c r="H1415" s="37"/>
      <c r="I1415" s="37"/>
      <c r="J1415" s="37"/>
      <c r="K1415" s="37"/>
      <c r="L1415" s="37"/>
      <c r="M1415" s="79"/>
      <c r="N1415" s="38"/>
      <c r="O1415" s="22" t="str">
        <f>IF(学校情報入力!$C$7="","",IF(学校情報入力!$C$7=登録データ!F1415,1,0))</f>
        <v/>
      </c>
      <c r="P1415" s="22" t="str">
        <f>IF(学校情報入力!$C$7="","",IF(学校情報入力!$C$7=登録データ!M1415,1,0))</f>
        <v/>
      </c>
    </row>
    <row r="1416" spans="1:16">
      <c r="A1416" s="37"/>
      <c r="B1416" s="37"/>
      <c r="C1416" s="37"/>
      <c r="D1416" s="37"/>
      <c r="E1416" s="37"/>
      <c r="F1416" s="37"/>
      <c r="G1416" s="37"/>
      <c r="H1416" s="37"/>
      <c r="I1416" s="37"/>
      <c r="J1416" s="37"/>
      <c r="K1416" s="37"/>
      <c r="L1416" s="37"/>
      <c r="M1416" s="79"/>
      <c r="N1416" s="38"/>
      <c r="O1416" s="22" t="str">
        <f>IF(学校情報入力!$C$7="","",IF(学校情報入力!$C$7=登録データ!F1416,1,0))</f>
        <v/>
      </c>
      <c r="P1416" s="22" t="str">
        <f>IF(学校情報入力!$C$7="","",IF(学校情報入力!$C$7=登録データ!M1416,1,0))</f>
        <v/>
      </c>
    </row>
    <row r="1417" spans="1:16">
      <c r="A1417" s="37"/>
      <c r="B1417" s="37"/>
      <c r="C1417" s="37"/>
      <c r="D1417" s="37"/>
      <c r="E1417" s="37"/>
      <c r="F1417" s="37"/>
      <c r="G1417" s="37"/>
      <c r="H1417" s="37"/>
      <c r="I1417" s="37"/>
      <c r="J1417" s="37"/>
      <c r="K1417" s="37"/>
      <c r="L1417" s="37"/>
      <c r="M1417" s="79"/>
      <c r="N1417" s="38"/>
      <c r="O1417" s="22" t="str">
        <f>IF(学校情報入力!$C$7="","",IF(学校情報入力!$C$7=登録データ!F1417,1,0))</f>
        <v/>
      </c>
      <c r="P1417" s="22" t="str">
        <f>IF(学校情報入力!$C$7="","",IF(学校情報入力!$C$7=登録データ!M1417,1,0))</f>
        <v/>
      </c>
    </row>
    <row r="1418" spans="1:16">
      <c r="A1418" s="37"/>
      <c r="B1418" s="37"/>
      <c r="C1418" s="37"/>
      <c r="D1418" s="37"/>
      <c r="E1418" s="37"/>
      <c r="F1418" s="37"/>
      <c r="G1418" s="37"/>
      <c r="H1418" s="37"/>
      <c r="I1418" s="37"/>
      <c r="J1418" s="37"/>
      <c r="K1418" s="37"/>
      <c r="L1418" s="37"/>
      <c r="M1418" s="79"/>
      <c r="N1418" s="38"/>
      <c r="O1418" s="22" t="str">
        <f>IF(学校情報入力!$C$7="","",IF(学校情報入力!$C$7=登録データ!F1418,1,0))</f>
        <v/>
      </c>
      <c r="P1418" s="22" t="str">
        <f>IF(学校情報入力!$C$7="","",IF(学校情報入力!$C$7=登録データ!M1418,1,0))</f>
        <v/>
      </c>
    </row>
    <row r="1419" spans="1:16">
      <c r="A1419" s="37"/>
      <c r="B1419" s="37"/>
      <c r="C1419" s="37"/>
      <c r="D1419" s="37"/>
      <c r="E1419" s="37"/>
      <c r="F1419" s="37"/>
      <c r="G1419" s="37"/>
      <c r="H1419" s="37"/>
      <c r="I1419" s="37"/>
      <c r="J1419" s="37"/>
      <c r="K1419" s="37"/>
      <c r="L1419" s="37"/>
      <c r="M1419" s="79"/>
      <c r="N1419" s="38"/>
      <c r="O1419" s="22" t="str">
        <f>IF(学校情報入力!$C$7="","",IF(学校情報入力!$C$7=登録データ!F1419,1,0))</f>
        <v/>
      </c>
      <c r="P1419" s="22" t="str">
        <f>IF(学校情報入力!$C$7="","",IF(学校情報入力!$C$7=登録データ!M1419,1,0))</f>
        <v/>
      </c>
    </row>
    <row r="1420" spans="1:16">
      <c r="A1420" s="37"/>
      <c r="B1420" s="37"/>
      <c r="C1420" s="37"/>
      <c r="D1420" s="37"/>
      <c r="E1420" s="37"/>
      <c r="F1420" s="37"/>
      <c r="G1420" s="37"/>
      <c r="H1420" s="37"/>
      <c r="I1420" s="37"/>
      <c r="J1420" s="37"/>
      <c r="K1420" s="37"/>
      <c r="L1420" s="37"/>
      <c r="M1420" s="79"/>
      <c r="N1420" s="38"/>
      <c r="O1420" s="22" t="str">
        <f>IF(学校情報入力!$C$7="","",IF(学校情報入力!$C$7=登録データ!F1420,1,0))</f>
        <v/>
      </c>
      <c r="P1420" s="22" t="str">
        <f>IF(学校情報入力!$C$7="","",IF(学校情報入力!$C$7=登録データ!M1420,1,0))</f>
        <v/>
      </c>
    </row>
    <row r="1421" spans="1:16">
      <c r="A1421" s="37"/>
      <c r="B1421" s="37"/>
      <c r="C1421" s="37"/>
      <c r="D1421" s="37"/>
      <c r="E1421" s="37"/>
      <c r="F1421" s="37"/>
      <c r="G1421" s="37"/>
      <c r="H1421" s="37"/>
      <c r="I1421" s="37"/>
      <c r="J1421" s="37"/>
      <c r="K1421" s="37"/>
      <c r="L1421" s="37"/>
      <c r="M1421" s="79"/>
      <c r="N1421" s="38"/>
      <c r="O1421" s="22" t="str">
        <f>IF(学校情報入力!$C$7="","",IF(学校情報入力!$C$7=登録データ!F1421,1,0))</f>
        <v/>
      </c>
      <c r="P1421" s="22" t="str">
        <f>IF(学校情報入力!$C$7="","",IF(学校情報入力!$C$7=登録データ!M1421,1,0))</f>
        <v/>
      </c>
    </row>
    <row r="1422" spans="1:16">
      <c r="A1422" s="37"/>
      <c r="B1422" s="37"/>
      <c r="C1422" s="37"/>
      <c r="D1422" s="37"/>
      <c r="E1422" s="37"/>
      <c r="F1422" s="37"/>
      <c r="G1422" s="37"/>
      <c r="H1422" s="37"/>
      <c r="I1422" s="37"/>
      <c r="J1422" s="37"/>
      <c r="K1422" s="37"/>
      <c r="L1422" s="37"/>
      <c r="M1422" s="79"/>
      <c r="N1422" s="38"/>
      <c r="O1422" s="22" t="str">
        <f>IF(学校情報入力!$C$7="","",IF(学校情報入力!$C$7=登録データ!F1422,1,0))</f>
        <v/>
      </c>
      <c r="P1422" s="22" t="str">
        <f>IF(学校情報入力!$C$7="","",IF(学校情報入力!$C$7=登録データ!M1422,1,0))</f>
        <v/>
      </c>
    </row>
    <row r="1423" spans="1:16">
      <c r="A1423" s="37"/>
      <c r="B1423" s="37"/>
      <c r="C1423" s="37"/>
      <c r="D1423" s="37"/>
      <c r="E1423" s="37"/>
      <c r="F1423" s="37"/>
      <c r="G1423" s="37"/>
      <c r="H1423" s="37"/>
      <c r="I1423" s="37"/>
      <c r="J1423" s="37"/>
      <c r="K1423" s="37"/>
      <c r="L1423" s="37"/>
      <c r="M1423" s="79"/>
      <c r="N1423" s="38"/>
      <c r="O1423" s="22" t="str">
        <f>IF(学校情報入力!$C$7="","",IF(学校情報入力!$C$7=登録データ!F1423,1,0))</f>
        <v/>
      </c>
      <c r="P1423" s="22" t="str">
        <f>IF(学校情報入力!$C$7="","",IF(学校情報入力!$C$7=登録データ!M1423,1,0))</f>
        <v/>
      </c>
    </row>
    <row r="1424" spans="1:16">
      <c r="A1424" s="37"/>
      <c r="B1424" s="37"/>
      <c r="C1424" s="37"/>
      <c r="D1424" s="37"/>
      <c r="E1424" s="37"/>
      <c r="F1424" s="37"/>
      <c r="G1424" s="37"/>
      <c r="H1424" s="37"/>
      <c r="I1424" s="37"/>
      <c r="J1424" s="37"/>
      <c r="K1424" s="37"/>
      <c r="L1424" s="37"/>
      <c r="M1424" s="79"/>
      <c r="N1424" s="38"/>
      <c r="O1424" s="22" t="str">
        <f>IF(学校情報入力!$C$7="","",IF(学校情報入力!$C$7=登録データ!F1424,1,0))</f>
        <v/>
      </c>
      <c r="P1424" s="22" t="str">
        <f>IF(学校情報入力!$C$7="","",IF(学校情報入力!$C$7=登録データ!M1424,1,0))</f>
        <v/>
      </c>
    </row>
    <row r="1425" spans="1:16">
      <c r="A1425" s="37"/>
      <c r="B1425" s="37"/>
      <c r="C1425" s="37"/>
      <c r="D1425" s="37"/>
      <c r="E1425" s="37"/>
      <c r="F1425" s="37"/>
      <c r="G1425" s="37"/>
      <c r="H1425" s="37"/>
      <c r="I1425" s="37"/>
      <c r="J1425" s="37"/>
      <c r="K1425" s="37"/>
      <c r="L1425" s="37"/>
      <c r="M1425" s="79"/>
      <c r="N1425" s="38"/>
      <c r="O1425" s="22" t="str">
        <f>IF(学校情報入力!$C$7="","",IF(学校情報入力!$C$7=登録データ!F1425,1,0))</f>
        <v/>
      </c>
      <c r="P1425" s="22" t="str">
        <f>IF(学校情報入力!$C$7="","",IF(学校情報入力!$C$7=登録データ!M1425,1,0))</f>
        <v/>
      </c>
    </row>
    <row r="1426" spans="1:16">
      <c r="A1426" s="37"/>
      <c r="B1426" s="37"/>
      <c r="C1426" s="37"/>
      <c r="D1426" s="37"/>
      <c r="E1426" s="37"/>
      <c r="F1426" s="37"/>
      <c r="G1426" s="37"/>
      <c r="H1426" s="37"/>
      <c r="I1426" s="37"/>
      <c r="J1426" s="37"/>
      <c r="K1426" s="37"/>
      <c r="L1426" s="37"/>
      <c r="M1426" s="79"/>
      <c r="N1426" s="38"/>
      <c r="O1426" s="22" t="str">
        <f>IF(学校情報入力!$C$7="","",IF(学校情報入力!$C$7=登録データ!F1426,1,0))</f>
        <v/>
      </c>
      <c r="P1426" s="22" t="str">
        <f>IF(学校情報入力!$C$7="","",IF(学校情報入力!$C$7=登録データ!M1426,1,0))</f>
        <v/>
      </c>
    </row>
    <row r="1427" spans="1:16">
      <c r="A1427" s="37"/>
      <c r="B1427" s="37"/>
      <c r="C1427" s="37"/>
      <c r="D1427" s="37"/>
      <c r="E1427" s="37"/>
      <c r="F1427" s="37"/>
      <c r="G1427" s="37"/>
      <c r="H1427" s="37"/>
      <c r="I1427" s="37"/>
      <c r="J1427" s="37"/>
      <c r="K1427" s="37"/>
      <c r="L1427" s="37"/>
      <c r="M1427" s="79"/>
      <c r="N1427" s="38"/>
      <c r="O1427" s="22" t="str">
        <f>IF(学校情報入力!$C$7="","",IF(学校情報入力!$C$7=登録データ!F1427,1,0))</f>
        <v/>
      </c>
      <c r="P1427" s="22" t="str">
        <f>IF(学校情報入力!$C$7="","",IF(学校情報入力!$C$7=登録データ!M1427,1,0))</f>
        <v/>
      </c>
    </row>
    <row r="1428" spans="1:16">
      <c r="A1428" s="37"/>
      <c r="B1428" s="37"/>
      <c r="C1428" s="37"/>
      <c r="D1428" s="37"/>
      <c r="E1428" s="37"/>
      <c r="F1428" s="37"/>
      <c r="G1428" s="37"/>
      <c r="H1428" s="37"/>
      <c r="I1428" s="37"/>
      <c r="J1428" s="37"/>
      <c r="K1428" s="37"/>
      <c r="L1428" s="37"/>
      <c r="M1428" s="79"/>
      <c r="N1428" s="38"/>
      <c r="O1428" s="22" t="str">
        <f>IF(学校情報入力!$C$7="","",IF(学校情報入力!$C$7=登録データ!F1428,1,0))</f>
        <v/>
      </c>
      <c r="P1428" s="22" t="str">
        <f>IF(学校情報入力!$C$7="","",IF(学校情報入力!$C$7=登録データ!M1428,1,0))</f>
        <v/>
      </c>
    </row>
    <row r="1429" spans="1:16">
      <c r="A1429" s="37"/>
      <c r="B1429" s="37"/>
      <c r="C1429" s="37"/>
      <c r="D1429" s="37"/>
      <c r="E1429" s="37"/>
      <c r="F1429" s="37"/>
      <c r="G1429" s="37"/>
      <c r="H1429" s="37"/>
      <c r="I1429" s="37"/>
      <c r="J1429" s="37"/>
      <c r="K1429" s="37"/>
      <c r="L1429" s="37"/>
      <c r="M1429" s="79"/>
      <c r="N1429" s="38"/>
      <c r="O1429" s="22" t="str">
        <f>IF(学校情報入力!$C$7="","",IF(学校情報入力!$C$7=登録データ!F1429,1,0))</f>
        <v/>
      </c>
      <c r="P1429" s="22" t="str">
        <f>IF(学校情報入力!$C$7="","",IF(学校情報入力!$C$7=登録データ!M1429,1,0))</f>
        <v/>
      </c>
    </row>
    <row r="1430" spans="1:16">
      <c r="A1430" s="37"/>
      <c r="B1430" s="37"/>
      <c r="C1430" s="37"/>
      <c r="D1430" s="37"/>
      <c r="E1430" s="37"/>
      <c r="F1430" s="37"/>
      <c r="G1430" s="37"/>
      <c r="H1430" s="37"/>
      <c r="I1430" s="37"/>
      <c r="J1430" s="37"/>
      <c r="K1430" s="37"/>
      <c r="L1430" s="37"/>
      <c r="M1430" s="79"/>
      <c r="N1430" s="38"/>
      <c r="O1430" s="22" t="str">
        <f>IF(学校情報入力!$C$7="","",IF(学校情報入力!$C$7=登録データ!F1430,1,0))</f>
        <v/>
      </c>
      <c r="P1430" s="22" t="str">
        <f>IF(学校情報入力!$C$7="","",IF(学校情報入力!$C$7=登録データ!M1430,1,0))</f>
        <v/>
      </c>
    </row>
    <row r="1431" spans="1:16">
      <c r="A1431" s="37"/>
      <c r="B1431" s="37"/>
      <c r="C1431" s="37"/>
      <c r="D1431" s="37"/>
      <c r="E1431" s="37"/>
      <c r="F1431" s="37"/>
      <c r="G1431" s="37"/>
      <c r="H1431" s="37"/>
      <c r="I1431" s="37"/>
      <c r="J1431" s="37"/>
      <c r="K1431" s="37"/>
      <c r="L1431" s="37"/>
      <c r="M1431" s="79"/>
      <c r="N1431" s="38"/>
      <c r="O1431" s="22" t="str">
        <f>IF(学校情報入力!$C$7="","",IF(学校情報入力!$C$7=登録データ!F1431,1,0))</f>
        <v/>
      </c>
      <c r="P1431" s="22" t="str">
        <f>IF(学校情報入力!$C$7="","",IF(学校情報入力!$C$7=登録データ!M1431,1,0))</f>
        <v/>
      </c>
    </row>
    <row r="1432" spans="1:16">
      <c r="A1432" s="37"/>
      <c r="B1432" s="37"/>
      <c r="C1432" s="37"/>
      <c r="D1432" s="37"/>
      <c r="E1432" s="37"/>
      <c r="F1432" s="37"/>
      <c r="G1432" s="37"/>
      <c r="H1432" s="37"/>
      <c r="I1432" s="37"/>
      <c r="J1432" s="37"/>
      <c r="K1432" s="37"/>
      <c r="L1432" s="37"/>
      <c r="M1432" s="79"/>
      <c r="N1432" s="38"/>
      <c r="O1432" s="22" t="str">
        <f>IF(学校情報入力!$C$7="","",IF(学校情報入力!$C$7=登録データ!F1432,1,0))</f>
        <v/>
      </c>
      <c r="P1432" s="22" t="str">
        <f>IF(学校情報入力!$C$7="","",IF(学校情報入力!$C$7=登録データ!M1432,1,0))</f>
        <v/>
      </c>
    </row>
    <row r="1433" spans="1:16">
      <c r="A1433" s="37"/>
      <c r="B1433" s="37"/>
      <c r="C1433" s="37"/>
      <c r="D1433" s="37"/>
      <c r="E1433" s="37"/>
      <c r="F1433" s="37"/>
      <c r="G1433" s="37"/>
      <c r="H1433" s="37"/>
      <c r="I1433" s="37"/>
      <c r="J1433" s="37"/>
      <c r="K1433" s="37"/>
      <c r="L1433" s="37"/>
      <c r="M1433" s="79"/>
      <c r="N1433" s="38"/>
      <c r="O1433" s="22" t="str">
        <f>IF(学校情報入力!$C$7="","",IF(学校情報入力!$C$7=登録データ!F1433,1,0))</f>
        <v/>
      </c>
      <c r="P1433" s="22" t="str">
        <f>IF(学校情報入力!$C$7="","",IF(学校情報入力!$C$7=登録データ!M1433,1,0))</f>
        <v/>
      </c>
    </row>
    <row r="1434" spans="1:16">
      <c r="A1434" s="37"/>
      <c r="B1434" s="37"/>
      <c r="C1434" s="37"/>
      <c r="D1434" s="37"/>
      <c r="E1434" s="37"/>
      <c r="F1434" s="37"/>
      <c r="G1434" s="37"/>
      <c r="H1434" s="37"/>
      <c r="I1434" s="37"/>
      <c r="J1434" s="37"/>
      <c r="K1434" s="37"/>
      <c r="L1434" s="37"/>
      <c r="M1434" s="79"/>
      <c r="N1434" s="38"/>
      <c r="O1434" s="22" t="str">
        <f>IF(学校情報入力!$C$7="","",IF(学校情報入力!$C$7=登録データ!F1434,1,0))</f>
        <v/>
      </c>
      <c r="P1434" s="22" t="str">
        <f>IF(学校情報入力!$C$7="","",IF(学校情報入力!$C$7=登録データ!M1434,1,0))</f>
        <v/>
      </c>
    </row>
    <row r="1435" spans="1:16">
      <c r="A1435" s="37"/>
      <c r="B1435" s="37"/>
      <c r="C1435" s="37"/>
      <c r="D1435" s="37"/>
      <c r="E1435" s="37"/>
      <c r="F1435" s="37"/>
      <c r="G1435" s="37"/>
      <c r="H1435" s="37"/>
      <c r="I1435" s="37"/>
      <c r="J1435" s="37"/>
      <c r="K1435" s="37"/>
      <c r="L1435" s="37"/>
      <c r="M1435" s="79"/>
      <c r="N1435" s="38"/>
      <c r="O1435" s="22" t="str">
        <f>IF(学校情報入力!$C$7="","",IF(学校情報入力!$C$7=登録データ!F1435,1,0))</f>
        <v/>
      </c>
      <c r="P1435" s="22" t="str">
        <f>IF(学校情報入力!$C$7="","",IF(学校情報入力!$C$7=登録データ!M1435,1,0))</f>
        <v/>
      </c>
    </row>
    <row r="1436" spans="1:16">
      <c r="A1436" s="37"/>
      <c r="B1436" s="37"/>
      <c r="C1436" s="37"/>
      <c r="D1436" s="37"/>
      <c r="E1436" s="37"/>
      <c r="F1436" s="37"/>
      <c r="G1436" s="37"/>
      <c r="H1436" s="37"/>
      <c r="I1436" s="37"/>
      <c r="J1436" s="37"/>
      <c r="K1436" s="37"/>
      <c r="L1436" s="37"/>
      <c r="M1436" s="79"/>
      <c r="N1436" s="38"/>
      <c r="O1436" s="22" t="str">
        <f>IF(学校情報入力!$C$7="","",IF(学校情報入力!$C$7=登録データ!F1436,1,0))</f>
        <v/>
      </c>
      <c r="P1436" s="22" t="str">
        <f>IF(学校情報入力!$C$7="","",IF(学校情報入力!$C$7=登録データ!M1436,1,0))</f>
        <v/>
      </c>
    </row>
    <row r="1437" spans="1:16">
      <c r="A1437" s="37"/>
      <c r="B1437" s="37"/>
      <c r="C1437" s="37"/>
      <c r="D1437" s="37"/>
      <c r="E1437" s="37"/>
      <c r="F1437" s="37"/>
      <c r="G1437" s="37"/>
      <c r="H1437" s="37"/>
      <c r="I1437" s="37"/>
      <c r="J1437" s="37"/>
      <c r="K1437" s="37"/>
      <c r="L1437" s="37"/>
      <c r="M1437" s="79"/>
      <c r="N1437" s="38"/>
      <c r="O1437" s="22" t="str">
        <f>IF(学校情報入力!$C$7="","",IF(学校情報入力!$C$7=登録データ!F1437,1,0))</f>
        <v/>
      </c>
      <c r="P1437" s="22" t="str">
        <f>IF(学校情報入力!$C$7="","",IF(学校情報入力!$C$7=登録データ!M1437,1,0))</f>
        <v/>
      </c>
    </row>
    <row r="1438" spans="1:16">
      <c r="A1438" s="37"/>
      <c r="B1438" s="37"/>
      <c r="C1438" s="37"/>
      <c r="D1438" s="37"/>
      <c r="E1438" s="37"/>
      <c r="F1438" s="37"/>
      <c r="G1438" s="37"/>
      <c r="H1438" s="37"/>
      <c r="I1438" s="37"/>
      <c r="J1438" s="37"/>
      <c r="K1438" s="37"/>
      <c r="L1438" s="37"/>
      <c r="M1438" s="79"/>
      <c r="N1438" s="38"/>
      <c r="O1438" s="22" t="str">
        <f>IF(学校情報入力!$C$7="","",IF(学校情報入力!$C$7=登録データ!F1438,1,0))</f>
        <v/>
      </c>
      <c r="P1438" s="22" t="str">
        <f>IF(学校情報入力!$C$7="","",IF(学校情報入力!$C$7=登録データ!M1438,1,0))</f>
        <v/>
      </c>
    </row>
    <row r="1439" spans="1:16">
      <c r="A1439" s="37"/>
      <c r="B1439" s="37"/>
      <c r="C1439" s="37"/>
      <c r="D1439" s="37"/>
      <c r="E1439" s="37"/>
      <c r="F1439" s="37"/>
      <c r="G1439" s="37"/>
      <c r="H1439" s="37"/>
      <c r="I1439" s="37"/>
      <c r="J1439" s="37"/>
      <c r="K1439" s="37"/>
      <c r="L1439" s="37"/>
      <c r="M1439" s="79"/>
      <c r="N1439" s="38"/>
      <c r="O1439" s="22" t="str">
        <f>IF(学校情報入力!$C$7="","",IF(学校情報入力!$C$7=登録データ!F1439,1,0))</f>
        <v/>
      </c>
      <c r="P1439" s="22" t="str">
        <f>IF(学校情報入力!$C$7="","",IF(学校情報入力!$C$7=登録データ!M1439,1,0))</f>
        <v/>
      </c>
    </row>
    <row r="1440" spans="1:16">
      <c r="A1440" s="37"/>
      <c r="B1440" s="37"/>
      <c r="C1440" s="37"/>
      <c r="D1440" s="37"/>
      <c r="E1440" s="37"/>
      <c r="F1440" s="37"/>
      <c r="G1440" s="37"/>
      <c r="H1440" s="37"/>
      <c r="I1440" s="37"/>
      <c r="J1440" s="37"/>
      <c r="K1440" s="37"/>
      <c r="L1440" s="37"/>
      <c r="M1440" s="79"/>
      <c r="N1440" s="38"/>
      <c r="O1440" s="22" t="str">
        <f>IF(学校情報入力!$C$7="","",IF(学校情報入力!$C$7=登録データ!F1440,1,0))</f>
        <v/>
      </c>
      <c r="P1440" s="22" t="str">
        <f>IF(学校情報入力!$C$7="","",IF(学校情報入力!$C$7=登録データ!M1440,1,0))</f>
        <v/>
      </c>
    </row>
    <row r="1441" spans="1:16">
      <c r="A1441" s="37"/>
      <c r="B1441" s="37"/>
      <c r="C1441" s="37"/>
      <c r="D1441" s="37"/>
      <c r="E1441" s="37"/>
      <c r="F1441" s="37"/>
      <c r="G1441" s="37"/>
      <c r="H1441" s="37"/>
      <c r="I1441" s="37"/>
      <c r="J1441" s="37"/>
      <c r="K1441" s="37"/>
      <c r="L1441" s="37"/>
      <c r="M1441" s="79"/>
      <c r="N1441" s="38"/>
      <c r="O1441" s="22" t="str">
        <f>IF(学校情報入力!$C$7="","",IF(学校情報入力!$C$7=登録データ!F1441,1,0))</f>
        <v/>
      </c>
      <c r="P1441" s="22" t="str">
        <f>IF(学校情報入力!$C$7="","",IF(学校情報入力!$C$7=登録データ!M1441,1,0))</f>
        <v/>
      </c>
    </row>
    <row r="1442" spans="1:16">
      <c r="A1442" s="37"/>
      <c r="B1442" s="37"/>
      <c r="C1442" s="37"/>
      <c r="D1442" s="37"/>
      <c r="E1442" s="37"/>
      <c r="F1442" s="37"/>
      <c r="G1442" s="37"/>
      <c r="H1442" s="37"/>
      <c r="I1442" s="37"/>
      <c r="J1442" s="37"/>
      <c r="K1442" s="37"/>
      <c r="L1442" s="37"/>
      <c r="M1442" s="79"/>
      <c r="N1442" s="38"/>
      <c r="O1442" s="22" t="str">
        <f>IF(学校情報入力!$C$7="","",IF(学校情報入力!$C$7=登録データ!F1442,1,0))</f>
        <v/>
      </c>
      <c r="P1442" s="22" t="str">
        <f>IF(学校情報入力!$C$7="","",IF(学校情報入力!$C$7=登録データ!M1442,1,0))</f>
        <v/>
      </c>
    </row>
    <row r="1443" spans="1:16">
      <c r="A1443" s="37"/>
      <c r="B1443" s="37"/>
      <c r="C1443" s="37"/>
      <c r="D1443" s="37"/>
      <c r="E1443" s="37"/>
      <c r="F1443" s="37"/>
      <c r="G1443" s="37"/>
      <c r="H1443" s="37"/>
      <c r="I1443" s="37"/>
      <c r="J1443" s="37"/>
      <c r="K1443" s="37"/>
      <c r="L1443" s="37"/>
      <c r="M1443" s="79"/>
      <c r="N1443" s="38"/>
      <c r="O1443" s="22" t="str">
        <f>IF(学校情報入力!$C$7="","",IF(学校情報入力!$C$7=登録データ!F1443,1,0))</f>
        <v/>
      </c>
      <c r="P1443" s="22" t="str">
        <f>IF(学校情報入力!$C$7="","",IF(学校情報入力!$C$7=登録データ!M1443,1,0))</f>
        <v/>
      </c>
    </row>
    <row r="1444" spans="1:16">
      <c r="A1444" s="37"/>
      <c r="B1444" s="37"/>
      <c r="C1444" s="37"/>
      <c r="D1444" s="37"/>
      <c r="E1444" s="37"/>
      <c r="F1444" s="37"/>
      <c r="G1444" s="37"/>
      <c r="H1444" s="37"/>
      <c r="I1444" s="37"/>
      <c r="J1444" s="37"/>
      <c r="K1444" s="37"/>
      <c r="L1444" s="37"/>
      <c r="M1444" s="79"/>
      <c r="N1444" s="38"/>
      <c r="O1444" s="22" t="str">
        <f>IF(学校情報入力!$C$7="","",IF(学校情報入力!$C$7=登録データ!F1444,1,0))</f>
        <v/>
      </c>
      <c r="P1444" s="22" t="str">
        <f>IF(学校情報入力!$C$7="","",IF(学校情報入力!$C$7=登録データ!M1444,1,0))</f>
        <v/>
      </c>
    </row>
    <row r="1445" spans="1:16">
      <c r="A1445" s="37"/>
      <c r="B1445" s="37"/>
      <c r="C1445" s="37"/>
      <c r="D1445" s="37"/>
      <c r="E1445" s="37"/>
      <c r="F1445" s="37"/>
      <c r="G1445" s="37"/>
      <c r="H1445" s="37"/>
      <c r="I1445" s="37"/>
      <c r="J1445" s="37"/>
      <c r="K1445" s="37"/>
      <c r="L1445" s="37"/>
      <c r="M1445" s="79"/>
      <c r="N1445" s="38"/>
      <c r="O1445" s="22" t="str">
        <f>IF(学校情報入力!$C$7="","",IF(学校情報入力!$C$7=登録データ!F1445,1,0))</f>
        <v/>
      </c>
      <c r="P1445" s="22" t="str">
        <f>IF(学校情報入力!$C$7="","",IF(学校情報入力!$C$7=登録データ!M1445,1,0))</f>
        <v/>
      </c>
    </row>
    <row r="1446" spans="1:16">
      <c r="A1446" s="37"/>
      <c r="B1446" s="37"/>
      <c r="C1446" s="37"/>
      <c r="D1446" s="37"/>
      <c r="E1446" s="37"/>
      <c r="F1446" s="37"/>
      <c r="G1446" s="37"/>
      <c r="H1446" s="37"/>
      <c r="I1446" s="37"/>
      <c r="J1446" s="37"/>
      <c r="K1446" s="37"/>
      <c r="L1446" s="37"/>
      <c r="M1446" s="79"/>
      <c r="N1446" s="38"/>
      <c r="O1446" s="22" t="str">
        <f>IF(学校情報入力!$C$7="","",IF(学校情報入力!$C$7=登録データ!F1446,1,0))</f>
        <v/>
      </c>
      <c r="P1446" s="22" t="str">
        <f>IF(学校情報入力!$C$7="","",IF(学校情報入力!$C$7=登録データ!M1446,1,0))</f>
        <v/>
      </c>
    </row>
    <row r="1447" spans="1:16">
      <c r="A1447" s="37"/>
      <c r="B1447" s="37"/>
      <c r="C1447" s="37"/>
      <c r="D1447" s="37"/>
      <c r="E1447" s="37"/>
      <c r="F1447" s="37"/>
      <c r="G1447" s="37"/>
      <c r="H1447" s="37"/>
      <c r="I1447" s="37"/>
      <c r="J1447" s="37"/>
      <c r="K1447" s="37"/>
      <c r="L1447" s="37"/>
      <c r="M1447" s="79"/>
      <c r="N1447" s="38"/>
      <c r="O1447" s="22" t="str">
        <f>IF(学校情報入力!$C$7="","",IF(学校情報入力!$C$7=登録データ!F1447,1,0))</f>
        <v/>
      </c>
      <c r="P1447" s="22" t="str">
        <f>IF(学校情報入力!$C$7="","",IF(学校情報入力!$C$7=登録データ!M1447,1,0))</f>
        <v/>
      </c>
    </row>
    <row r="1448" spans="1:16">
      <c r="A1448" s="37"/>
      <c r="B1448" s="37"/>
      <c r="C1448" s="37"/>
      <c r="D1448" s="37"/>
      <c r="E1448" s="37"/>
      <c r="F1448" s="37"/>
      <c r="G1448" s="37"/>
      <c r="H1448" s="37"/>
      <c r="I1448" s="37"/>
      <c r="J1448" s="37"/>
      <c r="K1448" s="37"/>
      <c r="L1448" s="37"/>
      <c r="M1448" s="79"/>
      <c r="N1448" s="38"/>
      <c r="O1448" s="22" t="str">
        <f>IF(学校情報入力!$C$7="","",IF(学校情報入力!$C$7=登録データ!F1448,1,0))</f>
        <v/>
      </c>
      <c r="P1448" s="22" t="str">
        <f>IF(学校情報入力!$C$7="","",IF(学校情報入力!$C$7=登録データ!M1448,1,0))</f>
        <v/>
      </c>
    </row>
    <row r="1449" spans="1:16">
      <c r="A1449" s="37"/>
      <c r="B1449" s="37"/>
      <c r="C1449" s="37"/>
      <c r="D1449" s="37"/>
      <c r="E1449" s="37"/>
      <c r="F1449" s="37"/>
      <c r="G1449" s="37"/>
      <c r="H1449" s="37"/>
      <c r="I1449" s="37"/>
      <c r="J1449" s="37"/>
      <c r="K1449" s="37"/>
      <c r="L1449" s="37"/>
      <c r="M1449" s="79"/>
      <c r="N1449" s="38"/>
      <c r="O1449" s="22" t="str">
        <f>IF(学校情報入力!$C$7="","",IF(学校情報入力!$C$7=登録データ!F1449,1,0))</f>
        <v/>
      </c>
      <c r="P1449" s="22" t="str">
        <f>IF(学校情報入力!$C$7="","",IF(学校情報入力!$C$7=登録データ!M1449,1,0))</f>
        <v/>
      </c>
    </row>
    <row r="1450" spans="1:16">
      <c r="A1450" s="37"/>
      <c r="B1450" s="37"/>
      <c r="C1450" s="37"/>
      <c r="D1450" s="37"/>
      <c r="E1450" s="37"/>
      <c r="F1450" s="37"/>
      <c r="G1450" s="37"/>
      <c r="H1450" s="37"/>
      <c r="I1450" s="37"/>
      <c r="J1450" s="37"/>
      <c r="K1450" s="37"/>
      <c r="L1450" s="37"/>
      <c r="M1450" s="79"/>
      <c r="N1450" s="38"/>
      <c r="O1450" s="22" t="str">
        <f>IF(学校情報入力!$C$7="","",IF(学校情報入力!$C$7=登録データ!F1450,1,0))</f>
        <v/>
      </c>
      <c r="P1450" s="22" t="str">
        <f>IF(学校情報入力!$C$7="","",IF(学校情報入力!$C$7=登録データ!M1450,1,0))</f>
        <v/>
      </c>
    </row>
    <row r="1451" spans="1:16">
      <c r="A1451" s="37"/>
      <c r="B1451" s="37"/>
      <c r="C1451" s="37"/>
      <c r="D1451" s="37"/>
      <c r="E1451" s="37"/>
      <c r="F1451" s="37"/>
      <c r="G1451" s="37"/>
      <c r="H1451" s="37"/>
      <c r="I1451" s="37"/>
      <c r="J1451" s="37"/>
      <c r="K1451" s="37"/>
      <c r="L1451" s="37"/>
      <c r="M1451" s="79"/>
      <c r="N1451" s="38"/>
      <c r="O1451" s="22" t="str">
        <f>IF(学校情報入力!$C$7="","",IF(学校情報入力!$C$7=登録データ!F1451,1,0))</f>
        <v/>
      </c>
      <c r="P1451" s="22" t="str">
        <f>IF(学校情報入力!$C$7="","",IF(学校情報入力!$C$7=登録データ!M1451,1,0))</f>
        <v/>
      </c>
    </row>
    <row r="1452" spans="1:16">
      <c r="A1452" s="37"/>
      <c r="B1452" s="37"/>
      <c r="C1452" s="37"/>
      <c r="D1452" s="37"/>
      <c r="E1452" s="37"/>
      <c r="F1452" s="37"/>
      <c r="G1452" s="37"/>
      <c r="H1452" s="37"/>
      <c r="I1452" s="37"/>
      <c r="J1452" s="37"/>
      <c r="K1452" s="37"/>
      <c r="L1452" s="37"/>
      <c r="M1452" s="79"/>
      <c r="N1452" s="38"/>
      <c r="O1452" s="22" t="str">
        <f>IF(学校情報入力!$C$7="","",IF(学校情報入力!$C$7=登録データ!F1452,1,0))</f>
        <v/>
      </c>
      <c r="P1452" s="22" t="str">
        <f>IF(学校情報入力!$C$7="","",IF(学校情報入力!$C$7=登録データ!M1452,1,0))</f>
        <v/>
      </c>
    </row>
    <row r="1453" spans="1:16">
      <c r="A1453" s="37"/>
      <c r="B1453" s="37"/>
      <c r="C1453" s="37"/>
      <c r="D1453" s="37"/>
      <c r="E1453" s="37"/>
      <c r="F1453" s="37"/>
      <c r="G1453" s="37"/>
      <c r="H1453" s="37"/>
      <c r="I1453" s="37"/>
      <c r="J1453" s="37"/>
      <c r="K1453" s="37"/>
      <c r="L1453" s="37"/>
      <c r="M1453" s="79"/>
      <c r="N1453" s="38"/>
      <c r="O1453" s="22" t="str">
        <f>IF(学校情報入力!$C$7="","",IF(学校情報入力!$C$7=登録データ!F1453,1,0))</f>
        <v/>
      </c>
      <c r="P1453" s="22" t="str">
        <f>IF(学校情報入力!$C$7="","",IF(学校情報入力!$C$7=登録データ!M1453,1,0))</f>
        <v/>
      </c>
    </row>
    <row r="1454" spans="1:16">
      <c r="A1454" s="37"/>
      <c r="B1454" s="37"/>
      <c r="C1454" s="37"/>
      <c r="D1454" s="37"/>
      <c r="E1454" s="37"/>
      <c r="F1454" s="37"/>
      <c r="G1454" s="37"/>
      <c r="H1454" s="37"/>
      <c r="I1454" s="37"/>
      <c r="J1454" s="37"/>
      <c r="K1454" s="37"/>
      <c r="L1454" s="37"/>
      <c r="M1454" s="79"/>
      <c r="N1454" s="38"/>
      <c r="O1454" s="22" t="str">
        <f>IF(学校情報入力!$C$7="","",IF(学校情報入力!$C$7=登録データ!F1454,1,0))</f>
        <v/>
      </c>
      <c r="P1454" s="22" t="str">
        <f>IF(学校情報入力!$C$7="","",IF(学校情報入力!$C$7=登録データ!M1454,1,0))</f>
        <v/>
      </c>
    </row>
    <row r="1455" spans="1:16">
      <c r="A1455" s="37"/>
      <c r="B1455" s="37"/>
      <c r="C1455" s="37"/>
      <c r="D1455" s="37"/>
      <c r="E1455" s="37"/>
      <c r="F1455" s="37"/>
      <c r="G1455" s="37"/>
      <c r="H1455" s="37"/>
      <c r="I1455" s="37"/>
      <c r="J1455" s="37"/>
      <c r="K1455" s="37"/>
      <c r="L1455" s="37"/>
      <c r="M1455" s="79"/>
      <c r="N1455" s="38"/>
      <c r="O1455" s="22" t="str">
        <f>IF(学校情報入力!$C$7="","",IF(学校情報入力!$C$7=登録データ!F1455,1,0))</f>
        <v/>
      </c>
      <c r="P1455" s="22" t="str">
        <f>IF(学校情報入力!$C$7="","",IF(学校情報入力!$C$7=登録データ!M1455,1,0))</f>
        <v/>
      </c>
    </row>
    <row r="1456" spans="1:16">
      <c r="A1456" s="37"/>
      <c r="B1456" s="37"/>
      <c r="C1456" s="37"/>
      <c r="D1456" s="37"/>
      <c r="E1456" s="37"/>
      <c r="F1456" s="37"/>
      <c r="G1456" s="37"/>
      <c r="H1456" s="37"/>
      <c r="I1456" s="37"/>
      <c r="J1456" s="37"/>
      <c r="K1456" s="37"/>
      <c r="L1456" s="37"/>
      <c r="M1456" s="79"/>
      <c r="N1456" s="38"/>
      <c r="O1456" s="22" t="str">
        <f>IF(学校情報入力!$C$7="","",IF(学校情報入力!$C$7=登録データ!F1456,1,0))</f>
        <v/>
      </c>
      <c r="P1456" s="22" t="str">
        <f>IF(学校情報入力!$C$7="","",IF(学校情報入力!$C$7=登録データ!M1456,1,0))</f>
        <v/>
      </c>
    </row>
    <row r="1457" spans="1:16">
      <c r="A1457" s="37"/>
      <c r="B1457" s="37"/>
      <c r="C1457" s="37"/>
      <c r="D1457" s="37"/>
      <c r="E1457" s="37"/>
      <c r="F1457" s="37"/>
      <c r="G1457" s="37"/>
      <c r="H1457" s="37"/>
      <c r="I1457" s="37"/>
      <c r="J1457" s="37"/>
      <c r="K1457" s="37"/>
      <c r="L1457" s="37"/>
      <c r="M1457" s="79"/>
      <c r="N1457" s="38"/>
      <c r="O1457" s="22" t="str">
        <f>IF(学校情報入力!$C$7="","",IF(学校情報入力!$C$7=登録データ!F1457,1,0))</f>
        <v/>
      </c>
      <c r="P1457" s="22" t="str">
        <f>IF(学校情報入力!$C$7="","",IF(学校情報入力!$C$7=登録データ!M1457,1,0))</f>
        <v/>
      </c>
    </row>
    <row r="1458" spans="1:16">
      <c r="A1458" s="37"/>
      <c r="B1458" s="37"/>
      <c r="C1458" s="37"/>
      <c r="D1458" s="37"/>
      <c r="E1458" s="37"/>
      <c r="F1458" s="37"/>
      <c r="G1458" s="37"/>
      <c r="H1458" s="37"/>
      <c r="I1458" s="37"/>
      <c r="J1458" s="37"/>
      <c r="K1458" s="37"/>
      <c r="L1458" s="37"/>
      <c r="M1458" s="79"/>
      <c r="N1458" s="38"/>
      <c r="O1458" s="22" t="str">
        <f>IF(学校情報入力!$C$7="","",IF(学校情報入力!$C$7=登録データ!F1458,1,0))</f>
        <v/>
      </c>
      <c r="P1458" s="22" t="str">
        <f>IF(学校情報入力!$C$7="","",IF(学校情報入力!$C$7=登録データ!M1458,1,0))</f>
        <v/>
      </c>
    </row>
    <row r="1459" spans="1:16">
      <c r="A1459" s="37"/>
      <c r="B1459" s="37"/>
      <c r="C1459" s="37"/>
      <c r="D1459" s="37"/>
      <c r="E1459" s="37"/>
      <c r="F1459" s="37"/>
      <c r="G1459" s="37"/>
      <c r="H1459" s="37"/>
      <c r="I1459" s="37"/>
      <c r="J1459" s="37"/>
      <c r="K1459" s="37"/>
      <c r="L1459" s="37"/>
      <c r="M1459" s="79"/>
      <c r="N1459" s="38"/>
      <c r="O1459" s="22" t="str">
        <f>IF(学校情報入力!$C$7="","",IF(学校情報入力!$C$7=登録データ!F1459,1,0))</f>
        <v/>
      </c>
      <c r="P1459" s="22" t="str">
        <f>IF(学校情報入力!$C$7="","",IF(学校情報入力!$C$7=登録データ!M1459,1,0))</f>
        <v/>
      </c>
    </row>
    <row r="1460" spans="1:16">
      <c r="A1460" s="37"/>
      <c r="B1460" s="37"/>
      <c r="C1460" s="37"/>
      <c r="D1460" s="37"/>
      <c r="E1460" s="37"/>
      <c r="F1460" s="37"/>
      <c r="G1460" s="37"/>
      <c r="H1460" s="37"/>
      <c r="I1460" s="37"/>
      <c r="J1460" s="37"/>
      <c r="K1460" s="37"/>
      <c r="L1460" s="37"/>
      <c r="M1460" s="79"/>
      <c r="N1460" s="38"/>
      <c r="O1460" s="22" t="str">
        <f>IF(学校情報入力!$C$7="","",IF(学校情報入力!$C$7=登録データ!F1460,1,0))</f>
        <v/>
      </c>
      <c r="P1460" s="22" t="str">
        <f>IF(学校情報入力!$C$7="","",IF(学校情報入力!$C$7=登録データ!M1460,1,0))</f>
        <v/>
      </c>
    </row>
    <row r="1461" spans="1:16">
      <c r="A1461" s="37"/>
      <c r="B1461" s="37"/>
      <c r="C1461" s="37"/>
      <c r="D1461" s="37"/>
      <c r="E1461" s="37"/>
      <c r="F1461" s="37"/>
      <c r="G1461" s="37"/>
      <c r="H1461" s="37"/>
      <c r="I1461" s="37"/>
      <c r="J1461" s="37"/>
      <c r="K1461" s="37"/>
      <c r="L1461" s="37"/>
      <c r="M1461" s="79"/>
      <c r="N1461" s="38"/>
      <c r="O1461" s="22" t="str">
        <f>IF(学校情報入力!$C$7="","",IF(学校情報入力!$C$7=登録データ!F1461,1,0))</f>
        <v/>
      </c>
      <c r="P1461" s="22" t="str">
        <f>IF(学校情報入力!$C$7="","",IF(学校情報入力!$C$7=登録データ!M1461,1,0))</f>
        <v/>
      </c>
    </row>
    <row r="1462" spans="1:16">
      <c r="A1462" s="37"/>
      <c r="B1462" s="37"/>
      <c r="C1462" s="37"/>
      <c r="D1462" s="37"/>
      <c r="E1462" s="37"/>
      <c r="F1462" s="37"/>
      <c r="G1462" s="37"/>
      <c r="H1462" s="37"/>
      <c r="I1462" s="37"/>
      <c r="J1462" s="37"/>
      <c r="K1462" s="37"/>
      <c r="L1462" s="37"/>
      <c r="M1462" s="79"/>
      <c r="N1462" s="38"/>
      <c r="O1462" s="22" t="str">
        <f>IF(学校情報入力!$C$7="","",IF(学校情報入力!$C$7=登録データ!F1462,1,0))</f>
        <v/>
      </c>
      <c r="P1462" s="22" t="str">
        <f>IF(学校情報入力!$C$7="","",IF(学校情報入力!$C$7=登録データ!M1462,1,0))</f>
        <v/>
      </c>
    </row>
    <row r="1463" spans="1:16">
      <c r="A1463" s="37"/>
      <c r="B1463" s="37"/>
      <c r="C1463" s="37"/>
      <c r="D1463" s="37"/>
      <c r="E1463" s="37"/>
      <c r="F1463" s="37"/>
      <c r="G1463" s="37"/>
      <c r="H1463" s="37"/>
      <c r="I1463" s="37"/>
      <c r="J1463" s="37"/>
      <c r="K1463" s="37"/>
      <c r="L1463" s="37"/>
      <c r="M1463" s="79"/>
      <c r="N1463" s="38"/>
      <c r="O1463" s="22" t="str">
        <f>IF(学校情報入力!$C$7="","",IF(学校情報入力!$C$7=登録データ!F1463,1,0))</f>
        <v/>
      </c>
      <c r="P1463" s="22" t="str">
        <f>IF(学校情報入力!$C$7="","",IF(学校情報入力!$C$7=登録データ!M1463,1,0))</f>
        <v/>
      </c>
    </row>
    <row r="1464" spans="1:16">
      <c r="A1464" s="37"/>
      <c r="B1464" s="37"/>
      <c r="C1464" s="37"/>
      <c r="D1464" s="37"/>
      <c r="E1464" s="37"/>
      <c r="F1464" s="37"/>
      <c r="G1464" s="37"/>
      <c r="H1464" s="37"/>
      <c r="I1464" s="37"/>
      <c r="J1464" s="37"/>
      <c r="K1464" s="37"/>
      <c r="L1464" s="37"/>
      <c r="M1464" s="79"/>
      <c r="N1464" s="38"/>
      <c r="O1464" s="22" t="str">
        <f>IF(学校情報入力!$C$7="","",IF(学校情報入力!$C$7=登録データ!F1464,1,0))</f>
        <v/>
      </c>
      <c r="P1464" s="22" t="str">
        <f>IF(学校情報入力!$C$7="","",IF(学校情報入力!$C$7=登録データ!M1464,1,0))</f>
        <v/>
      </c>
    </row>
    <row r="1465" spans="1:16">
      <c r="A1465" s="37"/>
      <c r="B1465" s="37"/>
      <c r="C1465" s="37"/>
      <c r="D1465" s="37"/>
      <c r="E1465" s="37"/>
      <c r="F1465" s="37"/>
      <c r="G1465" s="37"/>
      <c r="H1465" s="37"/>
      <c r="I1465" s="37"/>
      <c r="J1465" s="37"/>
      <c r="K1465" s="37"/>
      <c r="L1465" s="37"/>
      <c r="M1465" s="79"/>
      <c r="N1465" s="38"/>
      <c r="O1465" s="22" t="str">
        <f>IF(学校情報入力!$C$7="","",IF(学校情報入力!$C$7=登録データ!F1465,1,0))</f>
        <v/>
      </c>
      <c r="P1465" s="22" t="str">
        <f>IF(学校情報入力!$C$7="","",IF(学校情報入力!$C$7=登録データ!M1465,1,0))</f>
        <v/>
      </c>
    </row>
    <row r="1466" spans="1:16">
      <c r="A1466" s="37"/>
      <c r="B1466" s="37"/>
      <c r="C1466" s="37"/>
      <c r="D1466" s="37"/>
      <c r="E1466" s="37"/>
      <c r="F1466" s="37"/>
      <c r="G1466" s="37"/>
      <c r="H1466" s="37"/>
      <c r="I1466" s="37"/>
      <c r="J1466" s="37"/>
      <c r="K1466" s="37"/>
      <c r="L1466" s="37"/>
      <c r="M1466" s="79"/>
      <c r="N1466" s="38"/>
      <c r="O1466" s="22" t="str">
        <f>IF(学校情報入力!$C$7="","",IF(学校情報入力!$C$7=登録データ!F1466,1,0))</f>
        <v/>
      </c>
      <c r="P1466" s="22" t="str">
        <f>IF(学校情報入力!$C$7="","",IF(学校情報入力!$C$7=登録データ!M1466,1,0))</f>
        <v/>
      </c>
    </row>
    <row r="1467" spans="1:16">
      <c r="A1467" s="37"/>
      <c r="B1467" s="37"/>
      <c r="C1467" s="37"/>
      <c r="D1467" s="37"/>
      <c r="E1467" s="37"/>
      <c r="F1467" s="37"/>
      <c r="G1467" s="37"/>
      <c r="H1467" s="37"/>
      <c r="I1467" s="37"/>
      <c r="J1467" s="37"/>
      <c r="K1467" s="37"/>
      <c r="L1467" s="37"/>
      <c r="M1467" s="79"/>
      <c r="N1467" s="38"/>
      <c r="O1467" s="22" t="str">
        <f>IF(学校情報入力!$C$7="","",IF(学校情報入力!$C$7=登録データ!F1467,1,0))</f>
        <v/>
      </c>
      <c r="P1467" s="22" t="str">
        <f>IF(学校情報入力!$C$7="","",IF(学校情報入力!$C$7=登録データ!M1467,1,0))</f>
        <v/>
      </c>
    </row>
    <row r="1468" spans="1:16">
      <c r="A1468" s="37"/>
      <c r="B1468" s="37"/>
      <c r="C1468" s="37"/>
      <c r="D1468" s="37"/>
      <c r="E1468" s="37"/>
      <c r="F1468" s="37"/>
      <c r="G1468" s="37"/>
      <c r="H1468" s="37"/>
      <c r="I1468" s="37"/>
      <c r="J1468" s="37"/>
      <c r="K1468" s="37"/>
      <c r="L1468" s="37"/>
      <c r="M1468" s="79"/>
      <c r="N1468" s="38"/>
      <c r="O1468" s="22" t="str">
        <f>IF(学校情報入力!$C$7="","",IF(学校情報入力!$C$7=登録データ!F1468,1,0))</f>
        <v/>
      </c>
      <c r="P1468" s="22" t="str">
        <f>IF(学校情報入力!$C$7="","",IF(学校情報入力!$C$7=登録データ!M1468,1,0))</f>
        <v/>
      </c>
    </row>
    <row r="1469" spans="1:16">
      <c r="A1469" s="37"/>
      <c r="B1469" s="37"/>
      <c r="C1469" s="37"/>
      <c r="D1469" s="37"/>
      <c r="E1469" s="37"/>
      <c r="F1469" s="37"/>
      <c r="G1469" s="37"/>
      <c r="H1469" s="37"/>
      <c r="I1469" s="37"/>
      <c r="J1469" s="37"/>
      <c r="K1469" s="37"/>
      <c r="L1469" s="37"/>
      <c r="M1469" s="79"/>
      <c r="N1469" s="38"/>
      <c r="O1469" s="22" t="str">
        <f>IF(学校情報入力!$C$7="","",IF(学校情報入力!$C$7=登録データ!F1469,1,0))</f>
        <v/>
      </c>
      <c r="P1469" s="22" t="str">
        <f>IF(学校情報入力!$C$7="","",IF(学校情報入力!$C$7=登録データ!M1469,1,0))</f>
        <v/>
      </c>
    </row>
    <row r="1470" spans="1:16">
      <c r="A1470" s="37"/>
      <c r="B1470" s="37"/>
      <c r="C1470" s="37"/>
      <c r="D1470" s="37"/>
      <c r="E1470" s="37"/>
      <c r="F1470" s="37"/>
      <c r="G1470" s="37"/>
      <c r="H1470" s="37"/>
      <c r="I1470" s="37"/>
      <c r="J1470" s="37"/>
      <c r="K1470" s="37"/>
      <c r="L1470" s="37"/>
      <c r="M1470" s="79"/>
      <c r="N1470" s="38"/>
      <c r="O1470" s="22" t="str">
        <f>IF(学校情報入力!$C$7="","",IF(学校情報入力!$C$7=登録データ!F1470,1,0))</f>
        <v/>
      </c>
      <c r="P1470" s="22" t="str">
        <f>IF(学校情報入力!$C$7="","",IF(学校情報入力!$C$7=登録データ!M1470,1,0))</f>
        <v/>
      </c>
    </row>
    <row r="1471" spans="1:16">
      <c r="A1471" s="37"/>
      <c r="B1471" s="37"/>
      <c r="C1471" s="37"/>
      <c r="D1471" s="37"/>
      <c r="E1471" s="37"/>
      <c r="F1471" s="37"/>
      <c r="G1471" s="37"/>
      <c r="H1471" s="37"/>
      <c r="I1471" s="37"/>
      <c r="J1471" s="37"/>
      <c r="K1471" s="37"/>
      <c r="L1471" s="37"/>
      <c r="M1471" s="79"/>
      <c r="N1471" s="38"/>
      <c r="O1471" s="22" t="str">
        <f>IF(学校情報入力!$C$7="","",IF(学校情報入力!$C$7=登録データ!F1471,1,0))</f>
        <v/>
      </c>
      <c r="P1471" s="22" t="str">
        <f>IF(学校情報入力!$C$7="","",IF(学校情報入力!$C$7=登録データ!M1471,1,0))</f>
        <v/>
      </c>
    </row>
    <row r="1472" spans="1:16">
      <c r="A1472" s="37"/>
      <c r="B1472" s="37"/>
      <c r="C1472" s="37"/>
      <c r="D1472" s="37"/>
      <c r="E1472" s="37"/>
      <c r="F1472" s="37"/>
      <c r="G1472" s="37"/>
      <c r="H1472" s="37"/>
      <c r="I1472" s="37"/>
      <c r="J1472" s="37"/>
      <c r="K1472" s="37"/>
      <c r="L1472" s="37"/>
      <c r="M1472" s="79"/>
      <c r="N1472" s="38"/>
      <c r="O1472" s="22" t="str">
        <f>IF(学校情報入力!$C$7="","",IF(学校情報入力!$C$7=登録データ!F1472,1,0))</f>
        <v/>
      </c>
      <c r="P1472" s="22" t="str">
        <f>IF(学校情報入力!$C$7="","",IF(学校情報入力!$C$7=登録データ!M1472,1,0))</f>
        <v/>
      </c>
    </row>
    <row r="1473" spans="1:16">
      <c r="A1473" s="37"/>
      <c r="B1473" s="37"/>
      <c r="C1473" s="37"/>
      <c r="D1473" s="37"/>
      <c r="E1473" s="37"/>
      <c r="F1473" s="37"/>
      <c r="G1473" s="37"/>
      <c r="H1473" s="37"/>
      <c r="I1473" s="37"/>
      <c r="J1473" s="37"/>
      <c r="K1473" s="37"/>
      <c r="L1473" s="37"/>
      <c r="M1473" s="79"/>
      <c r="N1473" s="38"/>
      <c r="O1473" s="22" t="str">
        <f>IF(学校情報入力!$C$7="","",IF(学校情報入力!$C$7=登録データ!F1473,1,0))</f>
        <v/>
      </c>
      <c r="P1473" s="22" t="str">
        <f>IF(学校情報入力!$C$7="","",IF(学校情報入力!$C$7=登録データ!M1473,1,0))</f>
        <v/>
      </c>
    </row>
    <row r="1474" spans="1:16">
      <c r="A1474" s="37"/>
      <c r="B1474" s="37"/>
      <c r="C1474" s="37"/>
      <c r="D1474" s="37"/>
      <c r="E1474" s="37"/>
      <c r="F1474" s="37"/>
      <c r="G1474" s="37"/>
      <c r="H1474" s="37"/>
      <c r="I1474" s="37"/>
      <c r="J1474" s="37"/>
      <c r="K1474" s="37"/>
      <c r="L1474" s="37"/>
      <c r="M1474" s="79"/>
      <c r="N1474" s="38"/>
      <c r="O1474" s="22" t="str">
        <f>IF(学校情報入力!$C$7="","",IF(学校情報入力!$C$7=登録データ!F1474,1,0))</f>
        <v/>
      </c>
      <c r="P1474" s="22" t="str">
        <f>IF(学校情報入力!$C$7="","",IF(学校情報入力!$C$7=登録データ!M1474,1,0))</f>
        <v/>
      </c>
    </row>
    <row r="1475" spans="1:16">
      <c r="A1475" s="37"/>
      <c r="B1475" s="37"/>
      <c r="C1475" s="37"/>
      <c r="D1475" s="37"/>
      <c r="E1475" s="37"/>
      <c r="F1475" s="37"/>
      <c r="G1475" s="37"/>
      <c r="H1475" s="37"/>
      <c r="I1475" s="37"/>
      <c r="J1475" s="37"/>
      <c r="K1475" s="37"/>
      <c r="L1475" s="37"/>
      <c r="M1475" s="79"/>
      <c r="N1475" s="38"/>
      <c r="O1475" s="22" t="str">
        <f>IF(学校情報入力!$C$7="","",IF(学校情報入力!$C$7=登録データ!F1475,1,0))</f>
        <v/>
      </c>
      <c r="P1475" s="22" t="str">
        <f>IF(学校情報入力!$C$7="","",IF(学校情報入力!$C$7=登録データ!M1475,1,0))</f>
        <v/>
      </c>
    </row>
    <row r="1476" spans="1:16">
      <c r="A1476" s="37"/>
      <c r="B1476" s="37"/>
      <c r="C1476" s="37"/>
      <c r="D1476" s="37"/>
      <c r="E1476" s="37"/>
      <c r="F1476" s="37"/>
      <c r="G1476" s="37"/>
      <c r="H1476" s="37"/>
      <c r="I1476" s="37"/>
      <c r="J1476" s="37"/>
      <c r="K1476" s="37"/>
      <c r="L1476" s="37"/>
      <c r="M1476" s="79"/>
      <c r="N1476" s="38"/>
      <c r="O1476" s="22" t="str">
        <f>IF(学校情報入力!$C$7="","",IF(学校情報入力!$C$7=登録データ!F1476,1,0))</f>
        <v/>
      </c>
      <c r="P1476" s="22" t="str">
        <f>IF(学校情報入力!$C$7="","",IF(学校情報入力!$C$7=登録データ!M1476,1,0))</f>
        <v/>
      </c>
    </row>
    <row r="1477" spans="1:16">
      <c r="A1477" s="37"/>
      <c r="B1477" s="37"/>
      <c r="C1477" s="37"/>
      <c r="D1477" s="37"/>
      <c r="E1477" s="37"/>
      <c r="F1477" s="37"/>
      <c r="G1477" s="37"/>
      <c r="H1477" s="37"/>
      <c r="I1477" s="37"/>
      <c r="J1477" s="37"/>
      <c r="K1477" s="37"/>
      <c r="L1477" s="37"/>
      <c r="M1477" s="79"/>
      <c r="N1477" s="38"/>
      <c r="O1477" s="22" t="str">
        <f>IF(学校情報入力!$C$7="","",IF(学校情報入力!$C$7=登録データ!F1477,1,0))</f>
        <v/>
      </c>
      <c r="P1477" s="22" t="str">
        <f>IF(学校情報入力!$C$7="","",IF(学校情報入力!$C$7=登録データ!M1477,1,0))</f>
        <v/>
      </c>
    </row>
    <row r="1478" spans="1:16">
      <c r="A1478" s="37"/>
      <c r="B1478" s="37"/>
      <c r="C1478" s="37"/>
      <c r="D1478" s="37"/>
      <c r="E1478" s="37"/>
      <c r="F1478" s="37"/>
      <c r="G1478" s="37"/>
      <c r="H1478" s="37"/>
      <c r="I1478" s="37"/>
      <c r="J1478" s="37"/>
      <c r="K1478" s="37"/>
      <c r="L1478" s="37"/>
      <c r="M1478" s="79"/>
      <c r="N1478" s="38"/>
      <c r="O1478" s="22" t="str">
        <f>IF(学校情報入力!$C$7="","",IF(学校情報入力!$C$7=登録データ!F1478,1,0))</f>
        <v/>
      </c>
      <c r="P1478" s="22" t="str">
        <f>IF(学校情報入力!$C$7="","",IF(学校情報入力!$C$7=登録データ!M1478,1,0))</f>
        <v/>
      </c>
    </row>
    <row r="1479" spans="1:16">
      <c r="A1479" s="37"/>
      <c r="B1479" s="37"/>
      <c r="C1479" s="37"/>
      <c r="D1479" s="37"/>
      <c r="E1479" s="37"/>
      <c r="F1479" s="37"/>
      <c r="G1479" s="37"/>
      <c r="H1479" s="37"/>
      <c r="I1479" s="37"/>
      <c r="J1479" s="37"/>
      <c r="K1479" s="37"/>
      <c r="L1479" s="37"/>
      <c r="M1479" s="79"/>
      <c r="N1479" s="38"/>
      <c r="O1479" s="22" t="str">
        <f>IF(学校情報入力!$C$7="","",IF(学校情報入力!$C$7=登録データ!F1479,1,0))</f>
        <v/>
      </c>
      <c r="P1479" s="22" t="str">
        <f>IF(学校情報入力!$C$7="","",IF(学校情報入力!$C$7=登録データ!M1479,1,0))</f>
        <v/>
      </c>
    </row>
    <row r="1480" spans="1:16">
      <c r="A1480" s="37"/>
      <c r="B1480" s="37"/>
      <c r="C1480" s="37"/>
      <c r="D1480" s="37"/>
      <c r="E1480" s="37"/>
      <c r="F1480" s="37"/>
      <c r="G1480" s="37"/>
      <c r="H1480" s="37"/>
      <c r="I1480" s="37"/>
      <c r="J1480" s="37"/>
      <c r="K1480" s="37"/>
      <c r="L1480" s="37"/>
      <c r="M1480" s="79"/>
      <c r="N1480" s="38"/>
      <c r="O1480" s="22" t="str">
        <f>IF(学校情報入力!$C$7="","",IF(学校情報入力!$C$7=登録データ!F1480,1,0))</f>
        <v/>
      </c>
      <c r="P1480" s="22" t="str">
        <f>IF(学校情報入力!$C$7="","",IF(学校情報入力!$C$7=登録データ!M1480,1,0))</f>
        <v/>
      </c>
    </row>
    <row r="1481" spans="1:16">
      <c r="A1481" s="37"/>
      <c r="B1481" s="37"/>
      <c r="C1481" s="37"/>
      <c r="D1481" s="37"/>
      <c r="E1481" s="37"/>
      <c r="F1481" s="37"/>
      <c r="G1481" s="37"/>
      <c r="H1481" s="37"/>
      <c r="I1481" s="37"/>
      <c r="J1481" s="37"/>
      <c r="K1481" s="37"/>
      <c r="L1481" s="37"/>
      <c r="M1481" s="79"/>
      <c r="N1481" s="38"/>
      <c r="O1481" s="22" t="str">
        <f>IF(学校情報入力!$C$7="","",IF(学校情報入力!$C$7=登録データ!F1481,1,0))</f>
        <v/>
      </c>
      <c r="P1481" s="22" t="str">
        <f>IF(学校情報入力!$C$7="","",IF(学校情報入力!$C$7=登録データ!M1481,1,0))</f>
        <v/>
      </c>
    </row>
    <row r="1482" spans="1:16">
      <c r="A1482" s="37"/>
      <c r="B1482" s="37"/>
      <c r="C1482" s="37"/>
      <c r="D1482" s="37"/>
      <c r="E1482" s="37"/>
      <c r="F1482" s="37"/>
      <c r="G1482" s="37"/>
      <c r="H1482" s="37"/>
      <c r="I1482" s="37"/>
      <c r="J1482" s="37"/>
      <c r="K1482" s="37"/>
      <c r="L1482" s="37"/>
      <c r="M1482" s="79"/>
      <c r="N1482" s="38"/>
      <c r="O1482" s="22" t="str">
        <f>IF(学校情報入力!$C$7="","",IF(学校情報入力!$C$7=登録データ!F1482,1,0))</f>
        <v/>
      </c>
      <c r="P1482" s="22" t="str">
        <f>IF(学校情報入力!$C$7="","",IF(学校情報入力!$C$7=登録データ!M1482,1,0))</f>
        <v/>
      </c>
    </row>
    <row r="1483" spans="1:16">
      <c r="A1483" s="37"/>
      <c r="B1483" s="37"/>
      <c r="C1483" s="37"/>
      <c r="D1483" s="37"/>
      <c r="E1483" s="37"/>
      <c r="F1483" s="37"/>
      <c r="G1483" s="37"/>
      <c r="H1483" s="37"/>
      <c r="I1483" s="37"/>
      <c r="J1483" s="37"/>
      <c r="K1483" s="37"/>
      <c r="L1483" s="37"/>
      <c r="M1483" s="79"/>
      <c r="N1483" s="38"/>
      <c r="O1483" s="22" t="str">
        <f>IF(学校情報入力!$C$7="","",IF(学校情報入力!$C$7=登録データ!F1483,1,0))</f>
        <v/>
      </c>
      <c r="P1483" s="22" t="str">
        <f>IF(学校情報入力!$C$7="","",IF(学校情報入力!$C$7=登録データ!M1483,1,0))</f>
        <v/>
      </c>
    </row>
    <row r="1484" spans="1:16">
      <c r="A1484" s="37"/>
      <c r="B1484" s="37"/>
      <c r="C1484" s="37"/>
      <c r="D1484" s="37"/>
      <c r="E1484" s="37"/>
      <c r="F1484" s="37"/>
      <c r="G1484" s="37"/>
      <c r="H1484" s="37"/>
      <c r="I1484" s="37"/>
      <c r="J1484" s="37"/>
      <c r="K1484" s="37"/>
      <c r="L1484" s="37"/>
      <c r="M1484" s="79"/>
      <c r="N1484" s="38"/>
      <c r="O1484" s="22" t="str">
        <f>IF(学校情報入力!$C$7="","",IF(学校情報入力!$C$7=登録データ!F1484,1,0))</f>
        <v/>
      </c>
      <c r="P1484" s="22" t="str">
        <f>IF(学校情報入力!$C$7="","",IF(学校情報入力!$C$7=登録データ!M1484,1,0))</f>
        <v/>
      </c>
    </row>
    <row r="1485" spans="1:16">
      <c r="A1485" s="37"/>
      <c r="B1485" s="37"/>
      <c r="C1485" s="37"/>
      <c r="D1485" s="37"/>
      <c r="E1485" s="37"/>
      <c r="F1485" s="37"/>
      <c r="G1485" s="37"/>
      <c r="H1485" s="37"/>
      <c r="I1485" s="37"/>
      <c r="J1485" s="37"/>
      <c r="K1485" s="37"/>
      <c r="L1485" s="37"/>
      <c r="M1485" s="79"/>
      <c r="N1485" s="38"/>
      <c r="O1485" s="22" t="str">
        <f>IF(学校情報入力!$C$7="","",IF(学校情報入力!$C$7=登録データ!F1485,1,0))</f>
        <v/>
      </c>
      <c r="P1485" s="22" t="str">
        <f>IF(学校情報入力!$C$7="","",IF(学校情報入力!$C$7=登録データ!M1485,1,0))</f>
        <v/>
      </c>
    </row>
    <row r="1486" spans="1:16">
      <c r="A1486" s="37"/>
      <c r="B1486" s="37"/>
      <c r="C1486" s="37"/>
      <c r="D1486" s="37"/>
      <c r="E1486" s="37"/>
      <c r="F1486" s="37"/>
      <c r="G1486" s="37"/>
      <c r="H1486" s="37"/>
      <c r="I1486" s="37"/>
      <c r="J1486" s="37"/>
      <c r="K1486" s="37"/>
      <c r="L1486" s="37"/>
      <c r="M1486" s="79"/>
      <c r="N1486" s="38"/>
      <c r="O1486" s="22" t="str">
        <f>IF(学校情報入力!$C$7="","",IF(学校情報入力!$C$7=登録データ!F1486,1,0))</f>
        <v/>
      </c>
      <c r="P1486" s="22" t="str">
        <f>IF(学校情報入力!$C$7="","",IF(学校情報入力!$C$7=登録データ!M1486,1,0))</f>
        <v/>
      </c>
    </row>
    <row r="1487" spans="1:16">
      <c r="A1487" s="37"/>
      <c r="B1487" s="37"/>
      <c r="C1487" s="37"/>
      <c r="D1487" s="37"/>
      <c r="E1487" s="37"/>
      <c r="F1487" s="37"/>
      <c r="G1487" s="37"/>
      <c r="H1487" s="37"/>
      <c r="I1487" s="37"/>
      <c r="J1487" s="37"/>
      <c r="K1487" s="37"/>
      <c r="L1487" s="37"/>
      <c r="M1487" s="79"/>
      <c r="N1487" s="38"/>
      <c r="O1487" s="22" t="str">
        <f>IF(学校情報入力!$C$7="","",IF(学校情報入力!$C$7=登録データ!F1487,1,0))</f>
        <v/>
      </c>
      <c r="P1487" s="22" t="str">
        <f>IF(学校情報入力!$C$7="","",IF(学校情報入力!$C$7=登録データ!M1487,1,0))</f>
        <v/>
      </c>
    </row>
    <row r="1488" spans="1:16">
      <c r="A1488" s="37"/>
      <c r="B1488" s="37"/>
      <c r="C1488" s="37"/>
      <c r="D1488" s="37"/>
      <c r="E1488" s="37"/>
      <c r="F1488" s="37"/>
      <c r="G1488" s="37"/>
      <c r="H1488" s="37"/>
      <c r="I1488" s="37"/>
      <c r="J1488" s="37"/>
      <c r="K1488" s="37"/>
      <c r="L1488" s="37"/>
      <c r="M1488" s="79"/>
      <c r="N1488" s="38"/>
      <c r="O1488" s="22" t="str">
        <f>IF(学校情報入力!$C$7="","",IF(学校情報入力!$C$7=登録データ!F1488,1,0))</f>
        <v/>
      </c>
      <c r="P1488" s="22" t="str">
        <f>IF(学校情報入力!$C$7="","",IF(学校情報入力!$C$7=登録データ!M1488,1,0))</f>
        <v/>
      </c>
    </row>
    <row r="1489" spans="1:16">
      <c r="A1489" s="37"/>
      <c r="B1489" s="37"/>
      <c r="C1489" s="37"/>
      <c r="D1489" s="37"/>
      <c r="E1489" s="37"/>
      <c r="F1489" s="37"/>
      <c r="G1489" s="37"/>
      <c r="H1489" s="37"/>
      <c r="I1489" s="37"/>
      <c r="J1489" s="37"/>
      <c r="K1489" s="37"/>
      <c r="L1489" s="37"/>
      <c r="M1489" s="79"/>
      <c r="N1489" s="38"/>
      <c r="O1489" s="22" t="str">
        <f>IF(学校情報入力!$C$7="","",IF(学校情報入力!$C$7=登録データ!F1489,1,0))</f>
        <v/>
      </c>
      <c r="P1489" s="22" t="str">
        <f>IF(学校情報入力!$C$7="","",IF(学校情報入力!$C$7=登録データ!M1489,1,0))</f>
        <v/>
      </c>
    </row>
    <row r="1490" spans="1:16">
      <c r="A1490" s="37"/>
      <c r="B1490" s="37"/>
      <c r="C1490" s="37"/>
      <c r="D1490" s="37"/>
      <c r="E1490" s="37"/>
      <c r="F1490" s="37"/>
      <c r="G1490" s="37"/>
      <c r="H1490" s="37"/>
      <c r="I1490" s="37"/>
      <c r="J1490" s="37"/>
      <c r="K1490" s="37"/>
      <c r="L1490" s="37"/>
      <c r="M1490" s="79"/>
      <c r="N1490" s="38"/>
      <c r="O1490" s="22" t="str">
        <f>IF(学校情報入力!$C$7="","",IF(学校情報入力!$C$7=登録データ!F1490,1,0))</f>
        <v/>
      </c>
      <c r="P1490" s="22" t="str">
        <f>IF(学校情報入力!$C$7="","",IF(学校情報入力!$C$7=登録データ!M1490,1,0))</f>
        <v/>
      </c>
    </row>
    <row r="1491" spans="1:16">
      <c r="A1491" s="37"/>
      <c r="B1491" s="37"/>
      <c r="C1491" s="37"/>
      <c r="D1491" s="37"/>
      <c r="E1491" s="37"/>
      <c r="F1491" s="37"/>
      <c r="G1491" s="37"/>
      <c r="H1491" s="37"/>
      <c r="I1491" s="37"/>
      <c r="J1491" s="37"/>
      <c r="K1491" s="37"/>
      <c r="L1491" s="37"/>
      <c r="M1491" s="79"/>
      <c r="N1491" s="38"/>
      <c r="O1491" s="22" t="str">
        <f>IF(学校情報入力!$C$7="","",IF(学校情報入力!$C$7=登録データ!F1491,1,0))</f>
        <v/>
      </c>
      <c r="P1491" s="22" t="str">
        <f>IF(学校情報入力!$C$7="","",IF(学校情報入力!$C$7=登録データ!M1491,1,0))</f>
        <v/>
      </c>
    </row>
    <row r="1492" spans="1:16">
      <c r="A1492" s="37"/>
      <c r="B1492" s="37"/>
      <c r="C1492" s="37"/>
      <c r="D1492" s="37"/>
      <c r="E1492" s="37"/>
      <c r="F1492" s="37"/>
      <c r="G1492" s="37"/>
      <c r="H1492" s="37"/>
      <c r="I1492" s="37"/>
      <c r="J1492" s="37"/>
      <c r="K1492" s="37"/>
      <c r="L1492" s="37"/>
      <c r="M1492" s="79"/>
      <c r="N1492" s="38"/>
      <c r="O1492" s="22" t="str">
        <f>IF(学校情報入力!$C$7="","",IF(学校情報入力!$C$7=登録データ!F1492,1,0))</f>
        <v/>
      </c>
      <c r="P1492" s="22" t="str">
        <f>IF(学校情報入力!$C$7="","",IF(学校情報入力!$C$7=登録データ!M1492,1,0))</f>
        <v/>
      </c>
    </row>
    <row r="1493" spans="1:16">
      <c r="A1493" s="37"/>
      <c r="B1493" s="37"/>
      <c r="C1493" s="37"/>
      <c r="D1493" s="37"/>
      <c r="E1493" s="37"/>
      <c r="F1493" s="37"/>
      <c r="G1493" s="37"/>
      <c r="H1493" s="37"/>
      <c r="I1493" s="37"/>
      <c r="J1493" s="37"/>
      <c r="K1493" s="37"/>
      <c r="L1493" s="37"/>
      <c r="M1493" s="79"/>
      <c r="N1493" s="38"/>
      <c r="O1493" s="22" t="str">
        <f>IF(学校情報入力!$C$7="","",IF(学校情報入力!$C$7=登録データ!F1493,1,0))</f>
        <v/>
      </c>
      <c r="P1493" s="22" t="str">
        <f>IF(学校情報入力!$C$7="","",IF(学校情報入力!$C$7=登録データ!M1493,1,0))</f>
        <v/>
      </c>
    </row>
    <row r="1494" spans="1:16">
      <c r="A1494" s="37"/>
      <c r="B1494" s="37"/>
      <c r="C1494" s="37"/>
      <c r="D1494" s="37"/>
      <c r="E1494" s="37"/>
      <c r="F1494" s="37"/>
      <c r="G1494" s="37"/>
      <c r="H1494" s="37"/>
      <c r="I1494" s="37"/>
      <c r="J1494" s="37"/>
      <c r="K1494" s="37"/>
      <c r="L1494" s="37"/>
      <c r="M1494" s="79"/>
      <c r="N1494" s="38"/>
      <c r="O1494" s="22" t="str">
        <f>IF(学校情報入力!$C$7="","",IF(学校情報入力!$C$7=登録データ!F1494,1,0))</f>
        <v/>
      </c>
      <c r="P1494" s="22" t="str">
        <f>IF(学校情報入力!$C$7="","",IF(学校情報入力!$C$7=登録データ!M1494,1,0))</f>
        <v/>
      </c>
    </row>
    <row r="1495" spans="1:16">
      <c r="A1495" s="37"/>
      <c r="B1495" s="37"/>
      <c r="C1495" s="37"/>
      <c r="D1495" s="37"/>
      <c r="E1495" s="37"/>
      <c r="F1495" s="37"/>
      <c r="G1495" s="37"/>
      <c r="H1495" s="37"/>
      <c r="I1495" s="37"/>
      <c r="J1495" s="37"/>
      <c r="K1495" s="37"/>
      <c r="L1495" s="37"/>
      <c r="M1495" s="79"/>
      <c r="N1495" s="38"/>
      <c r="O1495" s="22" t="str">
        <f>IF(学校情報入力!$C$7="","",IF(学校情報入力!$C$7=登録データ!F1495,1,0))</f>
        <v/>
      </c>
      <c r="P1495" s="22" t="str">
        <f>IF(学校情報入力!$C$7="","",IF(学校情報入力!$C$7=登録データ!M1495,1,0))</f>
        <v/>
      </c>
    </row>
    <row r="1496" spans="1:16">
      <c r="A1496" s="37"/>
      <c r="B1496" s="37"/>
      <c r="C1496" s="37"/>
      <c r="D1496" s="37"/>
      <c r="E1496" s="37"/>
      <c r="F1496" s="37"/>
      <c r="G1496" s="37"/>
      <c r="H1496" s="37"/>
      <c r="I1496" s="37"/>
      <c r="J1496" s="37"/>
      <c r="K1496" s="37"/>
      <c r="L1496" s="37"/>
      <c r="M1496" s="79"/>
      <c r="N1496" s="38"/>
      <c r="O1496" s="22" t="str">
        <f>IF(学校情報入力!$C$7="","",IF(学校情報入力!$C$7=登録データ!F1496,1,0))</f>
        <v/>
      </c>
      <c r="P1496" s="22" t="str">
        <f>IF(学校情報入力!$C$7="","",IF(学校情報入力!$C$7=登録データ!M1496,1,0))</f>
        <v/>
      </c>
    </row>
    <row r="1497" spans="1:16">
      <c r="A1497" s="37"/>
      <c r="B1497" s="37"/>
      <c r="C1497" s="37"/>
      <c r="D1497" s="37"/>
      <c r="E1497" s="37"/>
      <c r="F1497" s="37"/>
      <c r="G1497" s="37"/>
      <c r="H1497" s="37"/>
      <c r="I1497" s="37"/>
      <c r="J1497" s="37"/>
      <c r="K1497" s="37"/>
      <c r="L1497" s="37"/>
      <c r="M1497" s="79"/>
      <c r="N1497" s="38"/>
      <c r="O1497" s="22" t="str">
        <f>IF(学校情報入力!$C$7="","",IF(学校情報入力!$C$7=登録データ!F1497,1,0))</f>
        <v/>
      </c>
      <c r="P1497" s="22" t="str">
        <f>IF(学校情報入力!$C$7="","",IF(学校情報入力!$C$7=登録データ!M1497,1,0))</f>
        <v/>
      </c>
    </row>
    <row r="1498" spans="1:16">
      <c r="A1498" s="37"/>
      <c r="B1498" s="37"/>
      <c r="C1498" s="37"/>
      <c r="D1498" s="37"/>
      <c r="E1498" s="37"/>
      <c r="F1498" s="37"/>
      <c r="G1498" s="37"/>
      <c r="H1498" s="37"/>
      <c r="I1498" s="37"/>
      <c r="J1498" s="37"/>
      <c r="K1498" s="37"/>
      <c r="L1498" s="37"/>
      <c r="M1498" s="79"/>
      <c r="N1498" s="38"/>
      <c r="O1498" s="22" t="str">
        <f>IF(学校情報入力!$C$7="","",IF(学校情報入力!$C$7=登録データ!F1498,1,0))</f>
        <v/>
      </c>
      <c r="P1498" s="22" t="str">
        <f>IF(学校情報入力!$C$7="","",IF(学校情報入力!$C$7=登録データ!M1498,1,0))</f>
        <v/>
      </c>
    </row>
    <row r="1499" spans="1:16">
      <c r="A1499" s="37"/>
      <c r="B1499" s="37"/>
      <c r="C1499" s="37"/>
      <c r="D1499" s="37"/>
      <c r="E1499" s="37"/>
      <c r="F1499" s="37"/>
      <c r="G1499" s="37"/>
      <c r="H1499" s="37"/>
      <c r="I1499" s="37"/>
      <c r="J1499" s="37"/>
      <c r="K1499" s="37"/>
      <c r="L1499" s="37"/>
      <c r="M1499" s="79"/>
      <c r="N1499" s="38"/>
      <c r="O1499" s="22" t="str">
        <f>IF(学校情報入力!$C$7="","",IF(学校情報入力!$C$7=登録データ!F1499,1,0))</f>
        <v/>
      </c>
      <c r="P1499" s="22" t="str">
        <f>IF(学校情報入力!$C$7="","",IF(学校情報入力!$C$7=登録データ!M1499,1,0))</f>
        <v/>
      </c>
    </row>
    <row r="1500" spans="1:16">
      <c r="A1500" s="37"/>
      <c r="B1500" s="37"/>
      <c r="C1500" s="37"/>
      <c r="D1500" s="37"/>
      <c r="E1500" s="37"/>
      <c r="F1500" s="37"/>
      <c r="G1500" s="37"/>
      <c r="H1500" s="37"/>
      <c r="I1500" s="37"/>
      <c r="J1500" s="37"/>
      <c r="K1500" s="37"/>
      <c r="L1500" s="37"/>
      <c r="M1500" s="79"/>
      <c r="N1500" s="38"/>
      <c r="O1500" s="22" t="str">
        <f>IF(学校情報入力!$C$7="","",IF(学校情報入力!$C$7=登録データ!F1500,1,0))</f>
        <v/>
      </c>
      <c r="P1500" s="22" t="str">
        <f>IF(学校情報入力!$C$7="","",IF(学校情報入力!$C$7=登録データ!M1500,1,0))</f>
        <v/>
      </c>
    </row>
    <row r="1501" spans="1:16">
      <c r="A1501" s="37"/>
      <c r="B1501" s="37"/>
      <c r="C1501" s="37"/>
      <c r="D1501" s="37"/>
      <c r="E1501" s="37"/>
      <c r="F1501" s="37"/>
      <c r="G1501" s="37"/>
      <c r="H1501" s="37"/>
      <c r="I1501" s="37"/>
      <c r="J1501" s="37"/>
      <c r="K1501" s="37"/>
      <c r="L1501" s="37"/>
      <c r="M1501" s="79"/>
      <c r="N1501" s="38"/>
      <c r="O1501" s="22" t="str">
        <f>IF(学校情報入力!$C$7="","",IF(学校情報入力!$C$7=登録データ!F1501,1,0))</f>
        <v/>
      </c>
      <c r="P1501" s="22" t="str">
        <f>IF(学校情報入力!$C$7="","",IF(学校情報入力!$C$7=登録データ!M1501,1,0))</f>
        <v/>
      </c>
    </row>
    <row r="1502" spans="1:16">
      <c r="A1502" s="37"/>
      <c r="B1502" s="37"/>
      <c r="C1502" s="37"/>
      <c r="D1502" s="37"/>
      <c r="E1502" s="37"/>
      <c r="F1502" s="37"/>
      <c r="G1502" s="37"/>
      <c r="H1502" s="37"/>
      <c r="I1502" s="37"/>
      <c r="J1502" s="37"/>
      <c r="K1502" s="37"/>
      <c r="L1502" s="37"/>
      <c r="M1502" s="79"/>
      <c r="N1502" s="38"/>
      <c r="O1502" s="22" t="str">
        <f>IF(学校情報入力!$C$7="","",IF(学校情報入力!$C$7=登録データ!F1502,1,0))</f>
        <v/>
      </c>
      <c r="P1502" s="22" t="str">
        <f>IF(学校情報入力!$C$7="","",IF(学校情報入力!$C$7=登録データ!M1502,1,0))</f>
        <v/>
      </c>
    </row>
    <row r="1503" spans="1:16">
      <c r="A1503" s="37"/>
      <c r="B1503" s="37"/>
      <c r="C1503" s="37"/>
      <c r="D1503" s="37"/>
      <c r="E1503" s="37"/>
      <c r="F1503" s="37"/>
      <c r="G1503" s="37"/>
      <c r="H1503" s="37"/>
      <c r="I1503" s="37"/>
      <c r="J1503" s="37"/>
      <c r="K1503" s="37"/>
      <c r="L1503" s="37"/>
      <c r="M1503" s="79"/>
      <c r="N1503" s="38"/>
      <c r="O1503" s="22" t="str">
        <f>IF(学校情報入力!$C$7="","",IF(学校情報入力!$C$7=登録データ!F1503,1,0))</f>
        <v/>
      </c>
      <c r="P1503" s="22" t="str">
        <f>IF(学校情報入力!$C$7="","",IF(学校情報入力!$C$7=登録データ!M1503,1,0))</f>
        <v/>
      </c>
    </row>
    <row r="1504" spans="1:16">
      <c r="A1504" s="37"/>
      <c r="B1504" s="37"/>
      <c r="C1504" s="37"/>
      <c r="D1504" s="37"/>
      <c r="E1504" s="37"/>
      <c r="F1504" s="37"/>
      <c r="G1504" s="37"/>
      <c r="H1504" s="37"/>
      <c r="I1504" s="37"/>
      <c r="J1504" s="37"/>
      <c r="K1504" s="37"/>
      <c r="L1504" s="37"/>
      <c r="M1504" s="79"/>
      <c r="N1504" s="38"/>
      <c r="O1504" s="22" t="str">
        <f>IF(学校情報入力!$C$7="","",IF(学校情報入力!$C$7=登録データ!F1504,1,0))</f>
        <v/>
      </c>
      <c r="P1504" s="22" t="str">
        <f>IF(学校情報入力!$C$7="","",IF(学校情報入力!$C$7=登録データ!M1504,1,0))</f>
        <v/>
      </c>
    </row>
    <row r="1505" spans="1:16">
      <c r="A1505" s="37"/>
      <c r="B1505" s="37"/>
      <c r="C1505" s="37"/>
      <c r="D1505" s="37"/>
      <c r="E1505" s="37"/>
      <c r="F1505" s="37"/>
      <c r="G1505" s="37"/>
      <c r="H1505" s="37"/>
      <c r="I1505" s="37"/>
      <c r="J1505" s="37"/>
      <c r="K1505" s="37"/>
      <c r="L1505" s="37"/>
      <c r="M1505" s="79"/>
      <c r="N1505" s="38"/>
      <c r="O1505" s="22" t="str">
        <f>IF(学校情報入力!$C$7="","",IF(学校情報入力!$C$7=登録データ!F1505,1,0))</f>
        <v/>
      </c>
      <c r="P1505" s="22" t="str">
        <f>IF(学校情報入力!$C$7="","",IF(学校情報入力!$C$7=登録データ!M1505,1,0))</f>
        <v/>
      </c>
    </row>
    <row r="1506" spans="1:16">
      <c r="A1506" s="37"/>
      <c r="B1506" s="37"/>
      <c r="C1506" s="37"/>
      <c r="D1506" s="37"/>
      <c r="E1506" s="37"/>
      <c r="F1506" s="37"/>
      <c r="G1506" s="37"/>
      <c r="H1506" s="37"/>
      <c r="I1506" s="37"/>
      <c r="J1506" s="37"/>
      <c r="K1506" s="37"/>
      <c r="L1506" s="37"/>
      <c r="M1506" s="79"/>
      <c r="N1506" s="38"/>
      <c r="O1506" s="22" t="str">
        <f>IF(学校情報入力!$C$7="","",IF(学校情報入力!$C$7=登録データ!F1506,1,0))</f>
        <v/>
      </c>
      <c r="P1506" s="22" t="str">
        <f>IF(学校情報入力!$C$7="","",IF(学校情報入力!$C$7=登録データ!M1506,1,0))</f>
        <v/>
      </c>
    </row>
    <row r="1507" spans="1:16">
      <c r="A1507" s="37"/>
      <c r="B1507" s="37"/>
      <c r="C1507" s="37"/>
      <c r="D1507" s="37"/>
      <c r="E1507" s="37"/>
      <c r="F1507" s="37"/>
      <c r="G1507" s="37"/>
      <c r="H1507" s="37"/>
      <c r="I1507" s="37"/>
      <c r="J1507" s="37"/>
      <c r="K1507" s="37"/>
      <c r="L1507" s="37"/>
      <c r="M1507" s="79"/>
      <c r="N1507" s="38"/>
      <c r="O1507" s="22" t="str">
        <f>IF(学校情報入力!$C$7="","",IF(学校情報入力!$C$7=登録データ!F1507,1,0))</f>
        <v/>
      </c>
      <c r="P1507" s="22" t="str">
        <f>IF(学校情報入力!$C$7="","",IF(学校情報入力!$C$7=登録データ!M1507,1,0))</f>
        <v/>
      </c>
    </row>
    <row r="1508" spans="1:16">
      <c r="A1508" s="37"/>
      <c r="B1508" s="37"/>
      <c r="C1508" s="37"/>
      <c r="D1508" s="37"/>
      <c r="E1508" s="37"/>
      <c r="F1508" s="37"/>
      <c r="G1508" s="37"/>
      <c r="H1508" s="37"/>
      <c r="I1508" s="37"/>
      <c r="J1508" s="37"/>
      <c r="K1508" s="37"/>
      <c r="L1508" s="37"/>
      <c r="M1508" s="79"/>
      <c r="N1508" s="38"/>
      <c r="O1508" s="22" t="str">
        <f>IF(学校情報入力!$C$7="","",IF(学校情報入力!$C$7=登録データ!F1508,1,0))</f>
        <v/>
      </c>
      <c r="P1508" s="22" t="str">
        <f>IF(学校情報入力!$C$7="","",IF(学校情報入力!$C$7=登録データ!M1508,1,0))</f>
        <v/>
      </c>
    </row>
    <row r="1509" spans="1:16">
      <c r="A1509" s="37"/>
      <c r="B1509" s="37"/>
      <c r="C1509" s="37"/>
      <c r="D1509" s="37"/>
      <c r="E1509" s="37"/>
      <c r="F1509" s="37"/>
      <c r="G1509" s="37"/>
      <c r="H1509" s="37"/>
      <c r="I1509" s="37"/>
      <c r="J1509" s="37"/>
      <c r="K1509" s="37"/>
      <c r="L1509" s="37"/>
      <c r="M1509" s="79"/>
      <c r="N1509" s="38"/>
      <c r="O1509" s="22" t="str">
        <f>IF(学校情報入力!$C$7="","",IF(学校情報入力!$C$7=登録データ!F1509,1,0))</f>
        <v/>
      </c>
      <c r="P1509" s="22" t="str">
        <f>IF(学校情報入力!$C$7="","",IF(学校情報入力!$C$7=登録データ!M1509,1,0))</f>
        <v/>
      </c>
    </row>
    <row r="1510" spans="1:16">
      <c r="A1510" s="37"/>
      <c r="B1510" s="37"/>
      <c r="C1510" s="37"/>
      <c r="D1510" s="37"/>
      <c r="E1510" s="37"/>
      <c r="F1510" s="37"/>
      <c r="G1510" s="37"/>
      <c r="H1510" s="37"/>
      <c r="I1510" s="37"/>
      <c r="J1510" s="37"/>
      <c r="K1510" s="37"/>
      <c r="L1510" s="37"/>
      <c r="M1510" s="79"/>
      <c r="N1510" s="38"/>
      <c r="O1510" s="22" t="str">
        <f>IF(学校情報入力!$C$7="","",IF(学校情報入力!$C$7=登録データ!F1510,1,0))</f>
        <v/>
      </c>
      <c r="P1510" s="22" t="str">
        <f>IF(学校情報入力!$C$7="","",IF(学校情報入力!$C$7=登録データ!M1510,1,0))</f>
        <v/>
      </c>
    </row>
    <row r="1511" spans="1:16">
      <c r="A1511" s="37"/>
      <c r="B1511" s="37"/>
      <c r="C1511" s="37"/>
      <c r="D1511" s="37"/>
      <c r="E1511" s="37"/>
      <c r="F1511" s="37"/>
      <c r="G1511" s="37"/>
      <c r="H1511" s="37"/>
      <c r="I1511" s="37"/>
      <c r="J1511" s="37"/>
      <c r="K1511" s="37"/>
      <c r="L1511" s="37"/>
      <c r="M1511" s="79"/>
      <c r="N1511" s="38"/>
      <c r="O1511" s="22" t="str">
        <f>IF(学校情報入力!$C$7="","",IF(学校情報入力!$C$7=登録データ!F1511,1,0))</f>
        <v/>
      </c>
      <c r="P1511" s="22" t="str">
        <f>IF(学校情報入力!$C$7="","",IF(学校情報入力!$C$7=登録データ!M1511,1,0))</f>
        <v/>
      </c>
    </row>
    <row r="1512" spans="1:16">
      <c r="A1512" s="37"/>
      <c r="B1512" s="37"/>
      <c r="C1512" s="37"/>
      <c r="D1512" s="37"/>
      <c r="E1512" s="37"/>
      <c r="F1512" s="37"/>
      <c r="G1512" s="37"/>
      <c r="H1512" s="37"/>
      <c r="I1512" s="37"/>
      <c r="J1512" s="37"/>
      <c r="K1512" s="37"/>
      <c r="L1512" s="37"/>
      <c r="M1512" s="79"/>
      <c r="N1512" s="38"/>
      <c r="O1512" s="22" t="str">
        <f>IF(学校情報入力!$C$7="","",IF(学校情報入力!$C$7=登録データ!F1512,1,0))</f>
        <v/>
      </c>
      <c r="P1512" s="22" t="str">
        <f>IF(学校情報入力!$C$7="","",IF(学校情報入力!$C$7=登録データ!M1512,1,0))</f>
        <v/>
      </c>
    </row>
    <row r="1513" spans="1:16">
      <c r="A1513" s="37"/>
      <c r="B1513" s="37"/>
      <c r="C1513" s="37"/>
      <c r="D1513" s="37"/>
      <c r="E1513" s="37"/>
      <c r="F1513" s="37"/>
      <c r="G1513" s="37"/>
      <c r="H1513" s="37"/>
      <c r="I1513" s="37"/>
      <c r="J1513" s="37"/>
      <c r="K1513" s="37"/>
      <c r="L1513" s="37"/>
      <c r="M1513" s="79"/>
      <c r="N1513" s="38"/>
      <c r="O1513" s="22" t="str">
        <f>IF(学校情報入力!$C$7="","",IF(学校情報入力!$C$7=登録データ!F1513,1,0))</f>
        <v/>
      </c>
      <c r="P1513" s="22" t="str">
        <f>IF(学校情報入力!$C$7="","",IF(学校情報入力!$C$7=登録データ!M1513,1,0))</f>
        <v/>
      </c>
    </row>
    <row r="1514" spans="1:16">
      <c r="A1514" s="37"/>
      <c r="B1514" s="37"/>
      <c r="C1514" s="37"/>
      <c r="D1514" s="37"/>
      <c r="E1514" s="37"/>
      <c r="F1514" s="37"/>
      <c r="G1514" s="37"/>
      <c r="H1514" s="37"/>
      <c r="I1514" s="37"/>
      <c r="J1514" s="37"/>
      <c r="K1514" s="37"/>
      <c r="L1514" s="37"/>
      <c r="M1514" s="79"/>
      <c r="N1514" s="38"/>
      <c r="O1514" s="22" t="str">
        <f>IF(学校情報入力!$C$7="","",IF(学校情報入力!$C$7=登録データ!F1514,1,0))</f>
        <v/>
      </c>
      <c r="P1514" s="22" t="str">
        <f>IF(学校情報入力!$C$7="","",IF(学校情報入力!$C$7=登録データ!M1514,1,0))</f>
        <v/>
      </c>
    </row>
    <row r="1515" spans="1:16">
      <c r="A1515" s="37"/>
      <c r="B1515" s="37"/>
      <c r="C1515" s="37"/>
      <c r="D1515" s="37"/>
      <c r="E1515" s="37"/>
      <c r="F1515" s="37"/>
      <c r="G1515" s="37"/>
      <c r="H1515" s="37"/>
      <c r="I1515" s="37"/>
      <c r="J1515" s="37"/>
      <c r="K1515" s="37"/>
      <c r="L1515" s="37"/>
      <c r="M1515" s="79"/>
      <c r="N1515" s="38"/>
      <c r="O1515" s="22" t="str">
        <f>IF(学校情報入力!$C$7="","",IF(学校情報入力!$C$7=登録データ!F1515,1,0))</f>
        <v/>
      </c>
      <c r="P1515" s="22" t="str">
        <f>IF(学校情報入力!$C$7="","",IF(学校情報入力!$C$7=登録データ!M1515,1,0))</f>
        <v/>
      </c>
    </row>
    <row r="1516" spans="1:16">
      <c r="A1516" s="37"/>
      <c r="B1516" s="37"/>
      <c r="C1516" s="37"/>
      <c r="D1516" s="37"/>
      <c r="E1516" s="37"/>
      <c r="F1516" s="37"/>
      <c r="G1516" s="37"/>
      <c r="H1516" s="37"/>
      <c r="I1516" s="37"/>
      <c r="J1516" s="37"/>
      <c r="K1516" s="37"/>
      <c r="L1516" s="37"/>
      <c r="M1516" s="79"/>
      <c r="N1516" s="38"/>
      <c r="O1516" s="22" t="str">
        <f>IF(学校情報入力!$C$7="","",IF(学校情報入力!$C$7=登録データ!F1516,1,0))</f>
        <v/>
      </c>
      <c r="P1516" s="22" t="str">
        <f>IF(学校情報入力!$C$7="","",IF(学校情報入力!$C$7=登録データ!M1516,1,0))</f>
        <v/>
      </c>
    </row>
    <row r="1517" spans="1:16">
      <c r="A1517" s="37"/>
      <c r="B1517" s="37"/>
      <c r="C1517" s="37"/>
      <c r="D1517" s="37"/>
      <c r="E1517" s="37"/>
      <c r="F1517" s="37"/>
      <c r="G1517" s="37"/>
      <c r="H1517" s="37"/>
      <c r="I1517" s="37"/>
      <c r="J1517" s="37"/>
      <c r="K1517" s="37"/>
      <c r="L1517" s="37"/>
      <c r="M1517" s="79"/>
      <c r="N1517" s="38"/>
      <c r="O1517" s="22" t="str">
        <f>IF(学校情報入力!$C$7="","",IF(学校情報入力!$C$7=登録データ!F1517,1,0))</f>
        <v/>
      </c>
      <c r="P1517" s="22" t="str">
        <f>IF(学校情報入力!$C$7="","",IF(学校情報入力!$C$7=登録データ!M1517,1,0))</f>
        <v/>
      </c>
    </row>
    <row r="1518" spans="1:16">
      <c r="A1518" s="37"/>
      <c r="B1518" s="37"/>
      <c r="C1518" s="37"/>
      <c r="D1518" s="37"/>
      <c r="E1518" s="37"/>
      <c r="F1518" s="37"/>
      <c r="G1518" s="37"/>
      <c r="H1518" s="37"/>
      <c r="I1518" s="37"/>
      <c r="J1518" s="37"/>
      <c r="K1518" s="37"/>
      <c r="L1518" s="37"/>
      <c r="M1518" s="79"/>
      <c r="N1518" s="38"/>
      <c r="O1518" s="22" t="str">
        <f>IF(学校情報入力!$C$7="","",IF(学校情報入力!$C$7=登録データ!F1518,1,0))</f>
        <v/>
      </c>
      <c r="P1518" s="22" t="str">
        <f>IF(学校情報入力!$C$7="","",IF(学校情報入力!$C$7=登録データ!M1518,1,0))</f>
        <v/>
      </c>
    </row>
    <row r="1519" spans="1:16">
      <c r="A1519" s="37"/>
      <c r="B1519" s="37"/>
      <c r="C1519" s="37"/>
      <c r="D1519" s="37"/>
      <c r="E1519" s="37"/>
      <c r="F1519" s="37"/>
      <c r="G1519" s="37"/>
      <c r="H1519" s="37"/>
      <c r="I1519" s="37"/>
      <c r="J1519" s="37"/>
      <c r="K1519" s="37"/>
      <c r="L1519" s="37"/>
      <c r="M1519" s="79"/>
      <c r="N1519" s="38"/>
      <c r="O1519" s="22" t="str">
        <f>IF(学校情報入力!$C$7="","",IF(学校情報入力!$C$7=登録データ!F1519,1,0))</f>
        <v/>
      </c>
      <c r="P1519" s="22" t="str">
        <f>IF(学校情報入力!$C$7="","",IF(学校情報入力!$C$7=登録データ!M1519,1,0))</f>
        <v/>
      </c>
    </row>
    <row r="1520" spans="1:16">
      <c r="A1520" s="37"/>
      <c r="B1520" s="37"/>
      <c r="C1520" s="37"/>
      <c r="D1520" s="37"/>
      <c r="E1520" s="37"/>
      <c r="F1520" s="37"/>
      <c r="G1520" s="37"/>
      <c r="H1520" s="37"/>
      <c r="I1520" s="37"/>
      <c r="J1520" s="37"/>
      <c r="K1520" s="37"/>
      <c r="L1520" s="37"/>
      <c r="M1520" s="79"/>
      <c r="N1520" s="38"/>
      <c r="O1520" s="22" t="str">
        <f>IF(学校情報入力!$C$7="","",IF(学校情報入力!$C$7=登録データ!F1520,1,0))</f>
        <v/>
      </c>
      <c r="P1520" s="22" t="str">
        <f>IF(学校情報入力!$C$7="","",IF(学校情報入力!$C$7=登録データ!M1520,1,0))</f>
        <v/>
      </c>
    </row>
    <row r="1521" spans="1:16">
      <c r="A1521" s="37"/>
      <c r="B1521" s="37"/>
      <c r="C1521" s="37"/>
      <c r="D1521" s="37"/>
      <c r="E1521" s="37"/>
      <c r="F1521" s="37"/>
      <c r="G1521" s="37"/>
      <c r="H1521" s="37"/>
      <c r="I1521" s="37"/>
      <c r="J1521" s="37"/>
      <c r="K1521" s="37"/>
      <c r="L1521" s="37"/>
      <c r="M1521" s="79"/>
      <c r="N1521" s="38"/>
      <c r="O1521" s="22" t="str">
        <f>IF(学校情報入力!$C$7="","",IF(学校情報入力!$C$7=登録データ!F1521,1,0))</f>
        <v/>
      </c>
      <c r="P1521" s="22" t="str">
        <f>IF(学校情報入力!$C$7="","",IF(学校情報入力!$C$7=登録データ!M1521,1,0))</f>
        <v/>
      </c>
    </row>
    <row r="1522" spans="1:16">
      <c r="A1522" s="37"/>
      <c r="B1522" s="37"/>
      <c r="C1522" s="37"/>
      <c r="D1522" s="37"/>
      <c r="E1522" s="37"/>
      <c r="F1522" s="37"/>
      <c r="G1522" s="37"/>
      <c r="H1522" s="37"/>
      <c r="I1522" s="37"/>
      <c r="J1522" s="37"/>
      <c r="K1522" s="37"/>
      <c r="L1522" s="37"/>
      <c r="M1522" s="79"/>
      <c r="N1522" s="38"/>
      <c r="O1522" s="22" t="str">
        <f>IF(学校情報入力!$C$7="","",IF(学校情報入力!$C$7=登録データ!F1522,1,0))</f>
        <v/>
      </c>
      <c r="P1522" s="22" t="str">
        <f>IF(学校情報入力!$C$7="","",IF(学校情報入力!$C$7=登録データ!M1522,1,0))</f>
        <v/>
      </c>
    </row>
    <row r="1523" spans="1:16">
      <c r="A1523" s="37"/>
      <c r="B1523" s="37"/>
      <c r="C1523" s="37"/>
      <c r="D1523" s="37"/>
      <c r="E1523" s="37"/>
      <c r="F1523" s="37"/>
      <c r="G1523" s="37"/>
      <c r="H1523" s="37"/>
      <c r="I1523" s="37"/>
      <c r="J1523" s="37"/>
      <c r="K1523" s="37"/>
      <c r="L1523" s="37"/>
      <c r="M1523" s="79"/>
      <c r="N1523" s="38"/>
      <c r="O1523" s="22" t="str">
        <f>IF(学校情報入力!$C$7="","",IF(学校情報入力!$C$7=登録データ!F1523,1,0))</f>
        <v/>
      </c>
      <c r="P1523" s="22" t="str">
        <f>IF(学校情報入力!$C$7="","",IF(学校情報入力!$C$7=登録データ!M1523,1,0))</f>
        <v/>
      </c>
    </row>
    <row r="1524" spans="1:16">
      <c r="A1524" s="37"/>
      <c r="B1524" s="37"/>
      <c r="C1524" s="37"/>
      <c r="D1524" s="37"/>
      <c r="E1524" s="37"/>
      <c r="F1524" s="37"/>
      <c r="G1524" s="37"/>
      <c r="H1524" s="37"/>
      <c r="I1524" s="37"/>
      <c r="J1524" s="37"/>
      <c r="K1524" s="37"/>
      <c r="L1524" s="37"/>
      <c r="M1524" s="79"/>
      <c r="N1524" s="38"/>
      <c r="O1524" s="22" t="str">
        <f>IF(学校情報入力!$C$7="","",IF(学校情報入力!$C$7=登録データ!F1524,1,0))</f>
        <v/>
      </c>
      <c r="P1524" s="22" t="str">
        <f>IF(学校情報入力!$C$7="","",IF(学校情報入力!$C$7=登録データ!M1524,1,0))</f>
        <v/>
      </c>
    </row>
    <row r="1525" spans="1:16">
      <c r="A1525" s="37"/>
      <c r="B1525" s="37"/>
      <c r="C1525" s="37"/>
      <c r="D1525" s="37"/>
      <c r="E1525" s="37"/>
      <c r="F1525" s="37"/>
      <c r="G1525" s="37"/>
      <c r="H1525" s="37"/>
      <c r="I1525" s="37"/>
      <c r="J1525" s="37"/>
      <c r="K1525" s="37"/>
      <c r="L1525" s="37"/>
      <c r="M1525" s="79"/>
      <c r="N1525" s="38"/>
      <c r="O1525" s="22" t="str">
        <f>IF(学校情報入力!$C$7="","",IF(学校情報入力!$C$7=登録データ!F1525,1,0))</f>
        <v/>
      </c>
      <c r="P1525" s="22" t="str">
        <f>IF(学校情報入力!$C$7="","",IF(学校情報入力!$C$7=登録データ!M1525,1,0))</f>
        <v/>
      </c>
    </row>
    <row r="1526" spans="1:16">
      <c r="A1526" s="37"/>
      <c r="B1526" s="37"/>
      <c r="C1526" s="37"/>
      <c r="D1526" s="37"/>
      <c r="E1526" s="37"/>
      <c r="F1526" s="37"/>
      <c r="G1526" s="37"/>
      <c r="H1526" s="37"/>
      <c r="I1526" s="37"/>
      <c r="J1526" s="37"/>
      <c r="K1526" s="37"/>
      <c r="L1526" s="37"/>
      <c r="M1526" s="79"/>
      <c r="N1526" s="38"/>
      <c r="O1526" s="22" t="str">
        <f>IF(学校情報入力!$C$7="","",IF(学校情報入力!$C$7=登録データ!F1526,1,0))</f>
        <v/>
      </c>
      <c r="P1526" s="22" t="str">
        <f>IF(学校情報入力!$C$7="","",IF(学校情報入力!$C$7=登録データ!M1526,1,0))</f>
        <v/>
      </c>
    </row>
    <row r="1527" spans="1:16">
      <c r="A1527" s="37"/>
      <c r="B1527" s="37"/>
      <c r="C1527" s="37"/>
      <c r="D1527" s="37"/>
      <c r="E1527" s="37"/>
      <c r="F1527" s="37"/>
      <c r="G1527" s="37"/>
      <c r="H1527" s="37"/>
      <c r="I1527" s="37"/>
      <c r="J1527" s="37"/>
      <c r="K1527" s="37"/>
      <c r="L1527" s="37"/>
      <c r="M1527" s="79"/>
      <c r="N1527" s="38"/>
      <c r="O1527" s="22" t="str">
        <f>IF(学校情報入力!$C$7="","",IF(学校情報入力!$C$7=登録データ!F1527,1,0))</f>
        <v/>
      </c>
      <c r="P1527" s="22" t="str">
        <f>IF(学校情報入力!$C$7="","",IF(学校情報入力!$C$7=登録データ!M1527,1,0))</f>
        <v/>
      </c>
    </row>
    <row r="1528" spans="1:16">
      <c r="A1528" s="37"/>
      <c r="B1528" s="37"/>
      <c r="C1528" s="37"/>
      <c r="D1528" s="37"/>
      <c r="E1528" s="37"/>
      <c r="F1528" s="37"/>
      <c r="G1528" s="37"/>
      <c r="H1528" s="37"/>
      <c r="I1528" s="37"/>
      <c r="J1528" s="37"/>
      <c r="K1528" s="37"/>
      <c r="L1528" s="37"/>
      <c r="M1528" s="79"/>
      <c r="N1528" s="38"/>
      <c r="O1528" s="22" t="str">
        <f>IF(学校情報入力!$C$7="","",IF(学校情報入力!$C$7=登録データ!F1528,1,0))</f>
        <v/>
      </c>
      <c r="P1528" s="22" t="str">
        <f>IF(学校情報入力!$C$7="","",IF(学校情報入力!$C$7=登録データ!M1528,1,0))</f>
        <v/>
      </c>
    </row>
    <row r="1529" spans="1:16">
      <c r="A1529" s="37"/>
      <c r="B1529" s="37"/>
      <c r="C1529" s="37"/>
      <c r="D1529" s="37"/>
      <c r="E1529" s="37"/>
      <c r="F1529" s="37"/>
      <c r="G1529" s="37"/>
      <c r="H1529" s="37"/>
      <c r="I1529" s="37"/>
      <c r="J1529" s="37"/>
      <c r="K1529" s="37"/>
      <c r="L1529" s="37"/>
      <c r="M1529" s="79"/>
      <c r="N1529" s="38"/>
      <c r="O1529" s="22" t="str">
        <f>IF(学校情報入力!$C$7="","",IF(学校情報入力!$C$7=登録データ!F1529,1,0))</f>
        <v/>
      </c>
      <c r="P1529" s="22" t="str">
        <f>IF(学校情報入力!$C$7="","",IF(学校情報入力!$C$7=登録データ!M1529,1,0))</f>
        <v/>
      </c>
    </row>
    <row r="1530" spans="1:16">
      <c r="A1530" s="37"/>
      <c r="B1530" s="37"/>
      <c r="C1530" s="37"/>
      <c r="D1530" s="37"/>
      <c r="E1530" s="37"/>
      <c r="F1530" s="37"/>
      <c r="G1530" s="37"/>
      <c r="H1530" s="37"/>
      <c r="I1530" s="37"/>
      <c r="J1530" s="37"/>
      <c r="K1530" s="37"/>
      <c r="L1530" s="37"/>
      <c r="M1530" s="79"/>
      <c r="N1530" s="38"/>
      <c r="O1530" s="22" t="str">
        <f>IF(学校情報入力!$C$7="","",IF(学校情報入力!$C$7=登録データ!F1530,1,0))</f>
        <v/>
      </c>
      <c r="P1530" s="22" t="str">
        <f>IF(学校情報入力!$C$7="","",IF(学校情報入力!$C$7=登録データ!M1530,1,0))</f>
        <v/>
      </c>
    </row>
    <row r="1531" spans="1:16">
      <c r="A1531" s="37"/>
      <c r="B1531" s="37"/>
      <c r="C1531" s="37"/>
      <c r="D1531" s="37"/>
      <c r="E1531" s="37"/>
      <c r="F1531" s="37"/>
      <c r="G1531" s="37"/>
      <c r="H1531" s="37"/>
      <c r="I1531" s="37"/>
      <c r="J1531" s="37"/>
      <c r="K1531" s="37"/>
      <c r="L1531" s="37"/>
      <c r="M1531" s="79"/>
      <c r="N1531" s="38"/>
      <c r="O1531" s="22" t="str">
        <f>IF(学校情報入力!$C$7="","",IF(学校情報入力!$C$7=登録データ!F1531,1,0))</f>
        <v/>
      </c>
      <c r="P1531" s="22" t="str">
        <f>IF(学校情報入力!$C$7="","",IF(学校情報入力!$C$7=登録データ!M1531,1,0))</f>
        <v/>
      </c>
    </row>
    <row r="1532" spans="1:16">
      <c r="A1532" s="37"/>
      <c r="B1532" s="37"/>
      <c r="C1532" s="37"/>
      <c r="D1532" s="37"/>
      <c r="E1532" s="37"/>
      <c r="F1532" s="37"/>
      <c r="G1532" s="37"/>
      <c r="H1532" s="37"/>
      <c r="I1532" s="37"/>
      <c r="J1532" s="37"/>
      <c r="K1532" s="37"/>
      <c r="L1532" s="37"/>
      <c r="M1532" s="79"/>
      <c r="N1532" s="38"/>
      <c r="O1532" s="22" t="str">
        <f>IF(学校情報入力!$C$7="","",IF(学校情報入力!$C$7=登録データ!F1532,1,0))</f>
        <v/>
      </c>
      <c r="P1532" s="22" t="str">
        <f>IF(学校情報入力!$C$7="","",IF(学校情報入力!$C$7=登録データ!M1532,1,0))</f>
        <v/>
      </c>
    </row>
    <row r="1533" spans="1:16">
      <c r="A1533" s="37"/>
      <c r="B1533" s="37"/>
      <c r="C1533" s="37"/>
      <c r="D1533" s="37"/>
      <c r="E1533" s="37"/>
      <c r="F1533" s="37"/>
      <c r="G1533" s="37"/>
      <c r="H1533" s="37"/>
      <c r="I1533" s="37"/>
      <c r="J1533" s="37"/>
      <c r="K1533" s="37"/>
      <c r="L1533" s="37"/>
      <c r="M1533" s="79"/>
      <c r="N1533" s="38"/>
      <c r="O1533" s="22" t="str">
        <f>IF(学校情報入力!$C$7="","",IF(学校情報入力!$C$7=登録データ!F1533,1,0))</f>
        <v/>
      </c>
      <c r="P1533" s="22" t="str">
        <f>IF(学校情報入力!$C$7="","",IF(学校情報入力!$C$7=登録データ!M1533,1,0))</f>
        <v/>
      </c>
    </row>
    <row r="1534" spans="1:16">
      <c r="A1534" s="37"/>
      <c r="B1534" s="37"/>
      <c r="C1534" s="37"/>
      <c r="D1534" s="37"/>
      <c r="E1534" s="37"/>
      <c r="F1534" s="37"/>
      <c r="G1534" s="37"/>
      <c r="H1534" s="37"/>
      <c r="I1534" s="37"/>
      <c r="J1534" s="37"/>
      <c r="K1534" s="37"/>
      <c r="L1534" s="37"/>
      <c r="M1534" s="79"/>
      <c r="N1534" s="38"/>
      <c r="O1534" s="22" t="str">
        <f>IF(学校情報入力!$C$7="","",IF(学校情報入力!$C$7=登録データ!F1534,1,0))</f>
        <v/>
      </c>
      <c r="P1534" s="22" t="str">
        <f>IF(学校情報入力!$C$7="","",IF(学校情報入力!$C$7=登録データ!M1534,1,0))</f>
        <v/>
      </c>
    </row>
    <row r="1535" spans="1:16">
      <c r="A1535" s="37"/>
      <c r="B1535" s="37"/>
      <c r="C1535" s="37"/>
      <c r="D1535" s="37"/>
      <c r="E1535" s="37"/>
      <c r="F1535" s="37"/>
      <c r="G1535" s="37"/>
      <c r="H1535" s="37"/>
      <c r="I1535" s="37"/>
      <c r="J1535" s="37"/>
      <c r="K1535" s="37"/>
      <c r="L1535" s="37"/>
      <c r="M1535" s="79"/>
      <c r="N1535" s="38"/>
      <c r="O1535" s="22" t="str">
        <f>IF(学校情報入力!$C$7="","",IF(学校情報入力!$C$7=登録データ!F1535,1,0))</f>
        <v/>
      </c>
      <c r="P1535" s="22" t="str">
        <f>IF(学校情報入力!$C$7="","",IF(学校情報入力!$C$7=登録データ!M1535,1,0))</f>
        <v/>
      </c>
    </row>
    <row r="1536" spans="1:16">
      <c r="A1536" s="37"/>
      <c r="B1536" s="37"/>
      <c r="C1536" s="37"/>
      <c r="D1536" s="37"/>
      <c r="E1536" s="37"/>
      <c r="F1536" s="37"/>
      <c r="G1536" s="37"/>
      <c r="H1536" s="37"/>
      <c r="I1536" s="37"/>
      <c r="J1536" s="37"/>
      <c r="K1536" s="37"/>
      <c r="L1536" s="37"/>
      <c r="M1536" s="79"/>
      <c r="N1536" s="38"/>
      <c r="O1536" s="22" t="str">
        <f>IF(学校情報入力!$C$7="","",IF(学校情報入力!$C$7=登録データ!F1536,1,0))</f>
        <v/>
      </c>
      <c r="P1536" s="22" t="str">
        <f>IF(学校情報入力!$C$7="","",IF(学校情報入力!$C$7=登録データ!M1536,1,0))</f>
        <v/>
      </c>
    </row>
    <row r="1537" spans="1:16">
      <c r="A1537" s="37"/>
      <c r="B1537" s="37"/>
      <c r="C1537" s="37"/>
      <c r="D1537" s="37"/>
      <c r="E1537" s="37"/>
      <c r="F1537" s="37"/>
      <c r="G1537" s="37"/>
      <c r="H1537" s="37"/>
      <c r="I1537" s="37"/>
      <c r="J1537" s="37"/>
      <c r="K1537" s="37"/>
      <c r="L1537" s="37"/>
      <c r="M1537" s="79"/>
      <c r="N1537" s="38"/>
      <c r="O1537" s="22" t="str">
        <f>IF(学校情報入力!$C$7="","",IF(学校情報入力!$C$7=登録データ!F1537,1,0))</f>
        <v/>
      </c>
      <c r="P1537" s="22" t="str">
        <f>IF(学校情報入力!$C$7="","",IF(学校情報入力!$C$7=登録データ!M1537,1,0))</f>
        <v/>
      </c>
    </row>
    <row r="1538" spans="1:16">
      <c r="A1538" s="37"/>
      <c r="B1538" s="37"/>
      <c r="C1538" s="37"/>
      <c r="D1538" s="37"/>
      <c r="E1538" s="37"/>
      <c r="F1538" s="37"/>
      <c r="G1538" s="37"/>
      <c r="H1538" s="37"/>
      <c r="I1538" s="37"/>
      <c r="J1538" s="37"/>
      <c r="K1538" s="37"/>
      <c r="L1538" s="37"/>
      <c r="M1538" s="79"/>
      <c r="N1538" s="38"/>
      <c r="O1538" s="22" t="str">
        <f>IF(学校情報入力!$C$7="","",IF(学校情報入力!$C$7=登録データ!F1538,1,0))</f>
        <v/>
      </c>
      <c r="P1538" s="22" t="str">
        <f>IF(学校情報入力!$C$7="","",IF(学校情報入力!$C$7=登録データ!M1538,1,0))</f>
        <v/>
      </c>
    </row>
    <row r="1539" spans="1:16">
      <c r="A1539" s="37"/>
      <c r="B1539" s="37"/>
      <c r="C1539" s="37"/>
      <c r="D1539" s="37"/>
      <c r="E1539" s="37"/>
      <c r="F1539" s="37"/>
      <c r="G1539" s="37"/>
      <c r="H1539" s="37"/>
      <c r="I1539" s="37"/>
      <c r="J1539" s="37"/>
      <c r="K1539" s="37"/>
      <c r="L1539" s="37"/>
      <c r="M1539" s="79"/>
      <c r="N1539" s="38"/>
      <c r="O1539" s="22" t="str">
        <f>IF(学校情報入力!$C$7="","",IF(学校情報入力!$C$7=登録データ!F1539,1,0))</f>
        <v/>
      </c>
      <c r="P1539" s="22" t="str">
        <f>IF(学校情報入力!$C$7="","",IF(学校情報入力!$C$7=登録データ!M1539,1,0))</f>
        <v/>
      </c>
    </row>
    <row r="1540" spans="1:16">
      <c r="A1540" s="37"/>
      <c r="B1540" s="37"/>
      <c r="C1540" s="37"/>
      <c r="D1540" s="37"/>
      <c r="E1540" s="37"/>
      <c r="F1540" s="37"/>
      <c r="G1540" s="37"/>
      <c r="H1540" s="37"/>
      <c r="I1540" s="37"/>
      <c r="J1540" s="37"/>
      <c r="K1540" s="37"/>
      <c r="L1540" s="37"/>
      <c r="M1540" s="79"/>
      <c r="N1540" s="38"/>
      <c r="O1540" s="22" t="str">
        <f>IF(学校情報入力!$C$7="","",IF(学校情報入力!$C$7=登録データ!F1540,1,0))</f>
        <v/>
      </c>
      <c r="P1540" s="22" t="str">
        <f>IF(学校情報入力!$C$7="","",IF(学校情報入力!$C$7=登録データ!M1540,1,0))</f>
        <v/>
      </c>
    </row>
    <row r="1541" spans="1:16">
      <c r="A1541" s="37"/>
      <c r="B1541" s="37"/>
      <c r="C1541" s="37"/>
      <c r="D1541" s="37"/>
      <c r="E1541" s="37"/>
      <c r="F1541" s="37"/>
      <c r="G1541" s="37"/>
      <c r="H1541" s="37"/>
      <c r="I1541" s="37"/>
      <c r="J1541" s="37"/>
      <c r="K1541" s="37"/>
      <c r="L1541" s="37"/>
      <c r="M1541" s="79"/>
      <c r="N1541" s="38"/>
      <c r="O1541" s="22" t="str">
        <f>IF(学校情報入力!$C$7="","",IF(学校情報入力!$C$7=登録データ!F1541,1,0))</f>
        <v/>
      </c>
      <c r="P1541" s="22" t="str">
        <f>IF(学校情報入力!$C$7="","",IF(学校情報入力!$C$7=登録データ!M1541,1,0))</f>
        <v/>
      </c>
    </row>
    <row r="1542" spans="1:16">
      <c r="A1542" s="37"/>
      <c r="B1542" s="37"/>
      <c r="C1542" s="37"/>
      <c r="D1542" s="37"/>
      <c r="E1542" s="37"/>
      <c r="F1542" s="37"/>
      <c r="G1542" s="37"/>
      <c r="H1542" s="37"/>
      <c r="I1542" s="37"/>
      <c r="J1542" s="37"/>
      <c r="K1542" s="37"/>
      <c r="L1542" s="37"/>
      <c r="M1542" s="79"/>
      <c r="N1542" s="38"/>
      <c r="O1542" s="22" t="str">
        <f>IF(学校情報入力!$C$7="","",IF(学校情報入力!$C$7=登録データ!F1542,1,0))</f>
        <v/>
      </c>
      <c r="P1542" s="22" t="str">
        <f>IF(学校情報入力!$C$7="","",IF(学校情報入力!$C$7=登録データ!M1542,1,0))</f>
        <v/>
      </c>
    </row>
    <row r="1543" spans="1:16">
      <c r="A1543" s="37"/>
      <c r="B1543" s="37"/>
      <c r="C1543" s="37"/>
      <c r="D1543" s="37"/>
      <c r="E1543" s="37"/>
      <c r="F1543" s="37"/>
      <c r="G1543" s="37"/>
      <c r="H1543" s="37"/>
      <c r="I1543" s="37"/>
      <c r="J1543" s="37"/>
      <c r="K1543" s="37"/>
      <c r="L1543" s="37"/>
      <c r="M1543" s="79"/>
      <c r="N1543" s="38"/>
      <c r="O1543" s="22" t="str">
        <f>IF(学校情報入力!$C$7="","",IF(学校情報入力!$C$7=登録データ!F1543,1,0))</f>
        <v/>
      </c>
      <c r="P1543" s="22" t="str">
        <f>IF(学校情報入力!$C$7="","",IF(学校情報入力!$C$7=登録データ!M1543,1,0))</f>
        <v/>
      </c>
    </row>
    <row r="1544" spans="1:16">
      <c r="A1544" s="37"/>
      <c r="B1544" s="37"/>
      <c r="C1544" s="37"/>
      <c r="D1544" s="37"/>
      <c r="E1544" s="37"/>
      <c r="F1544" s="37"/>
      <c r="G1544" s="37"/>
      <c r="H1544" s="37"/>
      <c r="I1544" s="37"/>
      <c r="J1544" s="37"/>
      <c r="K1544" s="37"/>
      <c r="L1544" s="37"/>
      <c r="M1544" s="79"/>
      <c r="N1544" s="38"/>
      <c r="O1544" s="22" t="str">
        <f>IF(学校情報入力!$C$7="","",IF(学校情報入力!$C$7=登録データ!F1544,1,0))</f>
        <v/>
      </c>
      <c r="P1544" s="22" t="str">
        <f>IF(学校情報入力!$C$7="","",IF(学校情報入力!$C$7=登録データ!M1544,1,0))</f>
        <v/>
      </c>
    </row>
    <row r="1545" spans="1:16">
      <c r="A1545" s="37"/>
      <c r="B1545" s="37"/>
      <c r="C1545" s="37"/>
      <c r="D1545" s="37"/>
      <c r="E1545" s="37"/>
      <c r="F1545" s="37"/>
      <c r="G1545" s="37"/>
      <c r="H1545" s="37"/>
      <c r="I1545" s="37"/>
      <c r="J1545" s="37"/>
      <c r="K1545" s="37"/>
      <c r="L1545" s="37"/>
      <c r="M1545" s="79"/>
      <c r="N1545" s="38"/>
      <c r="O1545" s="22" t="str">
        <f>IF(学校情報入力!$C$7="","",IF(学校情報入力!$C$7=登録データ!F1545,1,0))</f>
        <v/>
      </c>
      <c r="P1545" s="22" t="str">
        <f>IF(学校情報入力!$C$7="","",IF(学校情報入力!$C$7=登録データ!M1545,1,0))</f>
        <v/>
      </c>
    </row>
    <row r="1546" spans="1:16">
      <c r="A1546" s="37"/>
      <c r="B1546" s="37"/>
      <c r="C1546" s="37"/>
      <c r="D1546" s="37"/>
      <c r="E1546" s="37"/>
      <c r="F1546" s="37"/>
      <c r="G1546" s="37"/>
      <c r="H1546" s="37"/>
      <c r="I1546" s="37"/>
      <c r="J1546" s="37"/>
      <c r="K1546" s="37"/>
      <c r="L1546" s="37"/>
      <c r="M1546" s="79"/>
      <c r="N1546" s="38"/>
      <c r="O1546" s="22" t="str">
        <f>IF(学校情報入力!$C$7="","",IF(学校情報入力!$C$7=登録データ!F1546,1,0))</f>
        <v/>
      </c>
      <c r="P1546" s="22" t="str">
        <f>IF(学校情報入力!$C$7="","",IF(学校情報入力!$C$7=登録データ!M1546,1,0))</f>
        <v/>
      </c>
    </row>
    <row r="1547" spans="1:16">
      <c r="A1547" s="37"/>
      <c r="B1547" s="37"/>
      <c r="C1547" s="37"/>
      <c r="D1547" s="37"/>
      <c r="E1547" s="37"/>
      <c r="F1547" s="37"/>
      <c r="G1547" s="37"/>
      <c r="H1547" s="37"/>
      <c r="I1547" s="37"/>
      <c r="J1547" s="37"/>
      <c r="K1547" s="37"/>
      <c r="L1547" s="37"/>
      <c r="M1547" s="79"/>
      <c r="N1547" s="38"/>
      <c r="O1547" s="22" t="str">
        <f>IF(学校情報入力!$C$7="","",IF(学校情報入力!$C$7=登録データ!F1547,1,0))</f>
        <v/>
      </c>
      <c r="P1547" s="22" t="str">
        <f>IF(学校情報入力!$C$7="","",IF(学校情報入力!$C$7=登録データ!M1547,1,0))</f>
        <v/>
      </c>
    </row>
    <row r="1548" spans="1:16">
      <c r="A1548" s="37"/>
      <c r="B1548" s="37"/>
      <c r="C1548" s="37"/>
      <c r="D1548" s="37"/>
      <c r="E1548" s="37"/>
      <c r="F1548" s="37"/>
      <c r="G1548" s="37"/>
      <c r="H1548" s="37"/>
      <c r="I1548" s="37"/>
      <c r="J1548" s="37"/>
      <c r="K1548" s="37"/>
      <c r="L1548" s="37"/>
      <c r="M1548" s="79"/>
      <c r="N1548" s="38"/>
      <c r="O1548" s="22" t="str">
        <f>IF(学校情報入力!$C$7="","",IF(学校情報入力!$C$7=登録データ!F1548,1,0))</f>
        <v/>
      </c>
      <c r="P1548" s="22" t="str">
        <f>IF(学校情報入力!$C$7="","",IF(学校情報入力!$C$7=登録データ!M1548,1,0))</f>
        <v/>
      </c>
    </row>
    <row r="1549" spans="1:16">
      <c r="A1549" s="37"/>
      <c r="B1549" s="37"/>
      <c r="C1549" s="37"/>
      <c r="D1549" s="37"/>
      <c r="E1549" s="37"/>
      <c r="F1549" s="37"/>
      <c r="G1549" s="37"/>
      <c r="H1549" s="37"/>
      <c r="I1549" s="37"/>
      <c r="J1549" s="37"/>
      <c r="K1549" s="37"/>
      <c r="L1549" s="37"/>
      <c r="M1549" s="79"/>
      <c r="N1549" s="38"/>
      <c r="O1549" s="22" t="str">
        <f>IF(学校情報入力!$C$7="","",IF(学校情報入力!$C$7=登録データ!F1549,1,0))</f>
        <v/>
      </c>
      <c r="P1549" s="22" t="str">
        <f>IF(学校情報入力!$C$7="","",IF(学校情報入力!$C$7=登録データ!M1549,1,0))</f>
        <v/>
      </c>
    </row>
    <row r="1550" spans="1:16">
      <c r="A1550" s="37"/>
      <c r="B1550" s="37"/>
      <c r="C1550" s="37"/>
      <c r="D1550" s="37"/>
      <c r="E1550" s="37"/>
      <c r="F1550" s="37"/>
      <c r="G1550" s="37"/>
      <c r="H1550" s="37"/>
      <c r="I1550" s="37"/>
      <c r="J1550" s="37"/>
      <c r="K1550" s="37"/>
      <c r="L1550" s="37"/>
      <c r="M1550" s="79"/>
      <c r="N1550" s="38"/>
      <c r="O1550" s="22" t="str">
        <f>IF(学校情報入力!$C$7="","",IF(学校情報入力!$C$7=登録データ!F1550,1,0))</f>
        <v/>
      </c>
      <c r="P1550" s="22" t="str">
        <f>IF(学校情報入力!$C$7="","",IF(学校情報入力!$C$7=登録データ!M1550,1,0))</f>
        <v/>
      </c>
    </row>
    <row r="1551" spans="1:16">
      <c r="A1551" s="37"/>
      <c r="B1551" s="37"/>
      <c r="C1551" s="37"/>
      <c r="D1551" s="37"/>
      <c r="E1551" s="37"/>
      <c r="F1551" s="37"/>
      <c r="G1551" s="37"/>
      <c r="H1551" s="37"/>
      <c r="I1551" s="37"/>
      <c r="J1551" s="37"/>
      <c r="K1551" s="37"/>
      <c r="L1551" s="37"/>
      <c r="M1551" s="79"/>
      <c r="N1551" s="38"/>
      <c r="O1551" s="22" t="str">
        <f>IF(学校情報入力!$C$7="","",IF(学校情報入力!$C$7=登録データ!F1551,1,0))</f>
        <v/>
      </c>
      <c r="P1551" s="22" t="str">
        <f>IF(学校情報入力!$C$7="","",IF(学校情報入力!$C$7=登録データ!M1551,1,0))</f>
        <v/>
      </c>
    </row>
    <row r="1552" spans="1:16">
      <c r="A1552" s="37"/>
      <c r="B1552" s="37"/>
      <c r="C1552" s="37"/>
      <c r="D1552" s="37"/>
      <c r="E1552" s="37"/>
      <c r="F1552" s="37"/>
      <c r="G1552" s="37"/>
      <c r="H1552" s="37"/>
      <c r="I1552" s="37"/>
      <c r="J1552" s="37"/>
      <c r="K1552" s="37"/>
      <c r="L1552" s="37"/>
      <c r="M1552" s="79"/>
      <c r="N1552" s="38"/>
      <c r="O1552" s="22" t="str">
        <f>IF(学校情報入力!$C$7="","",IF(学校情報入力!$C$7=登録データ!F1552,1,0))</f>
        <v/>
      </c>
      <c r="P1552" s="22" t="str">
        <f>IF(学校情報入力!$C$7="","",IF(学校情報入力!$C$7=登録データ!M1552,1,0))</f>
        <v/>
      </c>
    </row>
    <row r="1553" spans="1:16">
      <c r="A1553" s="37"/>
      <c r="B1553" s="37"/>
      <c r="C1553" s="37"/>
      <c r="D1553" s="37"/>
      <c r="E1553" s="37"/>
      <c r="F1553" s="37"/>
      <c r="G1553" s="37"/>
      <c r="H1553" s="37"/>
      <c r="I1553" s="37"/>
      <c r="J1553" s="37"/>
      <c r="K1553" s="37"/>
      <c r="L1553" s="37"/>
      <c r="M1553" s="79"/>
      <c r="N1553" s="38"/>
      <c r="O1553" s="22" t="str">
        <f>IF(学校情報入力!$C$7="","",IF(学校情報入力!$C$7=登録データ!F1553,1,0))</f>
        <v/>
      </c>
      <c r="P1553" s="22" t="str">
        <f>IF(学校情報入力!$C$7="","",IF(学校情報入力!$C$7=登録データ!M1553,1,0))</f>
        <v/>
      </c>
    </row>
    <row r="1554" spans="1:16">
      <c r="A1554" s="37"/>
      <c r="B1554" s="37"/>
      <c r="C1554" s="37"/>
      <c r="D1554" s="37"/>
      <c r="E1554" s="37"/>
      <c r="F1554" s="37"/>
      <c r="G1554" s="37"/>
      <c r="H1554" s="37"/>
      <c r="I1554" s="37"/>
      <c r="J1554" s="37"/>
      <c r="K1554" s="37"/>
      <c r="L1554" s="37"/>
      <c r="M1554" s="79"/>
      <c r="N1554" s="38"/>
      <c r="O1554" s="22" t="str">
        <f>IF(学校情報入力!$C$7="","",IF(学校情報入力!$C$7=登録データ!F1554,1,0))</f>
        <v/>
      </c>
      <c r="P1554" s="22" t="str">
        <f>IF(学校情報入力!$C$7="","",IF(学校情報入力!$C$7=登録データ!M1554,1,0))</f>
        <v/>
      </c>
    </row>
    <row r="1555" spans="1:16">
      <c r="A1555" s="37"/>
      <c r="B1555" s="37"/>
      <c r="C1555" s="37"/>
      <c r="D1555" s="37"/>
      <c r="E1555" s="37"/>
      <c r="F1555" s="37"/>
      <c r="G1555" s="37"/>
      <c r="H1555" s="37"/>
      <c r="I1555" s="37"/>
      <c r="J1555" s="37"/>
      <c r="K1555" s="37"/>
      <c r="L1555" s="37"/>
      <c r="M1555" s="79"/>
      <c r="N1555" s="38"/>
      <c r="O1555" s="22" t="str">
        <f>IF(学校情報入力!$C$7="","",IF(学校情報入力!$C$7=登録データ!F1555,1,0))</f>
        <v/>
      </c>
      <c r="P1555" s="22" t="str">
        <f>IF(学校情報入力!$C$7="","",IF(学校情報入力!$C$7=登録データ!M1555,1,0))</f>
        <v/>
      </c>
    </row>
    <row r="1556" spans="1:16">
      <c r="A1556" s="37"/>
      <c r="B1556" s="37"/>
      <c r="C1556" s="37"/>
      <c r="D1556" s="37"/>
      <c r="E1556" s="37"/>
      <c r="F1556" s="37"/>
      <c r="G1556" s="37"/>
      <c r="H1556" s="37"/>
      <c r="I1556" s="37"/>
      <c r="J1556" s="37"/>
      <c r="K1556" s="37"/>
      <c r="L1556" s="37"/>
      <c r="M1556" s="79"/>
      <c r="N1556" s="38"/>
      <c r="O1556" s="22" t="str">
        <f>IF(学校情報入力!$C$7="","",IF(学校情報入力!$C$7=登録データ!F1556,1,0))</f>
        <v/>
      </c>
      <c r="P1556" s="22" t="str">
        <f>IF(学校情報入力!$C$7="","",IF(学校情報入力!$C$7=登録データ!M1556,1,0))</f>
        <v/>
      </c>
    </row>
    <row r="1557" spans="1:16">
      <c r="A1557" s="37"/>
      <c r="B1557" s="37"/>
      <c r="C1557" s="37"/>
      <c r="D1557" s="37"/>
      <c r="E1557" s="37"/>
      <c r="F1557" s="37"/>
      <c r="G1557" s="37"/>
      <c r="H1557" s="37"/>
      <c r="I1557" s="37"/>
      <c r="J1557" s="37"/>
      <c r="K1557" s="37"/>
      <c r="L1557" s="37"/>
      <c r="M1557" s="79"/>
      <c r="N1557" s="38"/>
      <c r="O1557" s="22" t="str">
        <f>IF(学校情報入力!$C$7="","",IF(学校情報入力!$C$7=登録データ!F1557,1,0))</f>
        <v/>
      </c>
      <c r="P1557" s="22" t="str">
        <f>IF(学校情報入力!$C$7="","",IF(学校情報入力!$C$7=登録データ!M1557,1,0))</f>
        <v/>
      </c>
    </row>
    <row r="1558" spans="1:16">
      <c r="A1558" s="37"/>
      <c r="B1558" s="37"/>
      <c r="C1558" s="37"/>
      <c r="D1558" s="37"/>
      <c r="E1558" s="37"/>
      <c r="F1558" s="37"/>
      <c r="G1558" s="37"/>
      <c r="H1558" s="37"/>
      <c r="I1558" s="37"/>
      <c r="J1558" s="37"/>
      <c r="K1558" s="37"/>
      <c r="L1558" s="37"/>
      <c r="M1558" s="79"/>
      <c r="N1558" s="38"/>
      <c r="O1558" s="22" t="str">
        <f>IF(学校情報入力!$C$7="","",IF(学校情報入力!$C$7=登録データ!F1558,1,0))</f>
        <v/>
      </c>
      <c r="P1558" s="22" t="str">
        <f>IF(学校情報入力!$C$7="","",IF(学校情報入力!$C$7=登録データ!M1558,1,0))</f>
        <v/>
      </c>
    </row>
    <row r="1559" spans="1:16">
      <c r="A1559" s="37"/>
      <c r="B1559" s="37"/>
      <c r="C1559" s="37"/>
      <c r="D1559" s="37"/>
      <c r="E1559" s="37"/>
      <c r="F1559" s="37"/>
      <c r="G1559" s="37"/>
      <c r="H1559" s="37"/>
      <c r="I1559" s="37"/>
      <c r="J1559" s="37"/>
      <c r="K1559" s="37"/>
      <c r="L1559" s="37"/>
      <c r="M1559" s="79"/>
      <c r="N1559" s="38"/>
      <c r="O1559" s="22" t="str">
        <f>IF(学校情報入力!$C$7="","",IF(学校情報入力!$C$7=登録データ!F1559,1,0))</f>
        <v/>
      </c>
      <c r="P1559" s="22" t="str">
        <f>IF(学校情報入力!$C$7="","",IF(学校情報入力!$C$7=登録データ!M1559,1,0))</f>
        <v/>
      </c>
    </row>
    <row r="1560" spans="1:16">
      <c r="A1560" s="37"/>
      <c r="B1560" s="37"/>
      <c r="C1560" s="37"/>
      <c r="D1560" s="37"/>
      <c r="E1560" s="37"/>
      <c r="F1560" s="37"/>
      <c r="G1560" s="37"/>
      <c r="H1560" s="37"/>
      <c r="I1560" s="37"/>
      <c r="J1560" s="37"/>
      <c r="K1560" s="37"/>
      <c r="L1560" s="37"/>
      <c r="M1560" s="79"/>
      <c r="N1560" s="38"/>
      <c r="O1560" s="22" t="str">
        <f>IF(学校情報入力!$C$7="","",IF(学校情報入力!$C$7=登録データ!F1560,1,0))</f>
        <v/>
      </c>
      <c r="P1560" s="22" t="str">
        <f>IF(学校情報入力!$C$7="","",IF(学校情報入力!$C$7=登録データ!M1560,1,0))</f>
        <v/>
      </c>
    </row>
    <row r="1561" spans="1:16">
      <c r="A1561" s="37"/>
      <c r="B1561" s="37"/>
      <c r="C1561" s="37"/>
      <c r="D1561" s="37"/>
      <c r="E1561" s="37"/>
      <c r="F1561" s="37"/>
      <c r="G1561" s="37"/>
      <c r="H1561" s="37"/>
      <c r="I1561" s="37"/>
      <c r="J1561" s="37"/>
      <c r="K1561" s="37"/>
      <c r="L1561" s="37"/>
      <c r="M1561" s="79"/>
      <c r="N1561" s="38"/>
      <c r="O1561" s="22" t="str">
        <f>IF(学校情報入力!$C$7="","",IF(学校情報入力!$C$7=登録データ!F1561,1,0))</f>
        <v/>
      </c>
      <c r="P1561" s="22" t="str">
        <f>IF(学校情報入力!$C$7="","",IF(学校情報入力!$C$7=登録データ!M1561,1,0))</f>
        <v/>
      </c>
    </row>
    <row r="1562" spans="1:16">
      <c r="A1562" s="37"/>
      <c r="B1562" s="37"/>
      <c r="C1562" s="37"/>
      <c r="D1562" s="37"/>
      <c r="E1562" s="37"/>
      <c r="F1562" s="37"/>
      <c r="G1562" s="37"/>
      <c r="H1562" s="37"/>
      <c r="I1562" s="37"/>
      <c r="J1562" s="37"/>
      <c r="K1562" s="37"/>
      <c r="L1562" s="37"/>
      <c r="M1562" s="79"/>
      <c r="N1562" s="38"/>
      <c r="O1562" s="22" t="str">
        <f>IF(学校情報入力!$C$7="","",IF(学校情報入力!$C$7=登録データ!F1562,1,0))</f>
        <v/>
      </c>
      <c r="P1562" s="22" t="str">
        <f>IF(学校情報入力!$C$7="","",IF(学校情報入力!$C$7=登録データ!M1562,1,0))</f>
        <v/>
      </c>
    </row>
    <row r="1563" spans="1:16">
      <c r="A1563" s="37"/>
      <c r="B1563" s="37"/>
      <c r="C1563" s="37"/>
      <c r="D1563" s="37"/>
      <c r="E1563" s="37"/>
      <c r="F1563" s="37"/>
      <c r="G1563" s="37"/>
      <c r="H1563" s="37"/>
      <c r="I1563" s="37"/>
      <c r="J1563" s="37"/>
      <c r="K1563" s="37"/>
      <c r="L1563" s="37"/>
      <c r="M1563" s="79"/>
      <c r="N1563" s="38"/>
      <c r="O1563" s="22" t="str">
        <f>IF(学校情報入力!$C$7="","",IF(学校情報入力!$C$7=登録データ!F1563,1,0))</f>
        <v/>
      </c>
      <c r="P1563" s="22" t="str">
        <f>IF(学校情報入力!$C$7="","",IF(学校情報入力!$C$7=登録データ!M1563,1,0))</f>
        <v/>
      </c>
    </row>
    <row r="1564" spans="1:16">
      <c r="A1564" s="37"/>
      <c r="B1564" s="37"/>
      <c r="C1564" s="37"/>
      <c r="D1564" s="37"/>
      <c r="E1564" s="37"/>
      <c r="F1564" s="37"/>
      <c r="G1564" s="37"/>
      <c r="H1564" s="37"/>
      <c r="I1564" s="37"/>
      <c r="J1564" s="37"/>
      <c r="K1564" s="37"/>
      <c r="L1564" s="37"/>
      <c r="M1564" s="79"/>
      <c r="N1564" s="38"/>
      <c r="O1564" s="22" t="str">
        <f>IF(学校情報入力!$C$7="","",IF(学校情報入力!$C$7=登録データ!F1564,1,0))</f>
        <v/>
      </c>
      <c r="P1564" s="22" t="str">
        <f>IF(学校情報入力!$C$7="","",IF(学校情報入力!$C$7=登録データ!M1564,1,0))</f>
        <v/>
      </c>
    </row>
    <row r="1565" spans="1:16">
      <c r="A1565" s="37"/>
      <c r="B1565" s="37"/>
      <c r="C1565" s="37"/>
      <c r="D1565" s="37"/>
      <c r="E1565" s="37"/>
      <c r="F1565" s="37"/>
      <c r="G1565" s="37"/>
      <c r="H1565" s="37"/>
      <c r="I1565" s="37"/>
      <c r="J1565" s="37"/>
      <c r="K1565" s="37"/>
      <c r="L1565" s="37"/>
      <c r="M1565" s="79"/>
      <c r="N1565" s="38"/>
      <c r="O1565" s="22" t="str">
        <f>IF(学校情報入力!$C$7="","",IF(学校情報入力!$C$7=登録データ!F1565,1,0))</f>
        <v/>
      </c>
      <c r="P1565" s="22" t="str">
        <f>IF(学校情報入力!$C$7="","",IF(学校情報入力!$C$7=登録データ!M1565,1,0))</f>
        <v/>
      </c>
    </row>
    <row r="1566" spans="1:16">
      <c r="A1566" s="37"/>
      <c r="B1566" s="37"/>
      <c r="C1566" s="37"/>
      <c r="D1566" s="37"/>
      <c r="E1566" s="37"/>
      <c r="F1566" s="37"/>
      <c r="G1566" s="37"/>
      <c r="H1566" s="37"/>
      <c r="I1566" s="37"/>
      <c r="J1566" s="37"/>
      <c r="K1566" s="37"/>
      <c r="L1566" s="37"/>
      <c r="M1566" s="79"/>
      <c r="N1566" s="38"/>
      <c r="O1566" s="22" t="str">
        <f>IF(学校情報入力!$C$7="","",IF(学校情報入力!$C$7=登録データ!F1566,1,0))</f>
        <v/>
      </c>
      <c r="P1566" s="22" t="str">
        <f>IF(学校情報入力!$C$7="","",IF(学校情報入力!$C$7=登録データ!M1566,1,0))</f>
        <v/>
      </c>
    </row>
    <row r="1567" spans="1:16">
      <c r="A1567" s="37"/>
      <c r="B1567" s="37"/>
      <c r="C1567" s="37"/>
      <c r="D1567" s="37"/>
      <c r="E1567" s="37"/>
      <c r="F1567" s="37"/>
      <c r="G1567" s="37"/>
      <c r="H1567" s="37"/>
      <c r="I1567" s="37"/>
      <c r="J1567" s="37"/>
      <c r="K1567" s="37"/>
      <c r="L1567" s="37"/>
      <c r="M1567" s="79"/>
      <c r="N1567" s="38"/>
      <c r="O1567" s="22" t="str">
        <f>IF(学校情報入力!$C$7="","",IF(学校情報入力!$C$7=登録データ!F1567,1,0))</f>
        <v/>
      </c>
      <c r="P1567" s="22" t="str">
        <f>IF(学校情報入力!$C$7="","",IF(学校情報入力!$C$7=登録データ!M1567,1,0))</f>
        <v/>
      </c>
    </row>
    <row r="1568" spans="1:16">
      <c r="A1568" s="37"/>
      <c r="B1568" s="37"/>
      <c r="C1568" s="37"/>
      <c r="D1568" s="37"/>
      <c r="E1568" s="37"/>
      <c r="F1568" s="37"/>
      <c r="G1568" s="37"/>
      <c r="H1568" s="37"/>
      <c r="I1568" s="37"/>
      <c r="J1568" s="37"/>
      <c r="K1568" s="37"/>
      <c r="L1568" s="37"/>
      <c r="M1568" s="79"/>
      <c r="N1568" s="38"/>
      <c r="O1568" s="22" t="str">
        <f>IF(学校情報入力!$C$7="","",IF(学校情報入力!$C$7=登録データ!F1568,1,0))</f>
        <v/>
      </c>
      <c r="P1568" s="22" t="str">
        <f>IF(学校情報入力!$C$7="","",IF(学校情報入力!$C$7=登録データ!M1568,1,0))</f>
        <v/>
      </c>
    </row>
    <row r="1569" spans="1:16">
      <c r="A1569" s="37"/>
      <c r="B1569" s="37"/>
      <c r="C1569" s="37"/>
      <c r="D1569" s="37"/>
      <c r="E1569" s="37"/>
      <c r="F1569" s="37"/>
      <c r="G1569" s="37"/>
      <c r="H1569" s="37"/>
      <c r="I1569" s="37"/>
      <c r="J1569" s="37"/>
      <c r="K1569" s="37"/>
      <c r="L1569" s="37"/>
      <c r="M1569" s="79"/>
      <c r="N1569" s="38"/>
      <c r="O1569" s="22" t="str">
        <f>IF(学校情報入力!$C$7="","",IF(学校情報入力!$C$7=登録データ!F1569,1,0))</f>
        <v/>
      </c>
      <c r="P1569" s="22" t="str">
        <f>IF(学校情報入力!$C$7="","",IF(学校情報入力!$C$7=登録データ!M1569,1,0))</f>
        <v/>
      </c>
    </row>
    <row r="1570" spans="1:16">
      <c r="A1570" s="37"/>
      <c r="B1570" s="37"/>
      <c r="C1570" s="37"/>
      <c r="D1570" s="37"/>
      <c r="E1570" s="37"/>
      <c r="F1570" s="37"/>
      <c r="G1570" s="37"/>
      <c r="H1570" s="37"/>
      <c r="I1570" s="37"/>
      <c r="J1570" s="37"/>
      <c r="K1570" s="37"/>
      <c r="L1570" s="37"/>
      <c r="M1570" s="79"/>
      <c r="N1570" s="38"/>
      <c r="O1570" s="22" t="str">
        <f>IF(学校情報入力!$C$7="","",IF(学校情報入力!$C$7=登録データ!F1570,1,0))</f>
        <v/>
      </c>
      <c r="P1570" s="22" t="str">
        <f>IF(学校情報入力!$C$7="","",IF(学校情報入力!$C$7=登録データ!M1570,1,0))</f>
        <v/>
      </c>
    </row>
    <row r="1571" spans="1:16">
      <c r="A1571" s="37"/>
      <c r="B1571" s="37"/>
      <c r="C1571" s="37"/>
      <c r="D1571" s="37"/>
      <c r="E1571" s="37"/>
      <c r="F1571" s="37"/>
      <c r="G1571" s="37"/>
      <c r="H1571" s="37"/>
      <c r="I1571" s="37"/>
      <c r="J1571" s="37"/>
      <c r="K1571" s="37"/>
      <c r="L1571" s="37"/>
      <c r="M1571" s="79"/>
      <c r="N1571" s="38"/>
      <c r="O1571" s="22" t="str">
        <f>IF(学校情報入力!$C$7="","",IF(学校情報入力!$C$7=登録データ!F1571,1,0))</f>
        <v/>
      </c>
      <c r="P1571" s="22" t="str">
        <f>IF(学校情報入力!$C$7="","",IF(学校情報入力!$C$7=登録データ!M1571,1,0))</f>
        <v/>
      </c>
    </row>
    <row r="1572" spans="1:16">
      <c r="A1572" s="37"/>
      <c r="B1572" s="37"/>
      <c r="C1572" s="37"/>
      <c r="D1572" s="37"/>
      <c r="E1572" s="37"/>
      <c r="F1572" s="37"/>
      <c r="G1572" s="37"/>
      <c r="H1572" s="37"/>
      <c r="I1572" s="37"/>
      <c r="J1572" s="37"/>
      <c r="K1572" s="37"/>
      <c r="L1572" s="37"/>
      <c r="M1572" s="79"/>
      <c r="N1572" s="38"/>
      <c r="O1572" s="22" t="str">
        <f>IF(学校情報入力!$C$7="","",IF(学校情報入力!$C$7=登録データ!F1572,1,0))</f>
        <v/>
      </c>
      <c r="P1572" s="22" t="str">
        <f>IF(学校情報入力!$C$7="","",IF(学校情報入力!$C$7=登録データ!M1572,1,0))</f>
        <v/>
      </c>
    </row>
    <row r="1573" spans="1:16">
      <c r="A1573" s="37"/>
      <c r="B1573" s="37"/>
      <c r="C1573" s="37"/>
      <c r="D1573" s="37"/>
      <c r="E1573" s="37"/>
      <c r="F1573" s="37"/>
      <c r="G1573" s="37"/>
      <c r="H1573" s="37"/>
      <c r="I1573" s="37"/>
      <c r="J1573" s="37"/>
      <c r="K1573" s="37"/>
      <c r="L1573" s="37"/>
      <c r="M1573" s="79"/>
      <c r="N1573" s="38"/>
      <c r="O1573" s="22" t="str">
        <f>IF(学校情報入力!$C$7="","",IF(学校情報入力!$C$7=登録データ!F1573,1,0))</f>
        <v/>
      </c>
      <c r="P1573" s="22" t="str">
        <f>IF(学校情報入力!$C$7="","",IF(学校情報入力!$C$7=登録データ!M1573,1,0))</f>
        <v/>
      </c>
    </row>
    <row r="1574" spans="1:16">
      <c r="A1574" s="37"/>
      <c r="B1574" s="37"/>
      <c r="C1574" s="37"/>
      <c r="D1574" s="37"/>
      <c r="E1574" s="37"/>
      <c r="F1574" s="37"/>
      <c r="G1574" s="37"/>
      <c r="H1574" s="37"/>
      <c r="I1574" s="37"/>
      <c r="J1574" s="37"/>
      <c r="K1574" s="37"/>
      <c r="L1574" s="37"/>
      <c r="M1574" s="79"/>
      <c r="N1574" s="38"/>
      <c r="O1574" s="22" t="str">
        <f>IF(学校情報入力!$C$7="","",IF(学校情報入力!$C$7=登録データ!F1574,1,0))</f>
        <v/>
      </c>
      <c r="P1574" s="22" t="str">
        <f>IF(学校情報入力!$C$7="","",IF(学校情報入力!$C$7=登録データ!M1574,1,0))</f>
        <v/>
      </c>
    </row>
    <row r="1575" spans="1:16">
      <c r="A1575" s="37"/>
      <c r="B1575" s="37"/>
      <c r="C1575" s="37"/>
      <c r="D1575" s="37"/>
      <c r="E1575" s="37"/>
      <c r="F1575" s="37"/>
      <c r="G1575" s="37"/>
      <c r="H1575" s="37"/>
      <c r="I1575" s="37"/>
      <c r="J1575" s="37"/>
      <c r="K1575" s="37"/>
      <c r="L1575" s="37"/>
      <c r="M1575" s="79"/>
      <c r="N1575" s="38"/>
      <c r="O1575" s="22" t="str">
        <f>IF(学校情報入力!$C$7="","",IF(学校情報入力!$C$7=登録データ!F1575,1,0))</f>
        <v/>
      </c>
      <c r="P1575" s="22" t="str">
        <f>IF(学校情報入力!$C$7="","",IF(学校情報入力!$C$7=登録データ!M1575,1,0))</f>
        <v/>
      </c>
    </row>
    <row r="1576" spans="1:16">
      <c r="A1576" s="37"/>
      <c r="B1576" s="37"/>
      <c r="C1576" s="37"/>
      <c r="D1576" s="37"/>
      <c r="E1576" s="37"/>
      <c r="F1576" s="37"/>
      <c r="G1576" s="37"/>
      <c r="H1576" s="37"/>
      <c r="I1576" s="37"/>
      <c r="J1576" s="37"/>
      <c r="K1576" s="37"/>
      <c r="L1576" s="37"/>
      <c r="M1576" s="79"/>
      <c r="N1576" s="38"/>
      <c r="O1576" s="22" t="str">
        <f>IF(学校情報入力!$C$7="","",IF(学校情報入力!$C$7=登録データ!F1576,1,0))</f>
        <v/>
      </c>
      <c r="P1576" s="22" t="str">
        <f>IF(学校情報入力!$C$7="","",IF(学校情報入力!$C$7=登録データ!M1576,1,0))</f>
        <v/>
      </c>
    </row>
    <row r="1577" spans="1:16">
      <c r="A1577" s="37"/>
      <c r="B1577" s="37"/>
      <c r="C1577" s="37"/>
      <c r="D1577" s="37"/>
      <c r="E1577" s="37"/>
      <c r="F1577" s="37"/>
      <c r="G1577" s="37"/>
      <c r="H1577" s="37"/>
      <c r="I1577" s="37"/>
      <c r="J1577" s="37"/>
      <c r="K1577" s="37"/>
      <c r="L1577" s="37"/>
      <c r="M1577" s="79"/>
      <c r="N1577" s="38"/>
      <c r="O1577" s="22" t="str">
        <f>IF(学校情報入力!$C$7="","",IF(学校情報入力!$C$7=登録データ!F1577,1,0))</f>
        <v/>
      </c>
      <c r="P1577" s="22" t="str">
        <f>IF(学校情報入力!$C$7="","",IF(学校情報入力!$C$7=登録データ!M1577,1,0))</f>
        <v/>
      </c>
    </row>
    <row r="1578" spans="1:16">
      <c r="A1578" s="37"/>
      <c r="B1578" s="37"/>
      <c r="C1578" s="37"/>
      <c r="D1578" s="37"/>
      <c r="E1578" s="37"/>
      <c r="F1578" s="37"/>
      <c r="G1578" s="37"/>
      <c r="H1578" s="37"/>
      <c r="I1578" s="37"/>
      <c r="J1578" s="37"/>
      <c r="K1578" s="37"/>
      <c r="L1578" s="37"/>
      <c r="M1578" s="79"/>
      <c r="N1578" s="38"/>
      <c r="O1578" s="22" t="str">
        <f>IF(学校情報入力!$C$7="","",IF(学校情報入力!$C$7=登録データ!F1578,1,0))</f>
        <v/>
      </c>
      <c r="P1578" s="22" t="str">
        <f>IF(学校情報入力!$C$7="","",IF(学校情報入力!$C$7=登録データ!M1578,1,0))</f>
        <v/>
      </c>
    </row>
    <row r="1579" spans="1:16">
      <c r="A1579" s="37"/>
      <c r="B1579" s="37"/>
      <c r="C1579" s="37"/>
      <c r="D1579" s="37"/>
      <c r="E1579" s="37"/>
      <c r="F1579" s="37"/>
      <c r="G1579" s="37"/>
      <c r="H1579" s="37"/>
      <c r="I1579" s="37"/>
      <c r="J1579" s="37"/>
      <c r="K1579" s="37"/>
      <c r="L1579" s="37"/>
      <c r="M1579" s="79"/>
      <c r="N1579" s="38"/>
      <c r="O1579" s="22" t="str">
        <f>IF(学校情報入力!$C$7="","",IF(学校情報入力!$C$7=登録データ!F1579,1,0))</f>
        <v/>
      </c>
      <c r="P1579" s="22" t="str">
        <f>IF(学校情報入力!$C$7="","",IF(学校情報入力!$C$7=登録データ!M1579,1,0))</f>
        <v/>
      </c>
    </row>
    <row r="1580" spans="1:16">
      <c r="A1580" s="37"/>
      <c r="B1580" s="37"/>
      <c r="C1580" s="37"/>
      <c r="D1580" s="37"/>
      <c r="E1580" s="37"/>
      <c r="F1580" s="37"/>
      <c r="G1580" s="37"/>
      <c r="H1580" s="37"/>
      <c r="I1580" s="37"/>
      <c r="J1580" s="37"/>
      <c r="K1580" s="37"/>
      <c r="L1580" s="37"/>
      <c r="M1580" s="79"/>
      <c r="N1580" s="38"/>
      <c r="O1580" s="22" t="str">
        <f>IF(学校情報入力!$C$7="","",IF(学校情報入力!$C$7=登録データ!F1580,1,0))</f>
        <v/>
      </c>
      <c r="P1580" s="22" t="str">
        <f>IF(学校情報入力!$C$7="","",IF(学校情報入力!$C$7=登録データ!M1580,1,0))</f>
        <v/>
      </c>
    </row>
    <row r="1581" spans="1:16">
      <c r="A1581" s="37"/>
      <c r="B1581" s="37"/>
      <c r="C1581" s="37"/>
      <c r="D1581" s="37"/>
      <c r="E1581" s="37"/>
      <c r="F1581" s="37"/>
      <c r="G1581" s="37"/>
      <c r="H1581" s="37"/>
      <c r="I1581" s="37"/>
      <c r="J1581" s="37"/>
      <c r="K1581" s="37"/>
      <c r="L1581" s="37"/>
      <c r="M1581" s="79"/>
      <c r="N1581" s="38"/>
      <c r="O1581" s="22" t="str">
        <f>IF(学校情報入力!$C$7="","",IF(学校情報入力!$C$7=登録データ!F1581,1,0))</f>
        <v/>
      </c>
      <c r="P1581" s="22" t="str">
        <f>IF(学校情報入力!$C$7="","",IF(学校情報入力!$C$7=登録データ!M1581,1,0))</f>
        <v/>
      </c>
    </row>
    <row r="1582" spans="1:16">
      <c r="A1582" s="37"/>
      <c r="B1582" s="37"/>
      <c r="C1582" s="37"/>
      <c r="D1582" s="37"/>
      <c r="E1582" s="37"/>
      <c r="F1582" s="37"/>
      <c r="G1582" s="37"/>
      <c r="H1582" s="37"/>
      <c r="I1582" s="37"/>
      <c r="J1582" s="37"/>
      <c r="K1582" s="37"/>
      <c r="L1582" s="37"/>
      <c r="M1582" s="79"/>
      <c r="N1582" s="38"/>
      <c r="O1582" s="22" t="str">
        <f>IF(学校情報入力!$C$7="","",IF(学校情報入力!$C$7=登録データ!F1582,1,0))</f>
        <v/>
      </c>
      <c r="P1582" s="22" t="str">
        <f>IF(学校情報入力!$C$7="","",IF(学校情報入力!$C$7=登録データ!M1582,1,0))</f>
        <v/>
      </c>
    </row>
    <row r="1583" spans="1:16">
      <c r="A1583" s="37"/>
      <c r="B1583" s="37"/>
      <c r="C1583" s="37"/>
      <c r="D1583" s="37"/>
      <c r="E1583" s="37"/>
      <c r="F1583" s="37"/>
      <c r="G1583" s="37"/>
      <c r="H1583" s="37"/>
      <c r="I1583" s="37"/>
      <c r="J1583" s="37"/>
      <c r="K1583" s="37"/>
      <c r="L1583" s="37"/>
      <c r="M1583" s="79"/>
      <c r="N1583" s="38"/>
      <c r="O1583" s="22" t="str">
        <f>IF(学校情報入力!$C$7="","",IF(学校情報入力!$C$7=登録データ!F1583,1,0))</f>
        <v/>
      </c>
      <c r="P1583" s="22" t="str">
        <f>IF(学校情報入力!$C$7="","",IF(学校情報入力!$C$7=登録データ!M1583,1,0))</f>
        <v/>
      </c>
    </row>
    <row r="1584" spans="1:16">
      <c r="A1584" s="37"/>
      <c r="B1584" s="37"/>
      <c r="C1584" s="37"/>
      <c r="D1584" s="37"/>
      <c r="E1584" s="37"/>
      <c r="F1584" s="37"/>
      <c r="G1584" s="37"/>
      <c r="H1584" s="37"/>
      <c r="I1584" s="37"/>
      <c r="J1584" s="37"/>
      <c r="K1584" s="37"/>
      <c r="L1584" s="37"/>
      <c r="M1584" s="79"/>
      <c r="N1584" s="38"/>
      <c r="O1584" s="22" t="str">
        <f>IF(学校情報入力!$C$7="","",IF(学校情報入力!$C$7=登録データ!F1584,1,0))</f>
        <v/>
      </c>
      <c r="P1584" s="22" t="str">
        <f>IF(学校情報入力!$C$7="","",IF(学校情報入力!$C$7=登録データ!M1584,1,0))</f>
        <v/>
      </c>
    </row>
    <row r="1585" spans="1:16">
      <c r="A1585" s="37"/>
      <c r="B1585" s="37"/>
      <c r="C1585" s="37"/>
      <c r="D1585" s="37"/>
      <c r="E1585" s="37"/>
      <c r="F1585" s="37"/>
      <c r="G1585" s="37"/>
      <c r="H1585" s="37"/>
      <c r="I1585" s="37"/>
      <c r="J1585" s="37"/>
      <c r="K1585" s="37"/>
      <c r="L1585" s="37"/>
      <c r="M1585" s="79"/>
      <c r="N1585" s="38"/>
      <c r="O1585" s="22" t="str">
        <f>IF(学校情報入力!$C$7="","",IF(学校情報入力!$C$7=登録データ!F1585,1,0))</f>
        <v/>
      </c>
      <c r="P1585" s="22" t="str">
        <f>IF(学校情報入力!$C$7="","",IF(学校情報入力!$C$7=登録データ!M1585,1,0))</f>
        <v/>
      </c>
    </row>
    <row r="1586" spans="1:16">
      <c r="A1586" s="37"/>
      <c r="B1586" s="37"/>
      <c r="C1586" s="37"/>
      <c r="D1586" s="37"/>
      <c r="E1586" s="37"/>
      <c r="F1586" s="37"/>
      <c r="G1586" s="37"/>
      <c r="H1586" s="37"/>
      <c r="I1586" s="37"/>
      <c r="J1586" s="37"/>
      <c r="K1586" s="37"/>
      <c r="L1586" s="37"/>
      <c r="M1586" s="79"/>
      <c r="N1586" s="38"/>
      <c r="O1586" s="22" t="str">
        <f>IF(学校情報入力!$C$7="","",IF(学校情報入力!$C$7=登録データ!F1586,1,0))</f>
        <v/>
      </c>
      <c r="P1586" s="22" t="str">
        <f>IF(学校情報入力!$C$7="","",IF(学校情報入力!$C$7=登録データ!M1586,1,0))</f>
        <v/>
      </c>
    </row>
    <row r="1587" spans="1:16">
      <c r="A1587" s="37"/>
      <c r="B1587" s="37"/>
      <c r="C1587" s="37"/>
      <c r="D1587" s="37"/>
      <c r="E1587" s="37"/>
      <c r="F1587" s="37"/>
      <c r="G1587" s="37"/>
      <c r="H1587" s="37"/>
      <c r="I1587" s="37"/>
      <c r="J1587" s="37"/>
      <c r="K1587" s="37"/>
      <c r="L1587" s="37"/>
      <c r="M1587" s="79"/>
      <c r="N1587" s="38"/>
      <c r="O1587" s="22" t="str">
        <f>IF(学校情報入力!$C$7="","",IF(学校情報入力!$C$7=登録データ!F1587,1,0))</f>
        <v/>
      </c>
      <c r="P1587" s="22" t="str">
        <f>IF(学校情報入力!$C$7="","",IF(学校情報入力!$C$7=登録データ!M1587,1,0))</f>
        <v/>
      </c>
    </row>
    <row r="1588" spans="1:16">
      <c r="A1588" s="37"/>
      <c r="B1588" s="37"/>
      <c r="C1588" s="37"/>
      <c r="D1588" s="37"/>
      <c r="E1588" s="37"/>
      <c r="F1588" s="37"/>
      <c r="G1588" s="37"/>
      <c r="H1588" s="37"/>
      <c r="I1588" s="37"/>
      <c r="J1588" s="37"/>
      <c r="K1588" s="37"/>
      <c r="L1588" s="37"/>
      <c r="M1588" s="79"/>
      <c r="N1588" s="38"/>
      <c r="O1588" s="22" t="str">
        <f>IF(学校情報入力!$C$7="","",IF(学校情報入力!$C$7=登録データ!F1588,1,0))</f>
        <v/>
      </c>
      <c r="P1588" s="22" t="str">
        <f>IF(学校情報入力!$C$7="","",IF(学校情報入力!$C$7=登録データ!M1588,1,0))</f>
        <v/>
      </c>
    </row>
    <row r="1589" spans="1:16">
      <c r="A1589" s="37"/>
      <c r="B1589" s="37"/>
      <c r="C1589" s="37"/>
      <c r="D1589" s="37"/>
      <c r="E1589" s="37"/>
      <c r="F1589" s="37"/>
      <c r="G1589" s="37"/>
      <c r="H1589" s="37"/>
      <c r="I1589" s="37"/>
      <c r="J1589" s="37"/>
      <c r="K1589" s="37"/>
      <c r="L1589" s="37"/>
      <c r="M1589" s="79"/>
      <c r="N1589" s="38"/>
      <c r="O1589" s="22" t="str">
        <f>IF(学校情報入力!$C$7="","",IF(学校情報入力!$C$7=登録データ!F1589,1,0))</f>
        <v/>
      </c>
      <c r="P1589" s="22" t="str">
        <f>IF(学校情報入力!$C$7="","",IF(学校情報入力!$C$7=登録データ!M1589,1,0))</f>
        <v/>
      </c>
    </row>
    <row r="1590" spans="1:16">
      <c r="A1590" s="37"/>
      <c r="B1590" s="37"/>
      <c r="C1590" s="37"/>
      <c r="D1590" s="37"/>
      <c r="E1590" s="37"/>
      <c r="F1590" s="37"/>
      <c r="G1590" s="37"/>
      <c r="H1590" s="37"/>
      <c r="I1590" s="37"/>
      <c r="J1590" s="37"/>
      <c r="K1590" s="37"/>
      <c r="L1590" s="37"/>
      <c r="M1590" s="79"/>
      <c r="N1590" s="38"/>
      <c r="O1590" s="22" t="str">
        <f>IF(学校情報入力!$C$7="","",IF(学校情報入力!$C$7=登録データ!F1590,1,0))</f>
        <v/>
      </c>
      <c r="P1590" s="22" t="str">
        <f>IF(学校情報入力!$C$7="","",IF(学校情報入力!$C$7=登録データ!M1590,1,0))</f>
        <v/>
      </c>
    </row>
    <row r="1591" spans="1:16">
      <c r="A1591" s="37"/>
      <c r="B1591" s="37"/>
      <c r="C1591" s="37"/>
      <c r="D1591" s="37"/>
      <c r="E1591" s="37"/>
      <c r="F1591" s="37"/>
      <c r="G1591" s="37"/>
      <c r="H1591" s="37"/>
      <c r="I1591" s="37"/>
      <c r="J1591" s="37"/>
      <c r="K1591" s="37"/>
      <c r="L1591" s="37"/>
      <c r="M1591" s="79"/>
      <c r="N1591" s="38"/>
      <c r="O1591" s="22" t="str">
        <f>IF(学校情報入力!$C$7="","",IF(学校情報入力!$C$7=登録データ!F1591,1,0))</f>
        <v/>
      </c>
      <c r="P1591" s="22" t="str">
        <f>IF(学校情報入力!$C$7="","",IF(学校情報入力!$C$7=登録データ!M1591,1,0))</f>
        <v/>
      </c>
    </row>
    <row r="1592" spans="1:16">
      <c r="A1592" s="37"/>
      <c r="B1592" s="37"/>
      <c r="C1592" s="37"/>
      <c r="D1592" s="37"/>
      <c r="E1592" s="37"/>
      <c r="F1592" s="37"/>
      <c r="G1592" s="37"/>
      <c r="H1592" s="37"/>
      <c r="I1592" s="37"/>
      <c r="J1592" s="37"/>
      <c r="K1592" s="37"/>
      <c r="L1592" s="37"/>
      <c r="M1592" s="79"/>
      <c r="N1592" s="38"/>
      <c r="O1592" s="22" t="str">
        <f>IF(学校情報入力!$C$7="","",IF(学校情報入力!$C$7=登録データ!F1592,1,0))</f>
        <v/>
      </c>
      <c r="P1592" s="22" t="str">
        <f>IF(学校情報入力!$C$7="","",IF(学校情報入力!$C$7=登録データ!M1592,1,0))</f>
        <v/>
      </c>
    </row>
    <row r="1593" spans="1:16">
      <c r="A1593" s="37"/>
      <c r="B1593" s="37"/>
      <c r="C1593" s="37"/>
      <c r="D1593" s="37"/>
      <c r="E1593" s="37"/>
      <c r="F1593" s="37"/>
      <c r="G1593" s="37"/>
      <c r="H1593" s="37"/>
      <c r="I1593" s="37"/>
      <c r="J1593" s="37"/>
      <c r="K1593" s="37"/>
      <c r="L1593" s="37"/>
      <c r="M1593" s="79"/>
      <c r="N1593" s="38"/>
      <c r="O1593" s="22" t="str">
        <f>IF(学校情報入力!$C$7="","",IF(学校情報入力!$C$7=登録データ!F1593,1,0))</f>
        <v/>
      </c>
      <c r="P1593" s="22" t="str">
        <f>IF(学校情報入力!$C$7="","",IF(学校情報入力!$C$7=登録データ!M1593,1,0))</f>
        <v/>
      </c>
    </row>
    <row r="1594" spans="1:16">
      <c r="A1594" s="37"/>
      <c r="B1594" s="37"/>
      <c r="C1594" s="37"/>
      <c r="D1594" s="37"/>
      <c r="E1594" s="37"/>
      <c r="F1594" s="37"/>
      <c r="G1594" s="37"/>
      <c r="H1594" s="37"/>
      <c r="I1594" s="37"/>
      <c r="J1594" s="37"/>
      <c r="K1594" s="37"/>
      <c r="L1594" s="37"/>
      <c r="M1594" s="79"/>
      <c r="N1594" s="38"/>
      <c r="O1594" s="22" t="str">
        <f>IF(学校情報入力!$C$7="","",IF(学校情報入力!$C$7=登録データ!F1594,1,0))</f>
        <v/>
      </c>
      <c r="P1594" s="22" t="str">
        <f>IF(学校情報入力!$C$7="","",IF(学校情報入力!$C$7=登録データ!M1594,1,0))</f>
        <v/>
      </c>
    </row>
    <row r="1595" spans="1:16">
      <c r="A1595" s="37"/>
      <c r="B1595" s="37"/>
      <c r="C1595" s="37"/>
      <c r="D1595" s="37"/>
      <c r="E1595" s="37"/>
      <c r="F1595" s="37"/>
      <c r="G1595" s="37"/>
      <c r="H1595" s="37"/>
      <c r="I1595" s="37"/>
      <c r="J1595" s="37"/>
      <c r="K1595" s="37"/>
      <c r="L1595" s="37"/>
      <c r="M1595" s="79"/>
      <c r="N1595" s="38"/>
      <c r="O1595" s="22" t="str">
        <f>IF(学校情報入力!$C$7="","",IF(学校情報入力!$C$7=登録データ!F1595,1,0))</f>
        <v/>
      </c>
      <c r="P1595" s="22" t="str">
        <f>IF(学校情報入力!$C$7="","",IF(学校情報入力!$C$7=登録データ!M1595,1,0))</f>
        <v/>
      </c>
    </row>
    <row r="1596" spans="1:16">
      <c r="A1596" s="37"/>
      <c r="B1596" s="37"/>
      <c r="C1596" s="37"/>
      <c r="D1596" s="37"/>
      <c r="E1596" s="37"/>
      <c r="F1596" s="37"/>
      <c r="G1596" s="37"/>
      <c r="H1596" s="37"/>
      <c r="I1596" s="37"/>
      <c r="J1596" s="37"/>
      <c r="K1596" s="37"/>
      <c r="L1596" s="37"/>
      <c r="M1596" s="79"/>
      <c r="N1596" s="38"/>
      <c r="O1596" s="22" t="str">
        <f>IF(学校情報入力!$C$7="","",IF(学校情報入力!$C$7=登録データ!F1596,1,0))</f>
        <v/>
      </c>
      <c r="P1596" s="22" t="str">
        <f>IF(学校情報入力!$C$7="","",IF(学校情報入力!$C$7=登録データ!M1596,1,0))</f>
        <v/>
      </c>
    </row>
    <row r="1597" spans="1:16">
      <c r="A1597" s="37"/>
      <c r="B1597" s="37"/>
      <c r="C1597" s="37"/>
      <c r="D1597" s="37"/>
      <c r="E1597" s="37"/>
      <c r="F1597" s="37"/>
      <c r="G1597" s="37"/>
      <c r="H1597" s="37"/>
      <c r="I1597" s="37"/>
      <c r="J1597" s="37"/>
      <c r="K1597" s="37"/>
      <c r="L1597" s="37"/>
      <c r="M1597" s="79"/>
      <c r="N1597" s="38"/>
      <c r="O1597" s="22" t="str">
        <f>IF(学校情報入力!$C$7="","",IF(学校情報入力!$C$7=登録データ!F1597,1,0))</f>
        <v/>
      </c>
      <c r="P1597" s="22" t="str">
        <f>IF(学校情報入力!$C$7="","",IF(学校情報入力!$C$7=登録データ!M1597,1,0))</f>
        <v/>
      </c>
    </row>
    <row r="1598" spans="1:16">
      <c r="A1598" s="37"/>
      <c r="B1598" s="37"/>
      <c r="C1598" s="37"/>
      <c r="D1598" s="37"/>
      <c r="E1598" s="37"/>
      <c r="F1598" s="37"/>
      <c r="G1598" s="37"/>
      <c r="H1598" s="37"/>
      <c r="I1598" s="37"/>
      <c r="J1598" s="37"/>
      <c r="K1598" s="37"/>
      <c r="L1598" s="37"/>
      <c r="M1598" s="79"/>
      <c r="N1598" s="38"/>
      <c r="O1598" s="22" t="str">
        <f>IF(学校情報入力!$C$7="","",IF(学校情報入力!$C$7=登録データ!F1598,1,0))</f>
        <v/>
      </c>
      <c r="P1598" s="22" t="str">
        <f>IF(学校情報入力!$C$7="","",IF(学校情報入力!$C$7=登録データ!M1598,1,0))</f>
        <v/>
      </c>
    </row>
    <row r="1599" spans="1:16">
      <c r="A1599" s="37"/>
      <c r="B1599" s="37"/>
      <c r="C1599" s="37"/>
      <c r="D1599" s="37"/>
      <c r="E1599" s="37"/>
      <c r="F1599" s="37"/>
      <c r="G1599" s="37"/>
      <c r="H1599" s="37"/>
      <c r="I1599" s="37"/>
      <c r="J1599" s="37"/>
      <c r="K1599" s="37"/>
      <c r="L1599" s="37"/>
      <c r="M1599" s="79"/>
      <c r="N1599" s="38"/>
      <c r="O1599" s="22" t="str">
        <f>IF(学校情報入力!$C$7="","",IF(学校情報入力!$C$7=登録データ!F1599,1,0))</f>
        <v/>
      </c>
      <c r="P1599" s="22" t="str">
        <f>IF(学校情報入力!$C$7="","",IF(学校情報入力!$C$7=登録データ!M1599,1,0))</f>
        <v/>
      </c>
    </row>
    <row r="1600" spans="1:16">
      <c r="A1600" s="37"/>
      <c r="B1600" s="37"/>
      <c r="C1600" s="37"/>
      <c r="D1600" s="37"/>
      <c r="E1600" s="37"/>
      <c r="F1600" s="37"/>
      <c r="G1600" s="37"/>
      <c r="H1600" s="37"/>
      <c r="I1600" s="37"/>
      <c r="J1600" s="37"/>
      <c r="K1600" s="37"/>
      <c r="L1600" s="37"/>
      <c r="M1600" s="79"/>
      <c r="N1600" s="38"/>
      <c r="O1600" s="22" t="str">
        <f>IF(学校情報入力!$C$7="","",IF(学校情報入力!$C$7=登録データ!F1600,1,0))</f>
        <v/>
      </c>
      <c r="P1600" s="22" t="str">
        <f>IF(学校情報入力!$C$7="","",IF(学校情報入力!$C$7=登録データ!M1600,1,0))</f>
        <v/>
      </c>
    </row>
    <row r="1601" spans="1:16">
      <c r="A1601" s="37"/>
      <c r="B1601" s="37"/>
      <c r="C1601" s="37"/>
      <c r="D1601" s="37"/>
      <c r="E1601" s="37"/>
      <c r="F1601" s="37"/>
      <c r="G1601" s="37"/>
      <c r="H1601" s="37"/>
      <c r="I1601" s="37"/>
      <c r="J1601" s="37"/>
      <c r="K1601" s="37"/>
      <c r="L1601" s="37"/>
      <c r="M1601" s="79"/>
      <c r="N1601" s="38"/>
      <c r="O1601" s="22" t="str">
        <f>IF(学校情報入力!$C$7="","",IF(学校情報入力!$C$7=登録データ!F1601,1,0))</f>
        <v/>
      </c>
      <c r="P1601" s="22" t="str">
        <f>IF(学校情報入力!$C$7="","",IF(学校情報入力!$C$7=登録データ!M1601,1,0))</f>
        <v/>
      </c>
    </row>
    <row r="1602" spans="1:16">
      <c r="A1602" s="37"/>
      <c r="B1602" s="37"/>
      <c r="C1602" s="37"/>
      <c r="D1602" s="37"/>
      <c r="E1602" s="37"/>
      <c r="F1602" s="37"/>
      <c r="G1602" s="37"/>
      <c r="H1602" s="37"/>
      <c r="I1602" s="37"/>
      <c r="J1602" s="37"/>
      <c r="K1602" s="37"/>
      <c r="L1602" s="37"/>
      <c r="M1602" s="79"/>
      <c r="N1602" s="38"/>
      <c r="O1602" s="22" t="str">
        <f>IF(学校情報入力!$C$7="","",IF(学校情報入力!$C$7=登録データ!F1602,1,0))</f>
        <v/>
      </c>
      <c r="P1602" s="22" t="str">
        <f>IF(学校情報入力!$C$7="","",IF(学校情報入力!$C$7=登録データ!M1602,1,0))</f>
        <v/>
      </c>
    </row>
    <row r="1603" spans="1:16">
      <c r="A1603" s="37"/>
      <c r="B1603" s="37"/>
      <c r="C1603" s="37"/>
      <c r="D1603" s="37"/>
      <c r="E1603" s="37"/>
      <c r="F1603" s="37"/>
      <c r="G1603" s="37"/>
      <c r="H1603" s="37"/>
      <c r="I1603" s="37"/>
      <c r="J1603" s="37"/>
      <c r="K1603" s="37"/>
      <c r="L1603" s="37"/>
      <c r="M1603" s="79"/>
      <c r="N1603" s="38"/>
      <c r="O1603" s="22" t="str">
        <f>IF(学校情報入力!$C$7="","",IF(学校情報入力!$C$7=登録データ!F1603,1,0))</f>
        <v/>
      </c>
      <c r="P1603" s="22" t="str">
        <f>IF(学校情報入力!$C$7="","",IF(学校情報入力!$C$7=登録データ!M1603,1,0))</f>
        <v/>
      </c>
    </row>
    <row r="1604" spans="1:16">
      <c r="A1604" s="37"/>
      <c r="B1604" s="37"/>
      <c r="C1604" s="37"/>
      <c r="D1604" s="37"/>
      <c r="E1604" s="37"/>
      <c r="F1604" s="37"/>
      <c r="G1604" s="37"/>
      <c r="H1604" s="37"/>
      <c r="I1604" s="37"/>
      <c r="J1604" s="37"/>
      <c r="K1604" s="37"/>
      <c r="L1604" s="37"/>
      <c r="M1604" s="79"/>
      <c r="N1604" s="38"/>
      <c r="O1604" s="22" t="str">
        <f>IF(学校情報入力!$C$7="","",IF(学校情報入力!$C$7=登録データ!F1604,1,0))</f>
        <v/>
      </c>
      <c r="P1604" s="22" t="str">
        <f>IF(学校情報入力!$C$7="","",IF(学校情報入力!$C$7=登録データ!M1604,1,0))</f>
        <v/>
      </c>
    </row>
    <row r="1605" spans="1:16">
      <c r="A1605" s="37"/>
      <c r="B1605" s="37"/>
      <c r="C1605" s="37"/>
      <c r="D1605" s="37"/>
      <c r="E1605" s="37"/>
      <c r="F1605" s="37"/>
      <c r="G1605" s="37"/>
      <c r="H1605" s="37"/>
      <c r="I1605" s="37"/>
      <c r="J1605" s="37"/>
      <c r="K1605" s="37"/>
      <c r="L1605" s="37"/>
      <c r="M1605" s="79"/>
      <c r="N1605" s="38"/>
      <c r="O1605" s="22" t="str">
        <f>IF(学校情報入力!$C$7="","",IF(学校情報入力!$C$7=登録データ!F1605,1,0))</f>
        <v/>
      </c>
      <c r="P1605" s="22" t="str">
        <f>IF(学校情報入力!$C$7="","",IF(学校情報入力!$C$7=登録データ!M1605,1,0))</f>
        <v/>
      </c>
    </row>
    <row r="1606" spans="1:16">
      <c r="A1606" s="37"/>
      <c r="B1606" s="37"/>
      <c r="C1606" s="37"/>
      <c r="D1606" s="37"/>
      <c r="E1606" s="37"/>
      <c r="F1606" s="37"/>
      <c r="G1606" s="37"/>
      <c r="H1606" s="37"/>
      <c r="I1606" s="37"/>
      <c r="J1606" s="37"/>
      <c r="K1606" s="37"/>
      <c r="L1606" s="37"/>
      <c r="M1606" s="79"/>
      <c r="N1606" s="38"/>
      <c r="O1606" s="22" t="str">
        <f>IF(学校情報入力!$C$7="","",IF(学校情報入力!$C$7=登録データ!F1606,1,0))</f>
        <v/>
      </c>
      <c r="P1606" s="22" t="str">
        <f>IF(学校情報入力!$C$7="","",IF(学校情報入力!$C$7=登録データ!M1606,1,0))</f>
        <v/>
      </c>
    </row>
    <row r="1607" spans="1:16">
      <c r="A1607" s="37"/>
      <c r="B1607" s="37"/>
      <c r="C1607" s="37"/>
      <c r="D1607" s="37"/>
      <c r="E1607" s="37"/>
      <c r="F1607" s="37"/>
      <c r="G1607" s="37"/>
      <c r="H1607" s="37"/>
      <c r="I1607" s="37"/>
      <c r="J1607" s="37"/>
      <c r="K1607" s="37"/>
      <c r="L1607" s="37"/>
      <c r="M1607" s="79"/>
      <c r="N1607" s="38"/>
      <c r="O1607" s="22" t="str">
        <f>IF(学校情報入力!$C$7="","",IF(学校情報入力!$C$7=登録データ!F1607,1,0))</f>
        <v/>
      </c>
      <c r="P1607" s="22" t="str">
        <f>IF(学校情報入力!$C$7="","",IF(学校情報入力!$C$7=登録データ!M1607,1,0))</f>
        <v/>
      </c>
    </row>
    <row r="1608" spans="1:16">
      <c r="A1608" s="37"/>
      <c r="B1608" s="37"/>
      <c r="C1608" s="37"/>
      <c r="D1608" s="37"/>
      <c r="E1608" s="37"/>
      <c r="F1608" s="37"/>
      <c r="G1608" s="37"/>
      <c r="H1608" s="37"/>
      <c r="I1608" s="37"/>
      <c r="J1608" s="37"/>
      <c r="K1608" s="37"/>
      <c r="L1608" s="37"/>
      <c r="M1608" s="79"/>
      <c r="N1608" s="38"/>
      <c r="O1608" s="22" t="str">
        <f>IF(学校情報入力!$C$7="","",IF(学校情報入力!$C$7=登録データ!F1608,1,0))</f>
        <v/>
      </c>
      <c r="P1608" s="22" t="str">
        <f>IF(学校情報入力!$C$7="","",IF(学校情報入力!$C$7=登録データ!M1608,1,0))</f>
        <v/>
      </c>
    </row>
    <row r="1609" spans="1:16">
      <c r="A1609" s="37"/>
      <c r="B1609" s="37"/>
      <c r="C1609" s="37"/>
      <c r="D1609" s="37"/>
      <c r="E1609" s="37"/>
      <c r="F1609" s="37"/>
      <c r="G1609" s="37"/>
      <c r="H1609" s="37"/>
      <c r="I1609" s="37"/>
      <c r="J1609" s="37"/>
      <c r="K1609" s="37"/>
      <c r="L1609" s="37"/>
      <c r="M1609" s="79"/>
      <c r="N1609" s="38"/>
      <c r="O1609" s="22" t="str">
        <f>IF(学校情報入力!$C$7="","",IF(学校情報入力!$C$7=登録データ!F1609,1,0))</f>
        <v/>
      </c>
      <c r="P1609" s="22" t="str">
        <f>IF(学校情報入力!$C$7="","",IF(学校情報入力!$C$7=登録データ!M1609,1,0))</f>
        <v/>
      </c>
    </row>
    <row r="1610" spans="1:16">
      <c r="A1610" s="37"/>
      <c r="B1610" s="37"/>
      <c r="C1610" s="37"/>
      <c r="D1610" s="37"/>
      <c r="E1610" s="37"/>
      <c r="F1610" s="37"/>
      <c r="G1610" s="37"/>
      <c r="H1610" s="37"/>
      <c r="I1610" s="37"/>
      <c r="J1610" s="37"/>
      <c r="K1610" s="37"/>
      <c r="L1610" s="37"/>
      <c r="M1610" s="79"/>
      <c r="N1610" s="38"/>
      <c r="O1610" s="22" t="str">
        <f>IF(学校情報入力!$C$7="","",IF(学校情報入力!$C$7=登録データ!F1610,1,0))</f>
        <v/>
      </c>
      <c r="P1610" s="22" t="str">
        <f>IF(学校情報入力!$C$7="","",IF(学校情報入力!$C$7=登録データ!M1610,1,0))</f>
        <v/>
      </c>
    </row>
    <row r="1611" spans="1:16">
      <c r="A1611" s="37"/>
      <c r="B1611" s="37"/>
      <c r="C1611" s="37"/>
      <c r="D1611" s="37"/>
      <c r="E1611" s="37"/>
      <c r="F1611" s="37"/>
      <c r="G1611" s="37"/>
      <c r="H1611" s="37"/>
      <c r="I1611" s="37"/>
      <c r="J1611" s="37"/>
      <c r="K1611" s="37"/>
      <c r="L1611" s="37"/>
      <c r="M1611" s="79"/>
      <c r="N1611" s="38"/>
      <c r="O1611" s="22" t="str">
        <f>IF(学校情報入力!$C$7="","",IF(学校情報入力!$C$7=登録データ!F1611,1,0))</f>
        <v/>
      </c>
      <c r="P1611" s="22" t="str">
        <f>IF(学校情報入力!$C$7="","",IF(学校情報入力!$C$7=登録データ!M1611,1,0))</f>
        <v/>
      </c>
    </row>
    <row r="1612" spans="1:16">
      <c r="A1612" s="37"/>
      <c r="B1612" s="37"/>
      <c r="C1612" s="37"/>
      <c r="D1612" s="37"/>
      <c r="E1612" s="37"/>
      <c r="F1612" s="37"/>
      <c r="G1612" s="37"/>
      <c r="H1612" s="37"/>
      <c r="I1612" s="37"/>
      <c r="J1612" s="37"/>
      <c r="K1612" s="37"/>
      <c r="L1612" s="37"/>
      <c r="M1612" s="79"/>
      <c r="N1612" s="38"/>
      <c r="O1612" s="22" t="str">
        <f>IF(学校情報入力!$C$7="","",IF(学校情報入力!$C$7=登録データ!F1612,1,0))</f>
        <v/>
      </c>
      <c r="P1612" s="22" t="str">
        <f>IF(学校情報入力!$C$7="","",IF(学校情報入力!$C$7=登録データ!M1612,1,0))</f>
        <v/>
      </c>
    </row>
    <row r="1613" spans="1:16">
      <c r="A1613" s="37"/>
      <c r="B1613" s="37"/>
      <c r="C1613" s="37"/>
      <c r="D1613" s="37"/>
      <c r="E1613" s="37"/>
      <c r="F1613" s="37"/>
      <c r="G1613" s="37"/>
      <c r="H1613" s="37"/>
      <c r="I1613" s="37"/>
      <c r="J1613" s="37"/>
      <c r="K1613" s="37"/>
      <c r="L1613" s="37"/>
      <c r="M1613" s="79"/>
      <c r="N1613" s="38"/>
      <c r="O1613" s="22" t="str">
        <f>IF(学校情報入力!$C$7="","",IF(学校情報入力!$C$7=登録データ!F1613,1,0))</f>
        <v/>
      </c>
      <c r="P1613" s="22" t="str">
        <f>IF(学校情報入力!$C$7="","",IF(学校情報入力!$C$7=登録データ!M1613,1,0))</f>
        <v/>
      </c>
    </row>
    <row r="1614" spans="1:16">
      <c r="A1614" s="37"/>
      <c r="B1614" s="37"/>
      <c r="C1614" s="37"/>
      <c r="D1614" s="37"/>
      <c r="E1614" s="37"/>
      <c r="F1614" s="37"/>
      <c r="G1614" s="37"/>
      <c r="H1614" s="37"/>
      <c r="I1614" s="37"/>
      <c r="J1614" s="37"/>
      <c r="K1614" s="37"/>
      <c r="L1614" s="37"/>
      <c r="M1614" s="79"/>
      <c r="N1614" s="38"/>
      <c r="O1614" s="22" t="str">
        <f>IF(学校情報入力!$C$7="","",IF(学校情報入力!$C$7=登録データ!F1614,1,0))</f>
        <v/>
      </c>
      <c r="P1614" s="22" t="str">
        <f>IF(学校情報入力!$C$7="","",IF(学校情報入力!$C$7=登録データ!M1614,1,0))</f>
        <v/>
      </c>
    </row>
    <row r="1615" spans="1:16">
      <c r="A1615" s="37"/>
      <c r="B1615" s="37"/>
      <c r="C1615" s="37"/>
      <c r="D1615" s="37"/>
      <c r="E1615" s="37"/>
      <c r="F1615" s="37"/>
      <c r="G1615" s="37"/>
      <c r="H1615" s="37"/>
      <c r="I1615" s="37"/>
      <c r="J1615" s="37"/>
      <c r="K1615" s="37"/>
      <c r="L1615" s="37"/>
      <c r="M1615" s="79"/>
      <c r="N1615" s="38"/>
      <c r="O1615" s="22" t="str">
        <f>IF(学校情報入力!$C$7="","",IF(学校情報入力!$C$7=登録データ!F1615,1,0))</f>
        <v/>
      </c>
      <c r="P1615" s="22" t="str">
        <f>IF(学校情報入力!$C$7="","",IF(学校情報入力!$C$7=登録データ!M1615,1,0))</f>
        <v/>
      </c>
    </row>
    <row r="1616" spans="1:16">
      <c r="A1616" s="37"/>
      <c r="B1616" s="37"/>
      <c r="C1616" s="37"/>
      <c r="D1616" s="37"/>
      <c r="E1616" s="37"/>
      <c r="F1616" s="37"/>
      <c r="G1616" s="37"/>
      <c r="H1616" s="37"/>
      <c r="I1616" s="37"/>
      <c r="J1616" s="37"/>
      <c r="K1616" s="37"/>
      <c r="L1616" s="37"/>
      <c r="M1616" s="79"/>
      <c r="N1616" s="38"/>
      <c r="O1616" s="22" t="str">
        <f>IF(学校情報入力!$C$7="","",IF(学校情報入力!$C$7=登録データ!F1616,1,0))</f>
        <v/>
      </c>
      <c r="P1616" s="22" t="str">
        <f>IF(学校情報入力!$C$7="","",IF(学校情報入力!$C$7=登録データ!M1616,1,0))</f>
        <v/>
      </c>
    </row>
    <row r="1617" spans="1:16">
      <c r="A1617" s="37"/>
      <c r="B1617" s="37"/>
      <c r="C1617" s="37"/>
      <c r="D1617" s="37"/>
      <c r="E1617" s="37"/>
      <c r="F1617" s="37"/>
      <c r="G1617" s="37"/>
      <c r="H1617" s="37"/>
      <c r="I1617" s="37"/>
      <c r="J1617" s="37"/>
      <c r="K1617" s="37"/>
      <c r="L1617" s="37"/>
      <c r="M1617" s="79"/>
      <c r="N1617" s="38"/>
      <c r="O1617" s="22" t="str">
        <f>IF(学校情報入力!$C$7="","",IF(学校情報入力!$C$7=登録データ!F1617,1,0))</f>
        <v/>
      </c>
      <c r="P1617" s="22" t="str">
        <f>IF(学校情報入力!$C$7="","",IF(学校情報入力!$C$7=登録データ!M1617,1,0))</f>
        <v/>
      </c>
    </row>
    <row r="1618" spans="1:16">
      <c r="A1618" s="37"/>
      <c r="B1618" s="37"/>
      <c r="C1618" s="37"/>
      <c r="D1618" s="37"/>
      <c r="E1618" s="37"/>
      <c r="F1618" s="37"/>
      <c r="G1618" s="37"/>
      <c r="H1618" s="37"/>
      <c r="I1618" s="37"/>
      <c r="J1618" s="37"/>
      <c r="K1618" s="37"/>
      <c r="L1618" s="37"/>
      <c r="M1618" s="79"/>
      <c r="N1618" s="38"/>
      <c r="O1618" s="22" t="str">
        <f>IF(学校情報入力!$C$7="","",IF(学校情報入力!$C$7=登録データ!F1618,1,0))</f>
        <v/>
      </c>
      <c r="P1618" s="22" t="str">
        <f>IF(学校情報入力!$C$7="","",IF(学校情報入力!$C$7=登録データ!M1618,1,0))</f>
        <v/>
      </c>
    </row>
    <row r="1619" spans="1:16">
      <c r="A1619" s="37"/>
      <c r="B1619" s="37"/>
      <c r="C1619" s="37"/>
      <c r="D1619" s="37"/>
      <c r="E1619" s="37"/>
      <c r="F1619" s="37"/>
      <c r="G1619" s="37"/>
      <c r="H1619" s="37"/>
      <c r="I1619" s="37"/>
      <c r="J1619" s="37"/>
      <c r="K1619" s="37"/>
      <c r="L1619" s="37"/>
      <c r="M1619" s="79"/>
      <c r="N1619" s="38"/>
      <c r="O1619" s="22" t="str">
        <f>IF(学校情報入力!$C$7="","",IF(学校情報入力!$C$7=登録データ!F1619,1,0))</f>
        <v/>
      </c>
      <c r="P1619" s="22" t="str">
        <f>IF(学校情報入力!$C$7="","",IF(学校情報入力!$C$7=登録データ!M1619,1,0))</f>
        <v/>
      </c>
    </row>
    <row r="1620" spans="1:16">
      <c r="A1620" s="37"/>
      <c r="B1620" s="37"/>
      <c r="C1620" s="37"/>
      <c r="D1620" s="37"/>
      <c r="E1620" s="37"/>
      <c r="F1620" s="37"/>
      <c r="G1620" s="37"/>
      <c r="H1620" s="37"/>
      <c r="I1620" s="37"/>
      <c r="J1620" s="37"/>
      <c r="K1620" s="37"/>
      <c r="L1620" s="37"/>
      <c r="M1620" s="79"/>
      <c r="N1620" s="38"/>
      <c r="O1620" s="22" t="str">
        <f>IF(学校情報入力!$C$7="","",IF(学校情報入力!$C$7=登録データ!F1620,1,0))</f>
        <v/>
      </c>
      <c r="P1620" s="22" t="str">
        <f>IF(学校情報入力!$C$7="","",IF(学校情報入力!$C$7=登録データ!M1620,1,0))</f>
        <v/>
      </c>
    </row>
    <row r="1621" spans="1:16">
      <c r="A1621" s="37"/>
      <c r="B1621" s="37"/>
      <c r="C1621" s="37"/>
      <c r="D1621" s="37"/>
      <c r="E1621" s="37"/>
      <c r="F1621" s="37"/>
      <c r="G1621" s="37"/>
      <c r="H1621" s="37"/>
      <c r="I1621" s="37"/>
      <c r="J1621" s="37"/>
      <c r="K1621" s="37"/>
      <c r="L1621" s="37"/>
      <c r="M1621" s="79"/>
      <c r="N1621" s="38"/>
      <c r="O1621" s="22" t="str">
        <f>IF(学校情報入力!$C$7="","",IF(学校情報入力!$C$7=登録データ!F1621,1,0))</f>
        <v/>
      </c>
      <c r="P1621" s="22" t="str">
        <f>IF(学校情報入力!$C$7="","",IF(学校情報入力!$C$7=登録データ!M1621,1,0))</f>
        <v/>
      </c>
    </row>
    <row r="1622" spans="1:16">
      <c r="A1622" s="37"/>
      <c r="B1622" s="37"/>
      <c r="C1622" s="37"/>
      <c r="D1622" s="37"/>
      <c r="E1622" s="37"/>
      <c r="F1622" s="37"/>
      <c r="G1622" s="37"/>
      <c r="H1622" s="37"/>
      <c r="I1622" s="37"/>
      <c r="J1622" s="37"/>
      <c r="K1622" s="37"/>
      <c r="L1622" s="37"/>
      <c r="M1622" s="79"/>
      <c r="N1622" s="38"/>
      <c r="O1622" s="22" t="str">
        <f>IF(学校情報入力!$C$7="","",IF(学校情報入力!$C$7=登録データ!F1622,1,0))</f>
        <v/>
      </c>
      <c r="P1622" s="22" t="str">
        <f>IF(学校情報入力!$C$7="","",IF(学校情報入力!$C$7=登録データ!M1622,1,0))</f>
        <v/>
      </c>
    </row>
    <row r="1623" spans="1:16">
      <c r="A1623" s="37"/>
      <c r="B1623" s="37"/>
      <c r="C1623" s="37"/>
      <c r="D1623" s="37"/>
      <c r="E1623" s="37"/>
      <c r="F1623" s="37"/>
      <c r="G1623" s="37"/>
      <c r="H1623" s="37"/>
      <c r="I1623" s="37"/>
      <c r="J1623" s="37"/>
      <c r="K1623" s="37"/>
      <c r="L1623" s="37"/>
      <c r="M1623" s="79"/>
      <c r="N1623" s="38"/>
      <c r="O1623" s="22" t="str">
        <f>IF(学校情報入力!$C$7="","",IF(学校情報入力!$C$7=登録データ!F1623,1,0))</f>
        <v/>
      </c>
      <c r="P1623" s="22" t="str">
        <f>IF(学校情報入力!$C$7="","",IF(学校情報入力!$C$7=登録データ!M1623,1,0))</f>
        <v/>
      </c>
    </row>
    <row r="1624" spans="1:16">
      <c r="A1624" s="37"/>
      <c r="B1624" s="37"/>
      <c r="C1624" s="37"/>
      <c r="D1624" s="37"/>
      <c r="E1624" s="37"/>
      <c r="F1624" s="37"/>
      <c r="G1624" s="37"/>
      <c r="H1624" s="37"/>
      <c r="I1624" s="37"/>
      <c r="J1624" s="37"/>
      <c r="K1624" s="37"/>
      <c r="L1624" s="37"/>
      <c r="M1624" s="79"/>
      <c r="N1624" s="38"/>
      <c r="O1624" s="22" t="str">
        <f>IF(学校情報入力!$C$7="","",IF(学校情報入力!$C$7=登録データ!F1624,1,0))</f>
        <v/>
      </c>
      <c r="P1624" s="22" t="str">
        <f>IF(学校情報入力!$C$7="","",IF(学校情報入力!$C$7=登録データ!M1624,1,0))</f>
        <v/>
      </c>
    </row>
    <row r="1625" spans="1:16">
      <c r="A1625" s="37"/>
      <c r="B1625" s="37"/>
      <c r="C1625" s="37"/>
      <c r="D1625" s="37"/>
      <c r="E1625" s="37"/>
      <c r="F1625" s="37"/>
      <c r="G1625" s="37"/>
      <c r="H1625" s="37"/>
      <c r="I1625" s="37"/>
      <c r="J1625" s="37"/>
      <c r="K1625" s="37"/>
      <c r="L1625" s="37"/>
      <c r="M1625" s="79"/>
      <c r="N1625" s="38"/>
      <c r="O1625" s="22" t="str">
        <f>IF(学校情報入力!$C$7="","",IF(学校情報入力!$C$7=登録データ!F1625,1,0))</f>
        <v/>
      </c>
      <c r="P1625" s="22" t="str">
        <f>IF(学校情報入力!$C$7="","",IF(学校情報入力!$C$7=登録データ!M1625,1,0))</f>
        <v/>
      </c>
    </row>
    <row r="1626" spans="1:16">
      <c r="A1626" s="37"/>
      <c r="B1626" s="37"/>
      <c r="C1626" s="37"/>
      <c r="D1626" s="37"/>
      <c r="E1626" s="37"/>
      <c r="F1626" s="37"/>
      <c r="G1626" s="37"/>
      <c r="H1626" s="37"/>
      <c r="I1626" s="37"/>
      <c r="J1626" s="37"/>
      <c r="K1626" s="37"/>
      <c r="L1626" s="37"/>
      <c r="M1626" s="79"/>
      <c r="N1626" s="38"/>
      <c r="O1626" s="22" t="str">
        <f>IF(学校情報入力!$C$7="","",IF(学校情報入力!$C$7=登録データ!F1626,1,0))</f>
        <v/>
      </c>
      <c r="P1626" s="22" t="str">
        <f>IF(学校情報入力!$C$7="","",IF(学校情報入力!$C$7=登録データ!M1626,1,0))</f>
        <v/>
      </c>
    </row>
    <row r="1627" spans="1:16">
      <c r="A1627" s="37"/>
      <c r="B1627" s="37"/>
      <c r="C1627" s="37"/>
      <c r="D1627" s="37"/>
      <c r="E1627" s="37"/>
      <c r="F1627" s="37"/>
      <c r="G1627" s="37"/>
      <c r="H1627" s="37"/>
      <c r="I1627" s="37"/>
      <c r="J1627" s="37"/>
      <c r="K1627" s="37"/>
      <c r="L1627" s="37"/>
      <c r="M1627" s="79"/>
      <c r="N1627" s="38"/>
      <c r="O1627" s="22" t="str">
        <f>IF(学校情報入力!$C$7="","",IF(学校情報入力!$C$7=登録データ!F1627,1,0))</f>
        <v/>
      </c>
      <c r="P1627" s="22" t="str">
        <f>IF(学校情報入力!$C$7="","",IF(学校情報入力!$C$7=登録データ!M1627,1,0))</f>
        <v/>
      </c>
    </row>
    <row r="1628" spans="1:16">
      <c r="A1628" s="37"/>
      <c r="B1628" s="37"/>
      <c r="C1628" s="37"/>
      <c r="D1628" s="37"/>
      <c r="E1628" s="37"/>
      <c r="F1628" s="37"/>
      <c r="G1628" s="37"/>
      <c r="H1628" s="37"/>
      <c r="I1628" s="37"/>
      <c r="J1628" s="37"/>
      <c r="K1628" s="37"/>
      <c r="L1628" s="37"/>
      <c r="M1628" s="79"/>
      <c r="N1628" s="38"/>
      <c r="O1628" s="22" t="str">
        <f>IF(学校情報入力!$C$7="","",IF(学校情報入力!$C$7=登録データ!F1628,1,0))</f>
        <v/>
      </c>
      <c r="P1628" s="22" t="str">
        <f>IF(学校情報入力!$C$7="","",IF(学校情報入力!$C$7=登録データ!M1628,1,0))</f>
        <v/>
      </c>
    </row>
    <row r="1629" spans="1:16">
      <c r="A1629" s="37"/>
      <c r="B1629" s="37"/>
      <c r="C1629" s="37"/>
      <c r="D1629" s="37"/>
      <c r="E1629" s="37"/>
      <c r="F1629" s="37"/>
      <c r="G1629" s="37"/>
      <c r="H1629" s="37"/>
      <c r="I1629" s="37"/>
      <c r="J1629" s="37"/>
      <c r="K1629" s="37"/>
      <c r="L1629" s="37"/>
      <c r="M1629" s="79"/>
      <c r="N1629" s="38"/>
      <c r="O1629" s="22" t="str">
        <f>IF(学校情報入力!$C$7="","",IF(学校情報入力!$C$7=登録データ!F1629,1,0))</f>
        <v/>
      </c>
      <c r="P1629" s="22" t="str">
        <f>IF(学校情報入力!$C$7="","",IF(学校情報入力!$C$7=登録データ!M1629,1,0))</f>
        <v/>
      </c>
    </row>
    <row r="1630" spans="1:16">
      <c r="A1630" s="37"/>
      <c r="B1630" s="37"/>
      <c r="C1630" s="37"/>
      <c r="D1630" s="37"/>
      <c r="E1630" s="37"/>
      <c r="F1630" s="37"/>
      <c r="G1630" s="37"/>
      <c r="H1630" s="37"/>
      <c r="I1630" s="37"/>
      <c r="J1630" s="37"/>
      <c r="K1630" s="37"/>
      <c r="L1630" s="37"/>
      <c r="M1630" s="79"/>
      <c r="N1630" s="38"/>
      <c r="O1630" s="22" t="str">
        <f>IF(学校情報入力!$C$7="","",IF(学校情報入力!$C$7=登録データ!F1630,1,0))</f>
        <v/>
      </c>
      <c r="P1630" s="22" t="str">
        <f>IF(学校情報入力!$C$7="","",IF(学校情報入力!$C$7=登録データ!M1630,1,0))</f>
        <v/>
      </c>
    </row>
    <row r="1631" spans="1:16">
      <c r="A1631" s="37"/>
      <c r="B1631" s="37"/>
      <c r="C1631" s="37"/>
      <c r="D1631" s="37"/>
      <c r="E1631" s="37"/>
      <c r="F1631" s="37"/>
      <c r="G1631" s="37"/>
      <c r="H1631" s="37"/>
      <c r="I1631" s="37"/>
      <c r="J1631" s="37"/>
      <c r="K1631" s="37"/>
      <c r="L1631" s="37"/>
      <c r="M1631" s="79"/>
      <c r="N1631" s="38"/>
      <c r="O1631" s="22" t="str">
        <f>IF(学校情報入力!$C$7="","",IF(学校情報入力!$C$7=登録データ!F1631,1,0))</f>
        <v/>
      </c>
      <c r="P1631" s="22" t="str">
        <f>IF(学校情報入力!$C$7="","",IF(学校情報入力!$C$7=登録データ!M1631,1,0))</f>
        <v/>
      </c>
    </row>
    <row r="1632" spans="1:16">
      <c r="A1632" s="37"/>
      <c r="B1632" s="37"/>
      <c r="C1632" s="37"/>
      <c r="D1632" s="37"/>
      <c r="E1632" s="37"/>
      <c r="F1632" s="37"/>
      <c r="G1632" s="37"/>
      <c r="H1632" s="37"/>
      <c r="I1632" s="37"/>
      <c r="J1632" s="37"/>
      <c r="K1632" s="37"/>
      <c r="L1632" s="37"/>
      <c r="M1632" s="79"/>
      <c r="N1632" s="38"/>
      <c r="O1632" s="22" t="str">
        <f>IF(学校情報入力!$C$7="","",IF(学校情報入力!$C$7=登録データ!F1632,1,0))</f>
        <v/>
      </c>
      <c r="P1632" s="22" t="str">
        <f>IF(学校情報入力!$C$7="","",IF(学校情報入力!$C$7=登録データ!M1632,1,0))</f>
        <v/>
      </c>
    </row>
    <row r="1633" spans="1:16">
      <c r="A1633" s="37"/>
      <c r="B1633" s="37"/>
      <c r="C1633" s="37"/>
      <c r="D1633" s="37"/>
      <c r="E1633" s="37"/>
      <c r="F1633" s="37"/>
      <c r="G1633" s="37"/>
      <c r="H1633" s="37"/>
      <c r="I1633" s="37"/>
      <c r="J1633" s="37"/>
      <c r="K1633" s="37"/>
      <c r="L1633" s="37"/>
      <c r="M1633" s="79"/>
      <c r="N1633" s="38"/>
      <c r="O1633" s="22" t="str">
        <f>IF(学校情報入力!$C$7="","",IF(学校情報入力!$C$7=登録データ!F1633,1,0))</f>
        <v/>
      </c>
      <c r="P1633" s="22" t="str">
        <f>IF(学校情報入力!$C$7="","",IF(学校情報入力!$C$7=登録データ!M1633,1,0))</f>
        <v/>
      </c>
    </row>
    <row r="1634" spans="1:16">
      <c r="A1634" s="37"/>
      <c r="B1634" s="37"/>
      <c r="C1634" s="37"/>
      <c r="D1634" s="37"/>
      <c r="E1634" s="37"/>
      <c r="F1634" s="37"/>
      <c r="G1634" s="37"/>
      <c r="H1634" s="37"/>
      <c r="I1634" s="37"/>
      <c r="J1634" s="37"/>
      <c r="K1634" s="37"/>
      <c r="L1634" s="37"/>
      <c r="M1634" s="79"/>
      <c r="N1634" s="38"/>
      <c r="O1634" s="22" t="str">
        <f>IF(学校情報入力!$C$7="","",IF(学校情報入力!$C$7=登録データ!F1634,1,0))</f>
        <v/>
      </c>
      <c r="P1634" s="22" t="str">
        <f>IF(学校情報入力!$C$7="","",IF(学校情報入力!$C$7=登録データ!M1634,1,0))</f>
        <v/>
      </c>
    </row>
    <row r="1635" spans="1:16">
      <c r="A1635" s="37"/>
      <c r="B1635" s="37"/>
      <c r="C1635" s="37"/>
      <c r="D1635" s="37"/>
      <c r="E1635" s="37"/>
      <c r="F1635" s="37"/>
      <c r="G1635" s="37"/>
      <c r="H1635" s="37"/>
      <c r="I1635" s="37"/>
      <c r="J1635" s="37"/>
      <c r="K1635" s="37"/>
      <c r="L1635" s="37"/>
      <c r="M1635" s="79"/>
      <c r="N1635" s="38"/>
      <c r="O1635" s="22" t="str">
        <f>IF(学校情報入力!$C$7="","",IF(学校情報入力!$C$7=登録データ!F1635,1,0))</f>
        <v/>
      </c>
      <c r="P1635" s="22" t="str">
        <f>IF(学校情報入力!$C$7="","",IF(学校情報入力!$C$7=登録データ!M1635,1,0))</f>
        <v/>
      </c>
    </row>
    <row r="1636" spans="1:16">
      <c r="A1636" s="37"/>
      <c r="B1636" s="37"/>
      <c r="C1636" s="37"/>
      <c r="D1636" s="37"/>
      <c r="E1636" s="37"/>
      <c r="F1636" s="37"/>
      <c r="G1636" s="37"/>
      <c r="H1636" s="37"/>
      <c r="I1636" s="37"/>
      <c r="J1636" s="37"/>
      <c r="K1636" s="37"/>
      <c r="L1636" s="37"/>
      <c r="M1636" s="79"/>
      <c r="N1636" s="38"/>
      <c r="O1636" s="22" t="str">
        <f>IF(学校情報入力!$C$7="","",IF(学校情報入力!$C$7=登録データ!F1636,1,0))</f>
        <v/>
      </c>
      <c r="P1636" s="22" t="str">
        <f>IF(学校情報入力!$C$7="","",IF(学校情報入力!$C$7=登録データ!M1636,1,0))</f>
        <v/>
      </c>
    </row>
    <row r="1637" spans="1:16">
      <c r="A1637" s="37"/>
      <c r="B1637" s="37"/>
      <c r="C1637" s="37"/>
      <c r="D1637" s="37"/>
      <c r="E1637" s="37"/>
      <c r="F1637" s="37"/>
      <c r="G1637" s="37"/>
      <c r="H1637" s="37"/>
      <c r="I1637" s="37"/>
      <c r="J1637" s="37"/>
      <c r="K1637" s="37"/>
      <c r="L1637" s="37"/>
      <c r="M1637" s="79"/>
      <c r="N1637" s="38"/>
      <c r="O1637" s="22" t="str">
        <f>IF(学校情報入力!$C$7="","",IF(学校情報入力!$C$7=登録データ!F1637,1,0))</f>
        <v/>
      </c>
      <c r="P1637" s="22" t="str">
        <f>IF(学校情報入力!$C$7="","",IF(学校情報入力!$C$7=登録データ!M1637,1,0))</f>
        <v/>
      </c>
    </row>
    <row r="1638" spans="1:16">
      <c r="A1638" s="37"/>
      <c r="B1638" s="37"/>
      <c r="C1638" s="37"/>
      <c r="D1638" s="37"/>
      <c r="E1638" s="37"/>
      <c r="F1638" s="37"/>
      <c r="G1638" s="37"/>
      <c r="H1638" s="37"/>
      <c r="I1638" s="37"/>
      <c r="J1638" s="37"/>
      <c r="K1638" s="37"/>
      <c r="L1638" s="37"/>
      <c r="M1638" s="79"/>
      <c r="N1638" s="38"/>
      <c r="O1638" s="22" t="str">
        <f>IF(学校情報入力!$C$7="","",IF(学校情報入力!$C$7=登録データ!F1638,1,0))</f>
        <v/>
      </c>
      <c r="P1638" s="22" t="str">
        <f>IF(学校情報入力!$C$7="","",IF(学校情報入力!$C$7=登録データ!M1638,1,0))</f>
        <v/>
      </c>
    </row>
    <row r="1639" spans="1:16">
      <c r="A1639" s="37"/>
      <c r="B1639" s="37"/>
      <c r="C1639" s="37"/>
      <c r="D1639" s="37"/>
      <c r="E1639" s="37"/>
      <c r="F1639" s="37"/>
      <c r="G1639" s="37"/>
      <c r="H1639" s="37"/>
      <c r="I1639" s="37"/>
      <c r="J1639" s="37"/>
      <c r="K1639" s="37"/>
      <c r="L1639" s="37"/>
      <c r="M1639" s="79"/>
      <c r="N1639" s="38"/>
      <c r="O1639" s="22" t="str">
        <f>IF(学校情報入力!$C$7="","",IF(学校情報入力!$C$7=登録データ!F1639,1,0))</f>
        <v/>
      </c>
      <c r="P1639" s="22" t="str">
        <f>IF(学校情報入力!$C$7="","",IF(学校情報入力!$C$7=登録データ!M1639,1,0))</f>
        <v/>
      </c>
    </row>
    <row r="1640" spans="1:16">
      <c r="A1640" s="37"/>
      <c r="B1640" s="37"/>
      <c r="C1640" s="37"/>
      <c r="D1640" s="37"/>
      <c r="E1640" s="37"/>
      <c r="F1640" s="37"/>
      <c r="G1640" s="37"/>
      <c r="H1640" s="37"/>
      <c r="I1640" s="37"/>
      <c r="J1640" s="37"/>
      <c r="K1640" s="37"/>
      <c r="L1640" s="37"/>
      <c r="M1640" s="79"/>
      <c r="N1640" s="38"/>
      <c r="O1640" s="22" t="str">
        <f>IF(学校情報入力!$C$7="","",IF(学校情報入力!$C$7=登録データ!F1640,1,0))</f>
        <v/>
      </c>
      <c r="P1640" s="22" t="str">
        <f>IF(学校情報入力!$C$7="","",IF(学校情報入力!$C$7=登録データ!M1640,1,0))</f>
        <v/>
      </c>
    </row>
    <row r="1641" spans="1:16">
      <c r="A1641" s="37"/>
      <c r="B1641" s="37"/>
      <c r="C1641" s="37"/>
      <c r="D1641" s="37"/>
      <c r="E1641" s="37"/>
      <c r="F1641" s="37"/>
      <c r="G1641" s="37"/>
      <c r="H1641" s="37"/>
      <c r="I1641" s="37"/>
      <c r="J1641" s="37"/>
      <c r="K1641" s="37"/>
      <c r="L1641" s="37"/>
      <c r="M1641" s="79"/>
      <c r="N1641" s="38"/>
      <c r="O1641" s="22" t="str">
        <f>IF(学校情報入力!$C$7="","",IF(学校情報入力!$C$7=登録データ!F1641,1,0))</f>
        <v/>
      </c>
      <c r="P1641" s="22" t="str">
        <f>IF(学校情報入力!$C$7="","",IF(学校情報入力!$C$7=登録データ!M1641,1,0))</f>
        <v/>
      </c>
    </row>
    <row r="1642" spans="1:16">
      <c r="A1642" s="37"/>
      <c r="B1642" s="37"/>
      <c r="C1642" s="37"/>
      <c r="D1642" s="37"/>
      <c r="E1642" s="37"/>
      <c r="F1642" s="37"/>
      <c r="G1642" s="37"/>
      <c r="H1642" s="37"/>
      <c r="I1642" s="37"/>
      <c r="J1642" s="37"/>
      <c r="K1642" s="37"/>
      <c r="L1642" s="37"/>
      <c r="M1642" s="79"/>
      <c r="N1642" s="38"/>
      <c r="O1642" s="22" t="str">
        <f>IF(学校情報入力!$C$7="","",IF(学校情報入力!$C$7=登録データ!F1642,1,0))</f>
        <v/>
      </c>
      <c r="P1642" s="22" t="str">
        <f>IF(学校情報入力!$C$7="","",IF(学校情報入力!$C$7=登録データ!M1642,1,0))</f>
        <v/>
      </c>
    </row>
    <row r="1643" spans="1:16">
      <c r="A1643" s="37"/>
      <c r="B1643" s="37"/>
      <c r="C1643" s="37"/>
      <c r="D1643" s="37"/>
      <c r="E1643" s="37"/>
      <c r="F1643" s="37"/>
      <c r="G1643" s="37"/>
      <c r="H1643" s="37"/>
      <c r="I1643" s="37"/>
      <c r="J1643" s="37"/>
      <c r="K1643" s="37"/>
      <c r="L1643" s="37"/>
      <c r="M1643" s="79"/>
      <c r="N1643" s="38"/>
      <c r="O1643" s="22" t="str">
        <f>IF(学校情報入力!$C$7="","",IF(学校情報入力!$C$7=登録データ!F1643,1,0))</f>
        <v/>
      </c>
      <c r="P1643" s="22" t="str">
        <f>IF(学校情報入力!$C$7="","",IF(学校情報入力!$C$7=登録データ!M1643,1,0))</f>
        <v/>
      </c>
    </row>
    <row r="1644" spans="1:16">
      <c r="A1644" s="37"/>
      <c r="B1644" s="37"/>
      <c r="C1644" s="37"/>
      <c r="D1644" s="37"/>
      <c r="E1644" s="37"/>
      <c r="F1644" s="37"/>
      <c r="G1644" s="37"/>
      <c r="H1644" s="37"/>
      <c r="I1644" s="37"/>
      <c r="J1644" s="37"/>
      <c r="K1644" s="37"/>
      <c r="L1644" s="37"/>
      <c r="M1644" s="79"/>
      <c r="N1644" s="38"/>
      <c r="O1644" s="22" t="str">
        <f>IF(学校情報入力!$C$7="","",IF(学校情報入力!$C$7=登録データ!F1644,1,0))</f>
        <v/>
      </c>
      <c r="P1644" s="22" t="str">
        <f>IF(学校情報入力!$C$7="","",IF(学校情報入力!$C$7=登録データ!M1644,1,0))</f>
        <v/>
      </c>
    </row>
    <row r="1645" spans="1:16">
      <c r="A1645" s="37"/>
      <c r="B1645" s="37"/>
      <c r="C1645" s="37"/>
      <c r="D1645" s="37"/>
      <c r="E1645" s="37"/>
      <c r="F1645" s="37"/>
      <c r="G1645" s="37"/>
      <c r="H1645" s="37"/>
      <c r="I1645" s="37"/>
      <c r="J1645" s="37"/>
      <c r="K1645" s="37"/>
      <c r="L1645" s="37"/>
      <c r="M1645" s="79"/>
      <c r="N1645" s="38"/>
      <c r="O1645" s="22" t="str">
        <f>IF(学校情報入力!$C$7="","",IF(学校情報入力!$C$7=登録データ!F1645,1,0))</f>
        <v/>
      </c>
      <c r="P1645" s="22" t="str">
        <f>IF(学校情報入力!$C$7="","",IF(学校情報入力!$C$7=登録データ!M1645,1,0))</f>
        <v/>
      </c>
    </row>
    <row r="1646" spans="1:16">
      <c r="A1646" s="37"/>
      <c r="B1646" s="37"/>
      <c r="C1646" s="37"/>
      <c r="D1646" s="37"/>
      <c r="E1646" s="37"/>
      <c r="F1646" s="37"/>
      <c r="G1646" s="37"/>
      <c r="H1646" s="37"/>
      <c r="I1646" s="37"/>
      <c r="J1646" s="37"/>
      <c r="K1646" s="37"/>
      <c r="L1646" s="37"/>
      <c r="M1646" s="79"/>
      <c r="N1646" s="38"/>
      <c r="O1646" s="22" t="str">
        <f>IF(学校情報入力!$C$7="","",IF(学校情報入力!$C$7=登録データ!F1646,1,0))</f>
        <v/>
      </c>
      <c r="P1646" s="22" t="str">
        <f>IF(学校情報入力!$C$7="","",IF(学校情報入力!$C$7=登録データ!M1646,1,0))</f>
        <v/>
      </c>
    </row>
    <row r="1647" spans="1:16">
      <c r="A1647" s="37"/>
      <c r="B1647" s="37"/>
      <c r="C1647" s="37"/>
      <c r="D1647" s="37"/>
      <c r="E1647" s="37"/>
      <c r="F1647" s="37"/>
      <c r="G1647" s="37"/>
      <c r="H1647" s="37"/>
      <c r="I1647" s="37"/>
      <c r="J1647" s="37"/>
      <c r="K1647" s="37"/>
      <c r="L1647" s="37"/>
      <c r="M1647" s="79"/>
      <c r="N1647" s="38"/>
      <c r="O1647" s="22" t="str">
        <f>IF(学校情報入力!$C$7="","",IF(学校情報入力!$C$7=登録データ!F1647,1,0))</f>
        <v/>
      </c>
      <c r="P1647" s="22" t="str">
        <f>IF(学校情報入力!$C$7="","",IF(学校情報入力!$C$7=登録データ!M1647,1,0))</f>
        <v/>
      </c>
    </row>
    <row r="1648" spans="1:16">
      <c r="A1648" s="37"/>
      <c r="B1648" s="37"/>
      <c r="C1648" s="37"/>
      <c r="D1648" s="37"/>
      <c r="E1648" s="37"/>
      <c r="F1648" s="37"/>
      <c r="G1648" s="37"/>
      <c r="H1648" s="37"/>
      <c r="I1648" s="37"/>
      <c r="J1648" s="37"/>
      <c r="K1648" s="37"/>
      <c r="L1648" s="37"/>
      <c r="M1648" s="79"/>
      <c r="N1648" s="38"/>
      <c r="O1648" s="22" t="str">
        <f>IF(学校情報入力!$C$7="","",IF(学校情報入力!$C$7=登録データ!F1648,1,0))</f>
        <v/>
      </c>
      <c r="P1648" s="22" t="str">
        <f>IF(学校情報入力!$C$7="","",IF(学校情報入力!$C$7=登録データ!M1648,1,0))</f>
        <v/>
      </c>
    </row>
    <row r="1649" spans="1:16">
      <c r="A1649" s="37"/>
      <c r="B1649" s="37"/>
      <c r="C1649" s="37"/>
      <c r="D1649" s="37"/>
      <c r="E1649" s="37"/>
      <c r="F1649" s="37"/>
      <c r="G1649" s="37"/>
      <c r="H1649" s="37"/>
      <c r="I1649" s="37"/>
      <c r="J1649" s="37"/>
      <c r="K1649" s="37"/>
      <c r="L1649" s="37"/>
      <c r="M1649" s="79"/>
      <c r="N1649" s="38"/>
      <c r="O1649" s="22" t="str">
        <f>IF(学校情報入力!$C$7="","",IF(学校情報入力!$C$7=登録データ!F1649,1,0))</f>
        <v/>
      </c>
      <c r="P1649" s="22" t="str">
        <f>IF(学校情報入力!$C$7="","",IF(学校情報入力!$C$7=登録データ!M1649,1,0))</f>
        <v/>
      </c>
    </row>
    <row r="1650" spans="1:16">
      <c r="A1650" s="37"/>
      <c r="B1650" s="37"/>
      <c r="C1650" s="37"/>
      <c r="D1650" s="37"/>
      <c r="E1650" s="37"/>
      <c r="F1650" s="37"/>
      <c r="G1650" s="37"/>
      <c r="H1650" s="37"/>
      <c r="I1650" s="37"/>
      <c r="J1650" s="37"/>
      <c r="K1650" s="37"/>
      <c r="L1650" s="37"/>
      <c r="M1650" s="79"/>
      <c r="N1650" s="38"/>
      <c r="O1650" s="22" t="str">
        <f>IF(学校情報入力!$C$7="","",IF(学校情報入力!$C$7=登録データ!F1650,1,0))</f>
        <v/>
      </c>
      <c r="P1650" s="22" t="str">
        <f>IF(学校情報入力!$C$7="","",IF(学校情報入力!$C$7=登録データ!M1650,1,0))</f>
        <v/>
      </c>
    </row>
    <row r="1651" spans="1:16">
      <c r="A1651" s="37"/>
      <c r="B1651" s="37"/>
      <c r="C1651" s="37"/>
      <c r="D1651" s="37"/>
      <c r="E1651" s="37"/>
      <c r="F1651" s="37"/>
      <c r="G1651" s="37"/>
      <c r="H1651" s="37"/>
      <c r="I1651" s="37"/>
      <c r="J1651" s="37"/>
      <c r="K1651" s="37"/>
      <c r="L1651" s="37"/>
      <c r="M1651" s="79"/>
      <c r="N1651" s="38"/>
      <c r="O1651" s="22" t="str">
        <f>IF(学校情報入力!$C$7="","",IF(学校情報入力!$C$7=登録データ!F1651,1,0))</f>
        <v/>
      </c>
      <c r="P1651" s="22" t="str">
        <f>IF(学校情報入力!$C$7="","",IF(学校情報入力!$C$7=登録データ!M1651,1,0))</f>
        <v/>
      </c>
    </row>
    <row r="1652" spans="1:16">
      <c r="A1652" s="37"/>
      <c r="B1652" s="37"/>
      <c r="C1652" s="37"/>
      <c r="D1652" s="37"/>
      <c r="E1652" s="37"/>
      <c r="F1652" s="37"/>
      <c r="G1652" s="37"/>
      <c r="H1652" s="37"/>
      <c r="I1652" s="37"/>
      <c r="J1652" s="37"/>
      <c r="K1652" s="37"/>
      <c r="L1652" s="37"/>
      <c r="M1652" s="79"/>
      <c r="N1652" s="38"/>
      <c r="O1652" s="22" t="str">
        <f>IF(学校情報入力!$C$7="","",IF(学校情報入力!$C$7=登録データ!F1652,1,0))</f>
        <v/>
      </c>
      <c r="P1652" s="22" t="str">
        <f>IF(学校情報入力!$C$7="","",IF(学校情報入力!$C$7=登録データ!M1652,1,0))</f>
        <v/>
      </c>
    </row>
    <row r="1653" spans="1:16">
      <c r="A1653" s="37"/>
      <c r="B1653" s="37"/>
      <c r="C1653" s="37"/>
      <c r="D1653" s="37"/>
      <c r="E1653" s="37"/>
      <c r="F1653" s="37"/>
      <c r="G1653" s="37"/>
      <c r="H1653" s="37"/>
      <c r="I1653" s="37"/>
      <c r="J1653" s="37"/>
      <c r="K1653" s="37"/>
      <c r="L1653" s="37"/>
      <c r="M1653" s="79"/>
      <c r="N1653" s="38"/>
      <c r="O1653" s="22" t="str">
        <f>IF(学校情報入力!$C$7="","",IF(学校情報入力!$C$7=登録データ!F1653,1,0))</f>
        <v/>
      </c>
      <c r="P1653" s="22" t="str">
        <f>IF(学校情報入力!$C$7="","",IF(学校情報入力!$C$7=登録データ!M1653,1,0))</f>
        <v/>
      </c>
    </row>
    <row r="1654" spans="1:16">
      <c r="A1654" s="37"/>
      <c r="B1654" s="37"/>
      <c r="C1654" s="37"/>
      <c r="D1654" s="37"/>
      <c r="E1654" s="37"/>
      <c r="F1654" s="37"/>
      <c r="G1654" s="37"/>
      <c r="H1654" s="37"/>
      <c r="I1654" s="37"/>
      <c r="J1654" s="37"/>
      <c r="K1654" s="37"/>
      <c r="L1654" s="37"/>
      <c r="M1654" s="79"/>
      <c r="N1654" s="38"/>
      <c r="O1654" s="22" t="str">
        <f>IF(学校情報入力!$C$7="","",IF(学校情報入力!$C$7=登録データ!F1654,1,0))</f>
        <v/>
      </c>
      <c r="P1654" s="22" t="str">
        <f>IF(学校情報入力!$C$7="","",IF(学校情報入力!$C$7=登録データ!M1654,1,0))</f>
        <v/>
      </c>
    </row>
    <row r="1655" spans="1:16">
      <c r="A1655" s="37"/>
      <c r="B1655" s="37"/>
      <c r="C1655" s="37"/>
      <c r="D1655" s="37"/>
      <c r="E1655" s="37"/>
      <c r="F1655" s="37"/>
      <c r="G1655" s="37"/>
      <c r="H1655" s="37"/>
      <c r="I1655" s="37"/>
      <c r="J1655" s="37"/>
      <c r="K1655" s="37"/>
      <c r="L1655" s="37"/>
      <c r="M1655" s="79"/>
      <c r="N1655" s="38"/>
      <c r="O1655" s="22" t="str">
        <f>IF(学校情報入力!$C$7="","",IF(学校情報入力!$C$7=登録データ!F1655,1,0))</f>
        <v/>
      </c>
      <c r="P1655" s="22" t="str">
        <f>IF(学校情報入力!$C$7="","",IF(学校情報入力!$C$7=登録データ!M1655,1,0))</f>
        <v/>
      </c>
    </row>
    <row r="1656" spans="1:16">
      <c r="A1656" s="37"/>
      <c r="B1656" s="37"/>
      <c r="C1656" s="37"/>
      <c r="D1656" s="37"/>
      <c r="E1656" s="37"/>
      <c r="F1656" s="37"/>
      <c r="G1656" s="37"/>
      <c r="H1656" s="37"/>
      <c r="I1656" s="37"/>
      <c r="J1656" s="37"/>
      <c r="K1656" s="37"/>
      <c r="L1656" s="37"/>
      <c r="M1656" s="79"/>
      <c r="N1656" s="38"/>
      <c r="O1656" s="22" t="str">
        <f>IF(学校情報入力!$C$7="","",IF(学校情報入力!$C$7=登録データ!F1656,1,0))</f>
        <v/>
      </c>
      <c r="P1656" s="22" t="str">
        <f>IF(学校情報入力!$C$7="","",IF(学校情報入力!$C$7=登録データ!M1656,1,0))</f>
        <v/>
      </c>
    </row>
    <row r="1657" spans="1:16">
      <c r="A1657" s="37"/>
      <c r="B1657" s="37"/>
      <c r="C1657" s="37"/>
      <c r="D1657" s="37"/>
      <c r="E1657" s="37"/>
      <c r="F1657" s="37"/>
      <c r="G1657" s="37"/>
      <c r="H1657" s="37"/>
      <c r="I1657" s="37"/>
      <c r="J1657" s="37"/>
      <c r="K1657" s="37"/>
      <c r="L1657" s="37"/>
      <c r="M1657" s="79"/>
      <c r="N1657" s="38"/>
      <c r="O1657" s="22" t="str">
        <f>IF(学校情報入力!$C$7="","",IF(学校情報入力!$C$7=登録データ!F1657,1,0))</f>
        <v/>
      </c>
      <c r="P1657" s="22" t="str">
        <f>IF(学校情報入力!$C$7="","",IF(学校情報入力!$C$7=登録データ!M1657,1,0))</f>
        <v/>
      </c>
    </row>
    <row r="1658" spans="1:16">
      <c r="A1658" s="37"/>
      <c r="B1658" s="37"/>
      <c r="C1658" s="37"/>
      <c r="D1658" s="37"/>
      <c r="E1658" s="37"/>
      <c r="F1658" s="37"/>
      <c r="G1658" s="37"/>
      <c r="H1658" s="37"/>
      <c r="I1658" s="37"/>
      <c r="J1658" s="37"/>
      <c r="K1658" s="37"/>
      <c r="L1658" s="37"/>
      <c r="M1658" s="79"/>
      <c r="N1658" s="38"/>
      <c r="O1658" s="22" t="str">
        <f>IF(学校情報入力!$C$7="","",IF(学校情報入力!$C$7=登録データ!F1658,1,0))</f>
        <v/>
      </c>
      <c r="P1658" s="22" t="str">
        <f>IF(学校情報入力!$C$7="","",IF(学校情報入力!$C$7=登録データ!M1658,1,0))</f>
        <v/>
      </c>
    </row>
    <row r="1659" spans="1:16">
      <c r="A1659" s="37"/>
      <c r="B1659" s="37"/>
      <c r="C1659" s="37"/>
      <c r="D1659" s="37"/>
      <c r="E1659" s="37"/>
      <c r="F1659" s="37"/>
      <c r="G1659" s="37"/>
      <c r="H1659" s="37"/>
      <c r="I1659" s="37"/>
      <c r="J1659" s="37"/>
      <c r="K1659" s="37"/>
      <c r="L1659" s="37"/>
      <c r="M1659" s="79"/>
      <c r="N1659" s="38"/>
      <c r="O1659" s="22" t="str">
        <f>IF(学校情報入力!$C$7="","",IF(学校情報入力!$C$7=登録データ!F1659,1,0))</f>
        <v/>
      </c>
      <c r="P1659" s="22" t="str">
        <f>IF(学校情報入力!$C$7="","",IF(学校情報入力!$C$7=登録データ!M1659,1,0))</f>
        <v/>
      </c>
    </row>
    <row r="1660" spans="1:16">
      <c r="A1660" s="37"/>
      <c r="B1660" s="37"/>
      <c r="C1660" s="37"/>
      <c r="D1660" s="37"/>
      <c r="E1660" s="37"/>
      <c r="F1660" s="37"/>
      <c r="G1660" s="37"/>
      <c r="H1660" s="37"/>
      <c r="I1660" s="37"/>
      <c r="J1660" s="37"/>
      <c r="K1660" s="37"/>
      <c r="L1660" s="37"/>
      <c r="M1660" s="79"/>
      <c r="N1660" s="38"/>
      <c r="O1660" s="22" t="str">
        <f>IF(学校情報入力!$C$7="","",IF(学校情報入力!$C$7=登録データ!F1660,1,0))</f>
        <v/>
      </c>
      <c r="P1660" s="22" t="str">
        <f>IF(学校情報入力!$C$7="","",IF(学校情報入力!$C$7=登録データ!M1660,1,0))</f>
        <v/>
      </c>
    </row>
    <row r="1661" spans="1:16">
      <c r="A1661" s="37"/>
      <c r="B1661" s="37"/>
      <c r="C1661" s="37"/>
      <c r="D1661" s="37"/>
      <c r="E1661" s="37"/>
      <c r="F1661" s="37"/>
      <c r="G1661" s="37"/>
      <c r="H1661" s="37"/>
      <c r="I1661" s="37"/>
      <c r="J1661" s="37"/>
      <c r="K1661" s="37"/>
      <c r="L1661" s="37"/>
      <c r="M1661" s="79"/>
      <c r="N1661" s="38"/>
      <c r="O1661" s="22" t="str">
        <f>IF(学校情報入力!$C$7="","",IF(学校情報入力!$C$7=登録データ!F1661,1,0))</f>
        <v/>
      </c>
      <c r="P1661" s="22" t="str">
        <f>IF(学校情報入力!$C$7="","",IF(学校情報入力!$C$7=登録データ!M1661,1,0))</f>
        <v/>
      </c>
    </row>
    <row r="1662" spans="1:16">
      <c r="A1662" s="37"/>
      <c r="B1662" s="37"/>
      <c r="C1662" s="37"/>
      <c r="D1662" s="37"/>
      <c r="E1662" s="37"/>
      <c r="F1662" s="37"/>
      <c r="G1662" s="37"/>
      <c r="H1662" s="37"/>
      <c r="I1662" s="37"/>
      <c r="J1662" s="37"/>
      <c r="K1662" s="37"/>
      <c r="L1662" s="37"/>
      <c r="M1662" s="79"/>
      <c r="N1662" s="38"/>
      <c r="O1662" s="22" t="str">
        <f>IF(学校情報入力!$C$7="","",IF(学校情報入力!$C$7=登録データ!F1662,1,0))</f>
        <v/>
      </c>
      <c r="P1662" s="22" t="str">
        <f>IF(学校情報入力!$C$7="","",IF(学校情報入力!$C$7=登録データ!M1662,1,0))</f>
        <v/>
      </c>
    </row>
    <row r="1663" spans="1:16">
      <c r="A1663" s="37"/>
      <c r="B1663" s="37"/>
      <c r="C1663" s="37"/>
      <c r="D1663" s="37"/>
      <c r="E1663" s="37"/>
      <c r="F1663" s="37"/>
      <c r="G1663" s="37"/>
      <c r="H1663" s="37"/>
      <c r="I1663" s="37"/>
      <c r="J1663" s="37"/>
      <c r="K1663" s="37"/>
      <c r="L1663" s="37"/>
      <c r="M1663" s="79"/>
      <c r="N1663" s="38"/>
      <c r="O1663" s="22" t="str">
        <f>IF(学校情報入力!$C$7="","",IF(学校情報入力!$C$7=登録データ!F1663,1,0))</f>
        <v/>
      </c>
      <c r="P1663" s="22" t="str">
        <f>IF(学校情報入力!$C$7="","",IF(学校情報入力!$C$7=登録データ!M1663,1,0))</f>
        <v/>
      </c>
    </row>
    <row r="1664" spans="1:16">
      <c r="A1664" s="37"/>
      <c r="B1664" s="37"/>
      <c r="C1664" s="37"/>
      <c r="D1664" s="37"/>
      <c r="E1664" s="37"/>
      <c r="F1664" s="37"/>
      <c r="G1664" s="37"/>
      <c r="H1664" s="37"/>
      <c r="I1664" s="37"/>
      <c r="J1664" s="37"/>
      <c r="K1664" s="37"/>
      <c r="L1664" s="37"/>
      <c r="M1664" s="79"/>
      <c r="N1664" s="38"/>
      <c r="O1664" s="22" t="str">
        <f>IF(学校情報入力!$C$7="","",IF(学校情報入力!$C$7=登録データ!F1664,1,0))</f>
        <v/>
      </c>
      <c r="P1664" s="22" t="str">
        <f>IF(学校情報入力!$C$7="","",IF(学校情報入力!$C$7=登録データ!M1664,1,0))</f>
        <v/>
      </c>
    </row>
    <row r="1665" spans="1:16">
      <c r="A1665" s="37"/>
      <c r="B1665" s="37"/>
      <c r="C1665" s="37"/>
      <c r="D1665" s="37"/>
      <c r="E1665" s="37"/>
      <c r="F1665" s="37"/>
      <c r="G1665" s="37"/>
      <c r="H1665" s="37"/>
      <c r="I1665" s="37"/>
      <c r="J1665" s="37"/>
      <c r="K1665" s="37"/>
      <c r="L1665" s="37"/>
      <c r="M1665" s="79"/>
      <c r="N1665" s="38"/>
      <c r="O1665" s="22" t="str">
        <f>IF(学校情報入力!$C$7="","",IF(学校情報入力!$C$7=登録データ!F1665,1,0))</f>
        <v/>
      </c>
      <c r="P1665" s="22" t="str">
        <f>IF(学校情報入力!$C$7="","",IF(学校情報入力!$C$7=登録データ!M1665,1,0))</f>
        <v/>
      </c>
    </row>
    <row r="1666" spans="1:16">
      <c r="A1666" s="37"/>
      <c r="B1666" s="37"/>
      <c r="C1666" s="37"/>
      <c r="D1666" s="37"/>
      <c r="E1666" s="37"/>
      <c r="F1666" s="37"/>
      <c r="G1666" s="37"/>
      <c r="H1666" s="37"/>
      <c r="I1666" s="37"/>
      <c r="J1666" s="37"/>
      <c r="K1666" s="37"/>
      <c r="L1666" s="37"/>
      <c r="M1666" s="79"/>
      <c r="N1666" s="38"/>
      <c r="O1666" s="22" t="str">
        <f>IF(学校情報入力!$C$7="","",IF(学校情報入力!$C$7=登録データ!F1666,1,0))</f>
        <v/>
      </c>
      <c r="P1666" s="22" t="str">
        <f>IF(学校情報入力!$C$7="","",IF(学校情報入力!$C$7=登録データ!M1666,1,0))</f>
        <v/>
      </c>
    </row>
    <row r="1667" spans="1:16">
      <c r="A1667" s="37"/>
      <c r="B1667" s="37"/>
      <c r="C1667" s="37"/>
      <c r="D1667" s="37"/>
      <c r="E1667" s="37"/>
      <c r="F1667" s="37"/>
      <c r="G1667" s="37"/>
      <c r="H1667" s="37"/>
      <c r="I1667" s="37"/>
      <c r="J1667" s="37"/>
      <c r="K1667" s="37"/>
      <c r="L1667" s="37"/>
      <c r="M1667" s="79"/>
      <c r="N1667" s="38"/>
      <c r="O1667" s="22" t="str">
        <f>IF(学校情報入力!$C$7="","",IF(学校情報入力!$C$7=登録データ!F1667,1,0))</f>
        <v/>
      </c>
      <c r="P1667" s="22" t="str">
        <f>IF(学校情報入力!$C$7="","",IF(学校情報入力!$C$7=登録データ!M1667,1,0))</f>
        <v/>
      </c>
    </row>
    <row r="1668" spans="1:16">
      <c r="A1668" s="37"/>
      <c r="B1668" s="37"/>
      <c r="C1668" s="37"/>
      <c r="D1668" s="37"/>
      <c r="E1668" s="37"/>
      <c r="F1668" s="37"/>
      <c r="G1668" s="37"/>
      <c r="H1668" s="37"/>
      <c r="I1668" s="37"/>
      <c r="J1668" s="37"/>
      <c r="K1668" s="37"/>
      <c r="L1668" s="37"/>
      <c r="M1668" s="79"/>
      <c r="N1668" s="38"/>
      <c r="O1668" s="22" t="str">
        <f>IF(学校情報入力!$C$7="","",IF(学校情報入力!$C$7=登録データ!F1668,1,0))</f>
        <v/>
      </c>
      <c r="P1668" s="22" t="str">
        <f>IF(学校情報入力!$C$7="","",IF(学校情報入力!$C$7=登録データ!M1668,1,0))</f>
        <v/>
      </c>
    </row>
    <row r="1669" spans="1:16">
      <c r="A1669" s="37"/>
      <c r="B1669" s="37"/>
      <c r="C1669" s="37"/>
      <c r="D1669" s="37"/>
      <c r="E1669" s="37"/>
      <c r="F1669" s="37"/>
      <c r="G1669" s="37"/>
      <c r="H1669" s="37"/>
      <c r="I1669" s="37"/>
      <c r="J1669" s="37"/>
      <c r="K1669" s="37"/>
      <c r="L1669" s="37"/>
      <c r="M1669" s="79"/>
      <c r="N1669" s="38"/>
      <c r="O1669" s="22" t="str">
        <f>IF(学校情報入力!$C$7="","",IF(学校情報入力!$C$7=登録データ!F1669,1,0))</f>
        <v/>
      </c>
      <c r="P1669" s="22" t="str">
        <f>IF(学校情報入力!$C$7="","",IF(学校情報入力!$C$7=登録データ!M1669,1,0))</f>
        <v/>
      </c>
    </row>
    <row r="1670" spans="1:16">
      <c r="A1670" s="37"/>
      <c r="B1670" s="37"/>
      <c r="C1670" s="37"/>
      <c r="D1670" s="37"/>
      <c r="E1670" s="37"/>
      <c r="F1670" s="37"/>
      <c r="G1670" s="37"/>
      <c r="H1670" s="37"/>
      <c r="I1670" s="37"/>
      <c r="J1670" s="37"/>
      <c r="K1670" s="37"/>
      <c r="L1670" s="37"/>
      <c r="M1670" s="79"/>
      <c r="N1670" s="38"/>
      <c r="O1670" s="22" t="str">
        <f>IF(学校情報入力!$C$7="","",IF(学校情報入力!$C$7=登録データ!F1670,1,0))</f>
        <v/>
      </c>
      <c r="P1670" s="22" t="str">
        <f>IF(学校情報入力!$C$7="","",IF(学校情報入力!$C$7=登録データ!M1670,1,0))</f>
        <v/>
      </c>
    </row>
    <row r="1671" spans="1:16">
      <c r="A1671" s="37"/>
      <c r="B1671" s="37"/>
      <c r="C1671" s="37"/>
      <c r="D1671" s="37"/>
      <c r="E1671" s="37"/>
      <c r="F1671" s="37"/>
      <c r="G1671" s="37"/>
      <c r="H1671" s="37"/>
      <c r="I1671" s="37"/>
      <c r="J1671" s="37"/>
      <c r="K1671" s="37"/>
      <c r="L1671" s="37"/>
      <c r="M1671" s="79"/>
      <c r="N1671" s="38"/>
      <c r="O1671" s="22" t="str">
        <f>IF(学校情報入力!$C$7="","",IF(学校情報入力!$C$7=登録データ!F1671,1,0))</f>
        <v/>
      </c>
      <c r="P1671" s="22" t="str">
        <f>IF(学校情報入力!$C$7="","",IF(学校情報入力!$C$7=登録データ!M1671,1,0))</f>
        <v/>
      </c>
    </row>
    <row r="1672" spans="1:16">
      <c r="A1672" s="37"/>
      <c r="B1672" s="37"/>
      <c r="C1672" s="37"/>
      <c r="D1672" s="37"/>
      <c r="E1672" s="37"/>
      <c r="F1672" s="37"/>
      <c r="G1672" s="37"/>
      <c r="H1672" s="37"/>
      <c r="I1672" s="37"/>
      <c r="J1672" s="37"/>
      <c r="K1672" s="37"/>
      <c r="L1672" s="37"/>
      <c r="M1672" s="79"/>
      <c r="N1672" s="38"/>
      <c r="O1672" s="22" t="str">
        <f>IF(学校情報入力!$C$7="","",IF(学校情報入力!$C$7=登録データ!F1672,1,0))</f>
        <v/>
      </c>
      <c r="P1672" s="22" t="str">
        <f>IF(学校情報入力!$C$7="","",IF(学校情報入力!$C$7=登録データ!M1672,1,0))</f>
        <v/>
      </c>
    </row>
    <row r="1673" spans="1:16">
      <c r="A1673" s="37"/>
      <c r="B1673" s="37"/>
      <c r="C1673" s="37"/>
      <c r="D1673" s="37"/>
      <c r="E1673" s="37"/>
      <c r="F1673" s="37"/>
      <c r="G1673" s="37"/>
      <c r="H1673" s="37"/>
      <c r="I1673" s="37"/>
      <c r="J1673" s="37"/>
      <c r="K1673" s="37"/>
      <c r="L1673" s="37"/>
      <c r="M1673" s="79"/>
      <c r="N1673" s="38"/>
      <c r="O1673" s="22" t="str">
        <f>IF(学校情報入力!$C$7="","",IF(学校情報入力!$C$7=登録データ!F1673,1,0))</f>
        <v/>
      </c>
      <c r="P1673" s="22" t="str">
        <f>IF(学校情報入力!$C$7="","",IF(学校情報入力!$C$7=登録データ!M1673,1,0))</f>
        <v/>
      </c>
    </row>
    <row r="1674" spans="1:16">
      <c r="A1674" s="37"/>
      <c r="B1674" s="37"/>
      <c r="C1674" s="37"/>
      <c r="D1674" s="37"/>
      <c r="E1674" s="37"/>
      <c r="F1674" s="37"/>
      <c r="G1674" s="37"/>
      <c r="H1674" s="37"/>
      <c r="I1674" s="37"/>
      <c r="J1674" s="37"/>
      <c r="K1674" s="37"/>
      <c r="L1674" s="37"/>
      <c r="M1674" s="79"/>
      <c r="N1674" s="38"/>
      <c r="O1674" s="22" t="str">
        <f>IF(学校情報入力!$C$7="","",IF(学校情報入力!$C$7=登録データ!F1674,1,0))</f>
        <v/>
      </c>
      <c r="P1674" s="22" t="str">
        <f>IF(学校情報入力!$C$7="","",IF(学校情報入力!$C$7=登録データ!M1674,1,0))</f>
        <v/>
      </c>
    </row>
    <row r="1675" spans="1:16">
      <c r="A1675" s="37"/>
      <c r="B1675" s="37"/>
      <c r="C1675" s="37"/>
      <c r="D1675" s="37"/>
      <c r="E1675" s="37"/>
      <c r="F1675" s="37"/>
      <c r="G1675" s="37"/>
      <c r="H1675" s="37"/>
      <c r="I1675" s="37"/>
      <c r="J1675" s="37"/>
      <c r="K1675" s="37"/>
      <c r="L1675" s="37"/>
      <c r="M1675" s="79"/>
      <c r="N1675" s="38"/>
      <c r="O1675" s="22" t="str">
        <f>IF(学校情報入力!$C$7="","",IF(学校情報入力!$C$7=登録データ!F1675,1,0))</f>
        <v/>
      </c>
      <c r="P1675" s="22" t="str">
        <f>IF(学校情報入力!$C$7="","",IF(学校情報入力!$C$7=登録データ!M1675,1,0))</f>
        <v/>
      </c>
    </row>
    <row r="1676" spans="1:16">
      <c r="A1676" s="37"/>
      <c r="B1676" s="37"/>
      <c r="C1676" s="37"/>
      <c r="D1676" s="37"/>
      <c r="E1676" s="37"/>
      <c r="F1676" s="37"/>
      <c r="G1676" s="37"/>
      <c r="H1676" s="37"/>
      <c r="I1676" s="37"/>
      <c r="J1676" s="37"/>
      <c r="K1676" s="37"/>
      <c r="L1676" s="37"/>
      <c r="M1676" s="79"/>
      <c r="N1676" s="38"/>
      <c r="O1676" s="22" t="str">
        <f>IF(学校情報入力!$C$7="","",IF(学校情報入力!$C$7=登録データ!F1676,1,0))</f>
        <v/>
      </c>
      <c r="P1676" s="22" t="str">
        <f>IF(学校情報入力!$C$7="","",IF(学校情報入力!$C$7=登録データ!M1676,1,0))</f>
        <v/>
      </c>
    </row>
    <row r="1677" spans="1:16">
      <c r="A1677" s="37"/>
      <c r="B1677" s="37"/>
      <c r="C1677" s="37"/>
      <c r="D1677" s="37"/>
      <c r="E1677" s="37"/>
      <c r="F1677" s="37"/>
      <c r="G1677" s="37"/>
      <c r="H1677" s="37"/>
      <c r="I1677" s="37"/>
      <c r="J1677" s="37"/>
      <c r="K1677" s="37"/>
      <c r="L1677" s="37"/>
      <c r="M1677" s="79"/>
      <c r="N1677" s="38"/>
      <c r="O1677" s="22" t="str">
        <f>IF(学校情報入力!$C$7="","",IF(学校情報入力!$C$7=登録データ!F1677,1,0))</f>
        <v/>
      </c>
      <c r="P1677" s="22" t="str">
        <f>IF(学校情報入力!$C$7="","",IF(学校情報入力!$C$7=登録データ!M1677,1,0))</f>
        <v/>
      </c>
    </row>
    <row r="1678" spans="1:16">
      <c r="A1678" s="37"/>
      <c r="B1678" s="37"/>
      <c r="C1678" s="37"/>
      <c r="D1678" s="37"/>
      <c r="E1678" s="37"/>
      <c r="F1678" s="37"/>
      <c r="G1678" s="37"/>
      <c r="H1678" s="37"/>
      <c r="I1678" s="37"/>
      <c r="J1678" s="37"/>
      <c r="K1678" s="37"/>
      <c r="L1678" s="37"/>
      <c r="M1678" s="79"/>
      <c r="N1678" s="38"/>
      <c r="O1678" s="22" t="str">
        <f>IF(学校情報入力!$C$7="","",IF(学校情報入力!$C$7=登録データ!F1678,1,0))</f>
        <v/>
      </c>
      <c r="P1678" s="22" t="str">
        <f>IF(学校情報入力!$C$7="","",IF(学校情報入力!$C$7=登録データ!M1678,1,0))</f>
        <v/>
      </c>
    </row>
    <row r="1679" spans="1:16">
      <c r="A1679" s="37"/>
      <c r="B1679" s="37"/>
      <c r="C1679" s="37"/>
      <c r="D1679" s="37"/>
      <c r="E1679" s="37"/>
      <c r="F1679" s="37"/>
      <c r="G1679" s="37"/>
      <c r="H1679" s="37"/>
      <c r="I1679" s="37"/>
      <c r="J1679" s="37"/>
      <c r="K1679" s="37"/>
      <c r="L1679" s="37"/>
      <c r="M1679" s="79"/>
      <c r="N1679" s="38"/>
      <c r="O1679" s="22" t="str">
        <f>IF(学校情報入力!$C$7="","",IF(学校情報入力!$C$7=登録データ!F1679,1,0))</f>
        <v/>
      </c>
      <c r="P1679" s="22" t="str">
        <f>IF(学校情報入力!$C$7="","",IF(学校情報入力!$C$7=登録データ!M1679,1,0))</f>
        <v/>
      </c>
    </row>
    <row r="1680" spans="1:16">
      <c r="A1680" s="37"/>
      <c r="B1680" s="37"/>
      <c r="C1680" s="37"/>
      <c r="D1680" s="37"/>
      <c r="E1680" s="37"/>
      <c r="F1680" s="37"/>
      <c r="G1680" s="37"/>
      <c r="H1680" s="37"/>
      <c r="I1680" s="37"/>
      <c r="J1680" s="37"/>
      <c r="K1680" s="37"/>
      <c r="L1680" s="37"/>
      <c r="M1680" s="79"/>
      <c r="N1680" s="38"/>
      <c r="O1680" s="22" t="str">
        <f>IF(学校情報入力!$C$7="","",IF(学校情報入力!$C$7=登録データ!F1680,1,0))</f>
        <v/>
      </c>
      <c r="P1680" s="22" t="str">
        <f>IF(学校情報入力!$C$7="","",IF(学校情報入力!$C$7=登録データ!M1680,1,0))</f>
        <v/>
      </c>
    </row>
    <row r="1681" spans="1:16">
      <c r="A1681" s="37"/>
      <c r="B1681" s="37"/>
      <c r="C1681" s="37"/>
      <c r="D1681" s="37"/>
      <c r="E1681" s="37"/>
      <c r="F1681" s="37"/>
      <c r="G1681" s="37"/>
      <c r="H1681" s="37"/>
      <c r="I1681" s="37"/>
      <c r="J1681" s="37"/>
      <c r="K1681" s="37"/>
      <c r="L1681" s="37"/>
      <c r="M1681" s="79"/>
      <c r="N1681" s="38"/>
      <c r="O1681" s="22" t="str">
        <f>IF(学校情報入力!$C$7="","",IF(学校情報入力!$C$7=登録データ!F1681,1,0))</f>
        <v/>
      </c>
      <c r="P1681" s="22" t="str">
        <f>IF(学校情報入力!$C$7="","",IF(学校情報入力!$C$7=登録データ!M1681,1,0))</f>
        <v/>
      </c>
    </row>
    <row r="1682" spans="1:16">
      <c r="A1682" s="37"/>
      <c r="B1682" s="37"/>
      <c r="C1682" s="37"/>
      <c r="D1682" s="37"/>
      <c r="E1682" s="37"/>
      <c r="F1682" s="37"/>
      <c r="G1682" s="37"/>
      <c r="H1682" s="37"/>
      <c r="I1682" s="37"/>
      <c r="J1682" s="37"/>
      <c r="K1682" s="37"/>
      <c r="L1682" s="37"/>
      <c r="M1682" s="79"/>
      <c r="N1682" s="38"/>
      <c r="O1682" s="22" t="str">
        <f>IF(学校情報入力!$C$7="","",IF(学校情報入力!$C$7=登録データ!F1682,1,0))</f>
        <v/>
      </c>
      <c r="P1682" s="22" t="str">
        <f>IF(学校情報入力!$C$7="","",IF(学校情報入力!$C$7=登録データ!M1682,1,0))</f>
        <v/>
      </c>
    </row>
    <row r="1683" spans="1:16">
      <c r="A1683" s="37"/>
      <c r="B1683" s="37"/>
      <c r="C1683" s="37"/>
      <c r="D1683" s="37"/>
      <c r="E1683" s="37"/>
      <c r="F1683" s="37"/>
      <c r="G1683" s="37"/>
      <c r="H1683" s="37"/>
      <c r="I1683" s="37"/>
      <c r="J1683" s="37"/>
      <c r="K1683" s="37"/>
      <c r="L1683" s="37"/>
      <c r="M1683" s="79"/>
      <c r="N1683" s="38"/>
      <c r="O1683" s="22" t="str">
        <f>IF(学校情報入力!$C$7="","",IF(学校情報入力!$C$7=登録データ!F1683,1,0))</f>
        <v/>
      </c>
      <c r="P1683" s="22" t="str">
        <f>IF(学校情報入力!$C$7="","",IF(学校情報入力!$C$7=登録データ!M1683,1,0))</f>
        <v/>
      </c>
    </row>
    <row r="1684" spans="1:16">
      <c r="A1684" s="37"/>
      <c r="B1684" s="37"/>
      <c r="C1684" s="37"/>
      <c r="D1684" s="37"/>
      <c r="E1684" s="37"/>
      <c r="F1684" s="37"/>
      <c r="G1684" s="37"/>
      <c r="H1684" s="37"/>
      <c r="I1684" s="37"/>
      <c r="J1684" s="37"/>
      <c r="K1684" s="37"/>
      <c r="L1684" s="37"/>
      <c r="M1684" s="79"/>
      <c r="N1684" s="38"/>
      <c r="O1684" s="22" t="str">
        <f>IF(学校情報入力!$C$7="","",IF(学校情報入力!$C$7=登録データ!F1684,1,0))</f>
        <v/>
      </c>
      <c r="P1684" s="22" t="str">
        <f>IF(学校情報入力!$C$7="","",IF(学校情報入力!$C$7=登録データ!M1684,1,0))</f>
        <v/>
      </c>
    </row>
    <row r="1685" spans="1:16">
      <c r="A1685" s="37"/>
      <c r="B1685" s="37"/>
      <c r="C1685" s="37"/>
      <c r="D1685" s="37"/>
      <c r="E1685" s="37"/>
      <c r="F1685" s="37"/>
      <c r="G1685" s="37"/>
      <c r="H1685" s="37"/>
      <c r="I1685" s="37"/>
      <c r="J1685" s="37"/>
      <c r="K1685" s="37"/>
      <c r="L1685" s="37"/>
      <c r="M1685" s="79"/>
      <c r="N1685" s="38"/>
      <c r="O1685" s="22" t="str">
        <f>IF(学校情報入力!$C$7="","",IF(学校情報入力!$C$7=登録データ!F1685,1,0))</f>
        <v/>
      </c>
      <c r="P1685" s="22" t="str">
        <f>IF(学校情報入力!$C$7="","",IF(学校情報入力!$C$7=登録データ!M1685,1,0))</f>
        <v/>
      </c>
    </row>
    <row r="1686" spans="1:16">
      <c r="A1686" s="37"/>
      <c r="B1686" s="37"/>
      <c r="C1686" s="37"/>
      <c r="D1686" s="37"/>
      <c r="E1686" s="37"/>
      <c r="F1686" s="37"/>
      <c r="G1686" s="37"/>
      <c r="H1686" s="37"/>
      <c r="I1686" s="37"/>
      <c r="J1686" s="37"/>
      <c r="K1686" s="37"/>
      <c r="L1686" s="37"/>
      <c r="M1686" s="79"/>
      <c r="N1686" s="38"/>
      <c r="O1686" s="22" t="str">
        <f>IF(学校情報入力!$C$7="","",IF(学校情報入力!$C$7=登録データ!F1686,1,0))</f>
        <v/>
      </c>
      <c r="P1686" s="22" t="str">
        <f>IF(学校情報入力!$C$7="","",IF(学校情報入力!$C$7=登録データ!M1686,1,0))</f>
        <v/>
      </c>
    </row>
    <row r="1687" spans="1:16">
      <c r="A1687" s="37"/>
      <c r="B1687" s="37"/>
      <c r="C1687" s="37"/>
      <c r="D1687" s="37"/>
      <c r="E1687" s="37"/>
      <c r="F1687" s="37"/>
      <c r="G1687" s="37"/>
      <c r="H1687" s="37"/>
      <c r="I1687" s="37"/>
      <c r="J1687" s="37"/>
      <c r="K1687" s="37"/>
      <c r="L1687" s="37"/>
      <c r="M1687" s="79"/>
      <c r="N1687" s="38"/>
      <c r="O1687" s="22" t="str">
        <f>IF(学校情報入力!$C$7="","",IF(学校情報入力!$C$7=登録データ!F1687,1,0))</f>
        <v/>
      </c>
      <c r="P1687" s="22" t="str">
        <f>IF(学校情報入力!$C$7="","",IF(学校情報入力!$C$7=登録データ!M1687,1,0))</f>
        <v/>
      </c>
    </row>
    <row r="1688" spans="1:16">
      <c r="A1688" s="37"/>
      <c r="B1688" s="37"/>
      <c r="C1688" s="37"/>
      <c r="D1688" s="37"/>
      <c r="E1688" s="37"/>
      <c r="F1688" s="37"/>
      <c r="G1688" s="37"/>
      <c r="H1688" s="37"/>
      <c r="I1688" s="37"/>
      <c r="J1688" s="37"/>
      <c r="K1688" s="37"/>
      <c r="L1688" s="37"/>
      <c r="M1688" s="79"/>
      <c r="N1688" s="38"/>
      <c r="O1688" s="22" t="str">
        <f>IF(学校情報入力!$C$7="","",IF(学校情報入力!$C$7=登録データ!F1688,1,0))</f>
        <v/>
      </c>
      <c r="P1688" s="22" t="str">
        <f>IF(学校情報入力!$C$7="","",IF(学校情報入力!$C$7=登録データ!M1688,1,0))</f>
        <v/>
      </c>
    </row>
    <row r="1689" spans="1:16">
      <c r="A1689" s="37"/>
      <c r="B1689" s="37"/>
      <c r="C1689" s="37"/>
      <c r="D1689" s="37"/>
      <c r="E1689" s="37"/>
      <c r="F1689" s="37"/>
      <c r="G1689" s="37"/>
      <c r="H1689" s="37"/>
      <c r="I1689" s="37"/>
      <c r="J1689" s="37"/>
      <c r="K1689" s="37"/>
      <c r="L1689" s="37"/>
      <c r="M1689" s="79"/>
      <c r="N1689" s="38"/>
      <c r="O1689" s="22" t="str">
        <f>IF(学校情報入力!$C$7="","",IF(学校情報入力!$C$7=登録データ!F1689,1,0))</f>
        <v/>
      </c>
      <c r="P1689" s="22" t="str">
        <f>IF(学校情報入力!$C$7="","",IF(学校情報入力!$C$7=登録データ!M1689,1,0))</f>
        <v/>
      </c>
    </row>
    <row r="1690" spans="1:16">
      <c r="A1690" s="37"/>
      <c r="B1690" s="37"/>
      <c r="C1690" s="37"/>
      <c r="D1690" s="37"/>
      <c r="E1690" s="37"/>
      <c r="F1690" s="37"/>
      <c r="G1690" s="37"/>
      <c r="H1690" s="37"/>
      <c r="I1690" s="37"/>
      <c r="J1690" s="37"/>
      <c r="K1690" s="37"/>
      <c r="L1690" s="37"/>
      <c r="M1690" s="79"/>
      <c r="N1690" s="38"/>
      <c r="O1690" s="22" t="str">
        <f>IF(学校情報入力!$C$7="","",IF(学校情報入力!$C$7=登録データ!F1690,1,0))</f>
        <v/>
      </c>
      <c r="P1690" s="22" t="str">
        <f>IF(学校情報入力!$C$7="","",IF(学校情報入力!$C$7=登録データ!M1690,1,0))</f>
        <v/>
      </c>
    </row>
    <row r="1691" spans="1:16">
      <c r="A1691" s="37"/>
      <c r="B1691" s="37"/>
      <c r="C1691" s="37"/>
      <c r="D1691" s="37"/>
      <c r="E1691" s="37"/>
      <c r="F1691" s="37"/>
      <c r="G1691" s="37"/>
      <c r="H1691" s="37"/>
      <c r="I1691" s="37"/>
      <c r="J1691" s="37"/>
      <c r="K1691" s="37"/>
      <c r="L1691" s="37"/>
      <c r="M1691" s="79"/>
      <c r="N1691" s="38"/>
      <c r="O1691" s="22" t="str">
        <f>IF(学校情報入力!$C$7="","",IF(学校情報入力!$C$7=登録データ!F1691,1,0))</f>
        <v/>
      </c>
      <c r="P1691" s="22" t="str">
        <f>IF(学校情報入力!$C$7="","",IF(学校情報入力!$C$7=登録データ!M1691,1,0))</f>
        <v/>
      </c>
    </row>
    <row r="1692" spans="1:16">
      <c r="A1692" s="37"/>
      <c r="B1692" s="37"/>
      <c r="C1692" s="37"/>
      <c r="D1692" s="37"/>
      <c r="E1692" s="37"/>
      <c r="F1692" s="37"/>
      <c r="G1692" s="37"/>
      <c r="H1692" s="37"/>
      <c r="I1692" s="37"/>
      <c r="J1692" s="37"/>
      <c r="K1692" s="37"/>
      <c r="L1692" s="37"/>
      <c r="M1692" s="79"/>
      <c r="N1692" s="38"/>
      <c r="O1692" s="22" t="str">
        <f>IF(学校情報入力!$C$7="","",IF(学校情報入力!$C$7=登録データ!F1692,1,0))</f>
        <v/>
      </c>
      <c r="P1692" s="22" t="str">
        <f>IF(学校情報入力!$C$7="","",IF(学校情報入力!$C$7=登録データ!M1692,1,0))</f>
        <v/>
      </c>
    </row>
    <row r="1693" spans="1:16">
      <c r="A1693" s="37"/>
      <c r="B1693" s="37"/>
      <c r="C1693" s="37"/>
      <c r="D1693" s="37"/>
      <c r="E1693" s="37"/>
      <c r="F1693" s="37"/>
      <c r="G1693" s="37"/>
      <c r="H1693" s="37"/>
      <c r="I1693" s="37"/>
      <c r="J1693" s="37"/>
      <c r="K1693" s="37"/>
      <c r="L1693" s="37"/>
      <c r="M1693" s="79"/>
      <c r="N1693" s="38"/>
      <c r="O1693" s="22" t="str">
        <f>IF(学校情報入力!$C$7="","",IF(学校情報入力!$C$7=登録データ!F1693,1,0))</f>
        <v/>
      </c>
      <c r="P1693" s="22" t="str">
        <f>IF(学校情報入力!$C$7="","",IF(学校情報入力!$C$7=登録データ!M1693,1,0))</f>
        <v/>
      </c>
    </row>
    <row r="1694" spans="1:16">
      <c r="A1694" s="37"/>
      <c r="B1694" s="37"/>
      <c r="C1694" s="37"/>
      <c r="D1694" s="37"/>
      <c r="E1694" s="37"/>
      <c r="F1694" s="37"/>
      <c r="G1694" s="37"/>
      <c r="H1694" s="37"/>
      <c r="I1694" s="37"/>
      <c r="J1694" s="37"/>
      <c r="K1694" s="37"/>
      <c r="L1694" s="37"/>
      <c r="M1694" s="79"/>
      <c r="N1694" s="38"/>
      <c r="O1694" s="22" t="str">
        <f>IF(学校情報入力!$C$7="","",IF(学校情報入力!$C$7=登録データ!F1694,1,0))</f>
        <v/>
      </c>
      <c r="P1694" s="22" t="str">
        <f>IF(学校情報入力!$C$7="","",IF(学校情報入力!$C$7=登録データ!M1694,1,0))</f>
        <v/>
      </c>
    </row>
    <row r="1695" spans="1:16">
      <c r="A1695" s="37"/>
      <c r="B1695" s="37"/>
      <c r="C1695" s="37"/>
      <c r="D1695" s="37"/>
      <c r="E1695" s="37"/>
      <c r="F1695" s="37"/>
      <c r="G1695" s="37"/>
      <c r="H1695" s="37"/>
      <c r="I1695" s="37"/>
      <c r="J1695" s="37"/>
      <c r="K1695" s="37"/>
      <c r="L1695" s="37"/>
      <c r="M1695" s="79"/>
      <c r="N1695" s="38"/>
      <c r="O1695" s="22" t="str">
        <f>IF(学校情報入力!$C$7="","",IF(学校情報入力!$C$7=登録データ!F1695,1,0))</f>
        <v/>
      </c>
      <c r="P1695" s="22" t="str">
        <f>IF(学校情報入力!$C$7="","",IF(学校情報入力!$C$7=登録データ!M1695,1,0))</f>
        <v/>
      </c>
    </row>
    <row r="1696" spans="1:16">
      <c r="A1696" s="37"/>
      <c r="B1696" s="37"/>
      <c r="C1696" s="37"/>
      <c r="D1696" s="37"/>
      <c r="E1696" s="37"/>
      <c r="F1696" s="37"/>
      <c r="G1696" s="37"/>
      <c r="H1696" s="37"/>
      <c r="I1696" s="37"/>
      <c r="J1696" s="37"/>
      <c r="K1696" s="37"/>
      <c r="L1696" s="37"/>
      <c r="M1696" s="79"/>
      <c r="N1696" s="38"/>
      <c r="O1696" s="22" t="str">
        <f>IF(学校情報入力!$C$7="","",IF(学校情報入力!$C$7=登録データ!F1696,1,0))</f>
        <v/>
      </c>
      <c r="P1696" s="22" t="str">
        <f>IF(学校情報入力!$C$7="","",IF(学校情報入力!$C$7=登録データ!M1696,1,0))</f>
        <v/>
      </c>
    </row>
    <row r="1697" spans="1:16">
      <c r="A1697" s="37"/>
      <c r="B1697" s="37"/>
      <c r="C1697" s="37"/>
      <c r="D1697" s="37"/>
      <c r="E1697" s="37"/>
      <c r="F1697" s="37"/>
      <c r="G1697" s="37"/>
      <c r="H1697" s="37"/>
      <c r="I1697" s="37"/>
      <c r="J1697" s="37"/>
      <c r="K1697" s="37"/>
      <c r="L1697" s="37"/>
      <c r="M1697" s="79"/>
      <c r="N1697" s="38"/>
      <c r="O1697" s="22" t="str">
        <f>IF(学校情報入力!$C$7="","",IF(学校情報入力!$C$7=登録データ!F1697,1,0))</f>
        <v/>
      </c>
      <c r="P1697" s="22" t="str">
        <f>IF(学校情報入力!$C$7="","",IF(学校情報入力!$C$7=登録データ!M1697,1,0))</f>
        <v/>
      </c>
    </row>
    <row r="1698" spans="1:16">
      <c r="A1698" s="37"/>
      <c r="B1698" s="37"/>
      <c r="C1698" s="37"/>
      <c r="D1698" s="37"/>
      <c r="E1698" s="37"/>
      <c r="F1698" s="37"/>
      <c r="G1698" s="37"/>
      <c r="H1698" s="37"/>
      <c r="I1698" s="37"/>
      <c r="J1698" s="37"/>
      <c r="K1698" s="37"/>
      <c r="L1698" s="37"/>
      <c r="M1698" s="79"/>
      <c r="N1698" s="38"/>
      <c r="O1698" s="22" t="str">
        <f>IF(学校情報入力!$C$7="","",IF(学校情報入力!$C$7=登録データ!F1698,1,0))</f>
        <v/>
      </c>
      <c r="P1698" s="22" t="str">
        <f>IF(学校情報入力!$C$7="","",IF(学校情報入力!$C$7=登録データ!M1698,1,0))</f>
        <v/>
      </c>
    </row>
    <row r="1699" spans="1:16">
      <c r="A1699" s="37"/>
      <c r="B1699" s="37"/>
      <c r="C1699" s="37"/>
      <c r="D1699" s="37"/>
      <c r="E1699" s="37"/>
      <c r="F1699" s="37"/>
      <c r="G1699" s="37"/>
      <c r="H1699" s="37"/>
      <c r="I1699" s="37"/>
      <c r="J1699" s="37"/>
      <c r="K1699" s="37"/>
      <c r="L1699" s="37"/>
      <c r="M1699" s="79"/>
      <c r="N1699" s="38"/>
      <c r="O1699" s="22" t="str">
        <f>IF(学校情報入力!$C$7="","",IF(学校情報入力!$C$7=登録データ!F1699,1,0))</f>
        <v/>
      </c>
      <c r="P1699" s="22" t="str">
        <f>IF(学校情報入力!$C$7="","",IF(学校情報入力!$C$7=登録データ!M1699,1,0))</f>
        <v/>
      </c>
    </row>
    <row r="1700" spans="1:16">
      <c r="A1700" s="37"/>
      <c r="B1700" s="37"/>
      <c r="C1700" s="37"/>
      <c r="D1700" s="37"/>
      <c r="E1700" s="37"/>
      <c r="F1700" s="37"/>
      <c r="G1700" s="37"/>
      <c r="H1700" s="37"/>
      <c r="I1700" s="37"/>
      <c r="J1700" s="37"/>
      <c r="K1700" s="37"/>
      <c r="L1700" s="37"/>
      <c r="M1700" s="79"/>
      <c r="N1700" s="38"/>
      <c r="O1700" s="22" t="str">
        <f>IF(学校情報入力!$C$7="","",IF(学校情報入力!$C$7=登録データ!F1700,1,0))</f>
        <v/>
      </c>
      <c r="P1700" s="22" t="str">
        <f>IF(学校情報入力!$C$7="","",IF(学校情報入力!$C$7=登録データ!M1700,1,0))</f>
        <v/>
      </c>
    </row>
    <row r="1701" spans="1:16">
      <c r="A1701" s="37"/>
      <c r="B1701" s="37"/>
      <c r="C1701" s="37"/>
      <c r="D1701" s="37"/>
      <c r="E1701" s="37"/>
      <c r="F1701" s="37"/>
      <c r="G1701" s="37"/>
      <c r="H1701" s="37"/>
      <c r="I1701" s="37"/>
      <c r="J1701" s="37"/>
      <c r="K1701" s="37"/>
      <c r="L1701" s="37"/>
      <c r="M1701" s="79"/>
      <c r="N1701" s="38"/>
      <c r="O1701" s="22" t="str">
        <f>IF(学校情報入力!$C$7="","",IF(学校情報入力!$C$7=登録データ!F1701,1,0))</f>
        <v/>
      </c>
      <c r="P1701" s="22" t="str">
        <f>IF(学校情報入力!$C$7="","",IF(学校情報入力!$C$7=登録データ!M1701,1,0))</f>
        <v/>
      </c>
    </row>
    <row r="1702" spans="1:16">
      <c r="A1702" s="37"/>
      <c r="B1702" s="37"/>
      <c r="C1702" s="37"/>
      <c r="D1702" s="37"/>
      <c r="E1702" s="37"/>
      <c r="F1702" s="37"/>
      <c r="G1702" s="37"/>
      <c r="H1702" s="37"/>
      <c r="I1702" s="37"/>
      <c r="J1702" s="37"/>
      <c r="K1702" s="37"/>
      <c r="L1702" s="37"/>
      <c r="M1702" s="79"/>
      <c r="N1702" s="38"/>
      <c r="O1702" s="22" t="str">
        <f>IF(学校情報入力!$C$7="","",IF(学校情報入力!$C$7=登録データ!F1702,1,0))</f>
        <v/>
      </c>
      <c r="P1702" s="22" t="str">
        <f>IF(学校情報入力!$C$7="","",IF(学校情報入力!$C$7=登録データ!M1702,1,0))</f>
        <v/>
      </c>
    </row>
    <row r="1703" spans="1:16">
      <c r="A1703" s="37"/>
      <c r="B1703" s="37"/>
      <c r="C1703" s="37"/>
      <c r="D1703" s="37"/>
      <c r="E1703" s="37"/>
      <c r="F1703" s="37"/>
      <c r="G1703" s="37"/>
      <c r="H1703" s="37"/>
      <c r="I1703" s="37"/>
      <c r="J1703" s="37"/>
      <c r="K1703" s="37"/>
      <c r="L1703" s="37"/>
      <c r="M1703" s="79"/>
      <c r="N1703" s="38"/>
      <c r="O1703" s="22" t="str">
        <f>IF(学校情報入力!$C$7="","",IF(学校情報入力!$C$7=登録データ!F1703,1,0))</f>
        <v/>
      </c>
      <c r="P1703" s="22" t="str">
        <f>IF(学校情報入力!$C$7="","",IF(学校情報入力!$C$7=登録データ!M1703,1,0))</f>
        <v/>
      </c>
    </row>
    <row r="1704" spans="1:16">
      <c r="A1704" s="37"/>
      <c r="B1704" s="37"/>
      <c r="C1704" s="37"/>
      <c r="D1704" s="37"/>
      <c r="E1704" s="37"/>
      <c r="F1704" s="37"/>
      <c r="G1704" s="37"/>
      <c r="H1704" s="37"/>
      <c r="I1704" s="37"/>
      <c r="J1704" s="37"/>
      <c r="K1704" s="37"/>
      <c r="L1704" s="37"/>
      <c r="M1704" s="79"/>
      <c r="N1704" s="38"/>
      <c r="O1704" s="22" t="str">
        <f>IF(学校情報入力!$C$7="","",IF(学校情報入力!$C$7=登録データ!F1704,1,0))</f>
        <v/>
      </c>
      <c r="P1704" s="22" t="str">
        <f>IF(学校情報入力!$C$7="","",IF(学校情報入力!$C$7=登録データ!M1704,1,0))</f>
        <v/>
      </c>
    </row>
    <row r="1705" spans="1:16">
      <c r="A1705" s="37"/>
      <c r="B1705" s="37"/>
      <c r="C1705" s="37"/>
      <c r="D1705" s="37"/>
      <c r="E1705" s="37"/>
      <c r="F1705" s="37"/>
      <c r="G1705" s="37"/>
      <c r="H1705" s="37"/>
      <c r="I1705" s="37"/>
      <c r="J1705" s="37"/>
      <c r="K1705" s="37"/>
      <c r="L1705" s="37"/>
      <c r="M1705" s="79"/>
      <c r="N1705" s="38"/>
      <c r="O1705" s="22" t="str">
        <f>IF(学校情報入力!$C$7="","",IF(学校情報入力!$C$7=登録データ!F1705,1,0))</f>
        <v/>
      </c>
      <c r="P1705" s="22" t="str">
        <f>IF(学校情報入力!$C$7="","",IF(学校情報入力!$C$7=登録データ!M1705,1,0))</f>
        <v/>
      </c>
    </row>
    <row r="1706" spans="1:16">
      <c r="A1706" s="37"/>
      <c r="B1706" s="37"/>
      <c r="C1706" s="37"/>
      <c r="D1706" s="37"/>
      <c r="E1706" s="37"/>
      <c r="F1706" s="37"/>
      <c r="G1706" s="37"/>
      <c r="H1706" s="37"/>
      <c r="I1706" s="37"/>
      <c r="J1706" s="37"/>
      <c r="K1706" s="37"/>
      <c r="L1706" s="37"/>
      <c r="M1706" s="79"/>
      <c r="N1706" s="38"/>
      <c r="O1706" s="22" t="str">
        <f>IF(学校情報入力!$C$7="","",IF(学校情報入力!$C$7=登録データ!F1706,1,0))</f>
        <v/>
      </c>
      <c r="P1706" s="22" t="str">
        <f>IF(学校情報入力!$C$7="","",IF(学校情報入力!$C$7=登録データ!M1706,1,0))</f>
        <v/>
      </c>
    </row>
    <row r="1707" spans="1:16">
      <c r="A1707" s="37"/>
      <c r="B1707" s="37"/>
      <c r="C1707" s="37"/>
      <c r="D1707" s="37"/>
      <c r="E1707" s="37"/>
      <c r="F1707" s="37"/>
      <c r="G1707" s="37"/>
      <c r="H1707" s="37"/>
      <c r="I1707" s="37"/>
      <c r="J1707" s="37"/>
      <c r="K1707" s="37"/>
      <c r="L1707" s="37"/>
      <c r="M1707" s="79"/>
      <c r="N1707" s="38"/>
      <c r="O1707" s="22" t="str">
        <f>IF(学校情報入力!$C$7="","",IF(学校情報入力!$C$7=登録データ!F1707,1,0))</f>
        <v/>
      </c>
      <c r="P1707" s="22" t="str">
        <f>IF(学校情報入力!$C$7="","",IF(学校情報入力!$C$7=登録データ!M1707,1,0))</f>
        <v/>
      </c>
    </row>
    <row r="1708" spans="1:16">
      <c r="A1708" s="37"/>
      <c r="B1708" s="37"/>
      <c r="C1708" s="37"/>
      <c r="D1708" s="37"/>
      <c r="E1708" s="37"/>
      <c r="F1708" s="37"/>
      <c r="G1708" s="37"/>
      <c r="H1708" s="37"/>
      <c r="I1708" s="37"/>
      <c r="J1708" s="37"/>
      <c r="K1708" s="37"/>
      <c r="L1708" s="37"/>
      <c r="M1708" s="79"/>
      <c r="N1708" s="38"/>
      <c r="O1708" s="22" t="str">
        <f>IF(学校情報入力!$C$7="","",IF(学校情報入力!$C$7=登録データ!F1708,1,0))</f>
        <v/>
      </c>
      <c r="P1708" s="22" t="str">
        <f>IF(学校情報入力!$C$7="","",IF(学校情報入力!$C$7=登録データ!M1708,1,0))</f>
        <v/>
      </c>
    </row>
    <row r="1709" spans="1:16">
      <c r="A1709" s="37"/>
      <c r="B1709" s="37"/>
      <c r="C1709" s="37"/>
      <c r="D1709" s="37"/>
      <c r="E1709" s="37"/>
      <c r="F1709" s="37"/>
      <c r="G1709" s="37"/>
      <c r="H1709" s="37"/>
      <c r="I1709" s="37"/>
      <c r="J1709" s="37"/>
      <c r="K1709" s="37"/>
      <c r="L1709" s="37"/>
      <c r="M1709" s="79"/>
      <c r="N1709" s="38"/>
      <c r="O1709" s="22" t="str">
        <f>IF(学校情報入力!$C$7="","",IF(学校情報入力!$C$7=登録データ!F1709,1,0))</f>
        <v/>
      </c>
      <c r="P1709" s="22" t="str">
        <f>IF(学校情報入力!$C$7="","",IF(学校情報入力!$C$7=登録データ!M1709,1,0))</f>
        <v/>
      </c>
    </row>
    <row r="1710" spans="1:16">
      <c r="A1710" s="37"/>
      <c r="B1710" s="37"/>
      <c r="C1710" s="37"/>
      <c r="D1710" s="37"/>
      <c r="E1710" s="37"/>
      <c r="F1710" s="37"/>
      <c r="G1710" s="37"/>
      <c r="H1710" s="37"/>
      <c r="I1710" s="37"/>
      <c r="J1710" s="37"/>
      <c r="K1710" s="37"/>
      <c r="L1710" s="37"/>
      <c r="M1710" s="79"/>
      <c r="N1710" s="38"/>
      <c r="O1710" s="22" t="str">
        <f>IF(学校情報入力!$C$7="","",IF(学校情報入力!$C$7=登録データ!F1710,1,0))</f>
        <v/>
      </c>
      <c r="P1710" s="22" t="str">
        <f>IF(学校情報入力!$C$7="","",IF(学校情報入力!$C$7=登録データ!M1710,1,0))</f>
        <v/>
      </c>
    </row>
    <row r="1711" spans="1:16">
      <c r="A1711" s="37"/>
      <c r="B1711" s="37"/>
      <c r="C1711" s="37"/>
      <c r="D1711" s="37"/>
      <c r="E1711" s="37"/>
      <c r="F1711" s="37"/>
      <c r="G1711" s="37"/>
      <c r="H1711" s="37"/>
      <c r="I1711" s="37"/>
      <c r="J1711" s="37"/>
      <c r="K1711" s="37"/>
      <c r="L1711" s="37"/>
      <c r="M1711" s="79"/>
      <c r="N1711" s="38"/>
      <c r="O1711" s="22" t="str">
        <f>IF(学校情報入力!$C$7="","",IF(学校情報入力!$C$7=登録データ!F1711,1,0))</f>
        <v/>
      </c>
      <c r="P1711" s="22" t="str">
        <f>IF(学校情報入力!$C$7="","",IF(学校情報入力!$C$7=登録データ!M1711,1,0))</f>
        <v/>
      </c>
    </row>
    <row r="1712" spans="1:16">
      <c r="A1712" s="37"/>
      <c r="B1712" s="37"/>
      <c r="C1712" s="37"/>
      <c r="D1712" s="37"/>
      <c r="E1712" s="37"/>
      <c r="F1712" s="37"/>
      <c r="G1712" s="37"/>
      <c r="H1712" s="37"/>
      <c r="I1712" s="37"/>
      <c r="J1712" s="37"/>
      <c r="K1712" s="37"/>
      <c r="L1712" s="37"/>
      <c r="M1712" s="79"/>
      <c r="N1712" s="38"/>
      <c r="O1712" s="22" t="str">
        <f>IF(学校情報入力!$C$7="","",IF(学校情報入力!$C$7=登録データ!F1712,1,0))</f>
        <v/>
      </c>
      <c r="P1712" s="22" t="str">
        <f>IF(学校情報入力!$C$7="","",IF(学校情報入力!$C$7=登録データ!M1712,1,0))</f>
        <v/>
      </c>
    </row>
    <row r="1713" spans="1:16">
      <c r="A1713" s="37"/>
      <c r="B1713" s="37"/>
      <c r="C1713" s="37"/>
      <c r="D1713" s="37"/>
      <c r="E1713" s="37"/>
      <c r="F1713" s="37"/>
      <c r="G1713" s="37"/>
      <c r="H1713" s="37"/>
      <c r="I1713" s="37"/>
      <c r="J1713" s="37"/>
      <c r="K1713" s="37"/>
      <c r="L1713" s="37"/>
      <c r="M1713" s="79"/>
      <c r="N1713" s="38"/>
      <c r="O1713" s="22" t="str">
        <f>IF(学校情報入力!$C$7="","",IF(学校情報入力!$C$7=登録データ!F1713,1,0))</f>
        <v/>
      </c>
      <c r="P1713" s="22" t="str">
        <f>IF(学校情報入力!$C$7="","",IF(学校情報入力!$C$7=登録データ!M1713,1,0))</f>
        <v/>
      </c>
    </row>
    <row r="1714" spans="1:16">
      <c r="A1714" s="37"/>
      <c r="B1714" s="37"/>
      <c r="C1714" s="37"/>
      <c r="D1714" s="37"/>
      <c r="E1714" s="37"/>
      <c r="F1714" s="37"/>
      <c r="G1714" s="37"/>
      <c r="H1714" s="37"/>
      <c r="I1714" s="37"/>
      <c r="J1714" s="37"/>
      <c r="K1714" s="37"/>
      <c r="L1714" s="37"/>
      <c r="M1714" s="79"/>
      <c r="N1714" s="38"/>
      <c r="O1714" s="22" t="str">
        <f>IF(学校情報入力!$C$7="","",IF(学校情報入力!$C$7=登録データ!F1714,1,0))</f>
        <v/>
      </c>
      <c r="P1714" s="22" t="str">
        <f>IF(学校情報入力!$C$7="","",IF(学校情報入力!$C$7=登録データ!M1714,1,0))</f>
        <v/>
      </c>
    </row>
    <row r="1715" spans="1:16">
      <c r="A1715" s="37"/>
      <c r="B1715" s="37"/>
      <c r="C1715" s="37"/>
      <c r="D1715" s="37"/>
      <c r="E1715" s="37"/>
      <c r="F1715" s="37"/>
      <c r="G1715" s="37"/>
      <c r="H1715" s="37"/>
      <c r="I1715" s="37"/>
      <c r="J1715" s="37"/>
      <c r="K1715" s="37"/>
      <c r="L1715" s="37"/>
      <c r="M1715" s="79"/>
      <c r="N1715" s="38"/>
      <c r="O1715" s="22" t="str">
        <f>IF(学校情報入力!$C$7="","",IF(学校情報入力!$C$7=登録データ!F1715,1,0))</f>
        <v/>
      </c>
      <c r="P1715" s="22" t="str">
        <f>IF(学校情報入力!$C$7="","",IF(学校情報入力!$C$7=登録データ!M1715,1,0))</f>
        <v/>
      </c>
    </row>
    <row r="1716" spans="1:16">
      <c r="A1716" s="37"/>
      <c r="B1716" s="37"/>
      <c r="C1716" s="37"/>
      <c r="D1716" s="37"/>
      <c r="E1716" s="37"/>
      <c r="F1716" s="37"/>
      <c r="G1716" s="37"/>
      <c r="H1716" s="37"/>
      <c r="I1716" s="37"/>
      <c r="J1716" s="37"/>
      <c r="K1716" s="37"/>
      <c r="L1716" s="37"/>
      <c r="M1716" s="79"/>
      <c r="N1716" s="38"/>
      <c r="O1716" s="22" t="str">
        <f>IF(学校情報入力!$C$7="","",IF(学校情報入力!$C$7=登録データ!F1716,1,0))</f>
        <v/>
      </c>
      <c r="P1716" s="22" t="str">
        <f>IF(学校情報入力!$C$7="","",IF(学校情報入力!$C$7=登録データ!M1716,1,0))</f>
        <v/>
      </c>
    </row>
    <row r="1717" spans="1:16">
      <c r="A1717" s="37"/>
      <c r="B1717" s="37"/>
      <c r="C1717" s="37"/>
      <c r="D1717" s="37"/>
      <c r="E1717" s="37"/>
      <c r="F1717" s="37"/>
      <c r="G1717" s="37"/>
      <c r="H1717" s="37"/>
      <c r="I1717" s="37"/>
      <c r="J1717" s="37"/>
      <c r="K1717" s="37"/>
      <c r="L1717" s="37"/>
      <c r="M1717" s="79"/>
      <c r="N1717" s="38"/>
      <c r="O1717" s="22" t="str">
        <f>IF(学校情報入力!$C$7="","",IF(学校情報入力!$C$7=登録データ!F1717,1,0))</f>
        <v/>
      </c>
      <c r="P1717" s="22" t="str">
        <f>IF(学校情報入力!$C$7="","",IF(学校情報入力!$C$7=登録データ!M1717,1,0))</f>
        <v/>
      </c>
    </row>
    <row r="1718" spans="1:16">
      <c r="A1718" s="37"/>
      <c r="B1718" s="37"/>
      <c r="C1718" s="37"/>
      <c r="D1718" s="37"/>
      <c r="E1718" s="37"/>
      <c r="F1718" s="37"/>
      <c r="G1718" s="37"/>
      <c r="H1718" s="37"/>
      <c r="I1718" s="37"/>
      <c r="J1718" s="37"/>
      <c r="K1718" s="37"/>
      <c r="L1718" s="37"/>
      <c r="M1718" s="79"/>
      <c r="N1718" s="38"/>
      <c r="O1718" s="22" t="str">
        <f>IF(学校情報入力!$C$7="","",IF(学校情報入力!$C$7=登録データ!F1718,1,0))</f>
        <v/>
      </c>
      <c r="P1718" s="22" t="str">
        <f>IF(学校情報入力!$C$7="","",IF(学校情報入力!$C$7=登録データ!M1718,1,0))</f>
        <v/>
      </c>
    </row>
    <row r="1719" spans="1:16">
      <c r="A1719" s="37"/>
      <c r="B1719" s="37"/>
      <c r="C1719" s="37"/>
      <c r="D1719" s="37"/>
      <c r="E1719" s="37"/>
      <c r="F1719" s="37"/>
      <c r="G1719" s="37"/>
      <c r="H1719" s="37"/>
      <c r="I1719" s="37"/>
      <c r="J1719" s="37"/>
      <c r="K1719" s="37"/>
      <c r="L1719" s="37"/>
      <c r="M1719" s="79"/>
      <c r="N1719" s="38"/>
      <c r="O1719" s="22" t="str">
        <f>IF(学校情報入力!$C$7="","",IF(学校情報入力!$C$7=登録データ!F1719,1,0))</f>
        <v/>
      </c>
      <c r="P1719" s="22" t="str">
        <f>IF(学校情報入力!$C$7="","",IF(学校情報入力!$C$7=登録データ!M1719,1,0))</f>
        <v/>
      </c>
    </row>
    <row r="1720" spans="1:16">
      <c r="A1720" s="37"/>
      <c r="B1720" s="37"/>
      <c r="C1720" s="37"/>
      <c r="D1720" s="37"/>
      <c r="E1720" s="37"/>
      <c r="F1720" s="37"/>
      <c r="G1720" s="37"/>
      <c r="H1720" s="37"/>
      <c r="I1720" s="37"/>
      <c r="J1720" s="37"/>
      <c r="K1720" s="37"/>
      <c r="L1720" s="37"/>
      <c r="M1720" s="79"/>
      <c r="N1720" s="38"/>
      <c r="O1720" s="22" t="str">
        <f>IF(学校情報入力!$C$7="","",IF(学校情報入力!$C$7=登録データ!F1720,1,0))</f>
        <v/>
      </c>
      <c r="P1720" s="22" t="str">
        <f>IF(学校情報入力!$C$7="","",IF(学校情報入力!$C$7=登録データ!M1720,1,0))</f>
        <v/>
      </c>
    </row>
    <row r="1721" spans="1:16">
      <c r="A1721" s="37"/>
      <c r="B1721" s="37"/>
      <c r="C1721" s="37"/>
      <c r="D1721" s="37"/>
      <c r="E1721" s="37"/>
      <c r="F1721" s="37"/>
      <c r="G1721" s="37"/>
      <c r="H1721" s="37"/>
      <c r="I1721" s="37"/>
      <c r="J1721" s="37"/>
      <c r="K1721" s="37"/>
      <c r="L1721" s="37"/>
      <c r="M1721" s="79"/>
      <c r="N1721" s="38"/>
      <c r="O1721" s="22" t="str">
        <f>IF(学校情報入力!$C$7="","",IF(学校情報入力!$C$7=登録データ!F1721,1,0))</f>
        <v/>
      </c>
      <c r="P1721" s="22" t="str">
        <f>IF(学校情報入力!$C$7="","",IF(学校情報入力!$C$7=登録データ!M1721,1,0))</f>
        <v/>
      </c>
    </row>
    <row r="1722" spans="1:16">
      <c r="A1722" s="37"/>
      <c r="B1722" s="37"/>
      <c r="C1722" s="37"/>
      <c r="D1722" s="37"/>
      <c r="E1722" s="37"/>
      <c r="F1722" s="37"/>
      <c r="G1722" s="37"/>
      <c r="H1722" s="37"/>
      <c r="I1722" s="37"/>
      <c r="J1722" s="37"/>
      <c r="K1722" s="37"/>
      <c r="L1722" s="37"/>
      <c r="M1722" s="79"/>
      <c r="N1722" s="38"/>
      <c r="O1722" s="22" t="str">
        <f>IF(学校情報入力!$C$7="","",IF(学校情報入力!$C$7=登録データ!F1722,1,0))</f>
        <v/>
      </c>
      <c r="P1722" s="22" t="str">
        <f>IF(学校情報入力!$C$7="","",IF(学校情報入力!$C$7=登録データ!M1722,1,0))</f>
        <v/>
      </c>
    </row>
    <row r="1723" spans="1:16">
      <c r="A1723" s="37"/>
      <c r="B1723" s="37"/>
      <c r="C1723" s="37"/>
      <c r="D1723" s="37"/>
      <c r="E1723" s="37"/>
      <c r="F1723" s="37"/>
      <c r="G1723" s="37"/>
      <c r="H1723" s="37"/>
      <c r="I1723" s="37"/>
      <c r="J1723" s="37"/>
      <c r="K1723" s="37"/>
      <c r="L1723" s="37"/>
      <c r="M1723" s="79"/>
      <c r="N1723" s="38"/>
      <c r="O1723" s="22" t="str">
        <f>IF(学校情報入力!$C$7="","",IF(学校情報入力!$C$7=登録データ!F1723,1,0))</f>
        <v/>
      </c>
      <c r="P1723" s="22" t="str">
        <f>IF(学校情報入力!$C$7="","",IF(学校情報入力!$C$7=登録データ!M1723,1,0))</f>
        <v/>
      </c>
    </row>
    <row r="1724" spans="1:16">
      <c r="A1724" s="37"/>
      <c r="B1724" s="37"/>
      <c r="C1724" s="37"/>
      <c r="D1724" s="37"/>
      <c r="E1724" s="37"/>
      <c r="F1724" s="37"/>
      <c r="G1724" s="37"/>
      <c r="H1724" s="37"/>
      <c r="I1724" s="37"/>
      <c r="J1724" s="37"/>
      <c r="K1724" s="37"/>
      <c r="L1724" s="37"/>
      <c r="M1724" s="79"/>
      <c r="N1724" s="38"/>
      <c r="O1724" s="22" t="str">
        <f>IF(学校情報入力!$C$7="","",IF(学校情報入力!$C$7=登録データ!F1724,1,0))</f>
        <v/>
      </c>
      <c r="P1724" s="22" t="str">
        <f>IF(学校情報入力!$C$7="","",IF(学校情報入力!$C$7=登録データ!M1724,1,0))</f>
        <v/>
      </c>
    </row>
    <row r="1725" spans="1:16">
      <c r="A1725" s="37"/>
      <c r="B1725" s="37"/>
      <c r="C1725" s="37"/>
      <c r="D1725" s="37"/>
      <c r="E1725" s="37"/>
      <c r="F1725" s="37"/>
      <c r="G1725" s="37"/>
      <c r="H1725" s="37"/>
      <c r="I1725" s="37"/>
      <c r="J1725" s="37"/>
      <c r="K1725" s="37"/>
      <c r="L1725" s="37"/>
      <c r="M1725" s="79"/>
      <c r="N1725" s="38"/>
      <c r="O1725" s="22" t="str">
        <f>IF(学校情報入力!$C$7="","",IF(学校情報入力!$C$7=登録データ!F1725,1,0))</f>
        <v/>
      </c>
      <c r="P1725" s="22" t="str">
        <f>IF(学校情報入力!$C$7="","",IF(学校情報入力!$C$7=登録データ!M1725,1,0))</f>
        <v/>
      </c>
    </row>
    <row r="1726" spans="1:16">
      <c r="A1726" s="37"/>
      <c r="B1726" s="37"/>
      <c r="C1726" s="37"/>
      <c r="D1726" s="37"/>
      <c r="E1726" s="37"/>
      <c r="F1726" s="37"/>
      <c r="G1726" s="37"/>
      <c r="H1726" s="37"/>
      <c r="I1726" s="37"/>
      <c r="J1726" s="37"/>
      <c r="K1726" s="37"/>
      <c r="L1726" s="37"/>
      <c r="M1726" s="79"/>
      <c r="N1726" s="38"/>
      <c r="O1726" s="22" t="str">
        <f>IF(学校情報入力!$C$7="","",IF(学校情報入力!$C$7=登録データ!F1726,1,0))</f>
        <v/>
      </c>
      <c r="P1726" s="22" t="str">
        <f>IF(学校情報入力!$C$7="","",IF(学校情報入力!$C$7=登録データ!M1726,1,0))</f>
        <v/>
      </c>
    </row>
    <row r="1727" spans="1:16">
      <c r="A1727" s="37"/>
      <c r="B1727" s="37"/>
      <c r="C1727" s="37"/>
      <c r="D1727" s="37"/>
      <c r="E1727" s="37"/>
      <c r="F1727" s="37"/>
      <c r="G1727" s="37"/>
      <c r="H1727" s="37"/>
      <c r="I1727" s="37"/>
      <c r="J1727" s="37"/>
      <c r="K1727" s="37"/>
      <c r="L1727" s="37"/>
      <c r="M1727" s="79"/>
      <c r="N1727" s="38"/>
      <c r="O1727" s="22" t="str">
        <f>IF(学校情報入力!$C$7="","",IF(学校情報入力!$C$7=登録データ!F1727,1,0))</f>
        <v/>
      </c>
      <c r="P1727" s="22" t="str">
        <f>IF(学校情報入力!$C$7="","",IF(学校情報入力!$C$7=登録データ!M1727,1,0))</f>
        <v/>
      </c>
    </row>
    <row r="1728" spans="1:16">
      <c r="A1728" s="37"/>
      <c r="B1728" s="37"/>
      <c r="C1728" s="37"/>
      <c r="D1728" s="37"/>
      <c r="E1728" s="37"/>
      <c r="F1728" s="37"/>
      <c r="G1728" s="37"/>
      <c r="H1728" s="37"/>
      <c r="I1728" s="37"/>
      <c r="J1728" s="37"/>
      <c r="K1728" s="37"/>
      <c r="L1728" s="37"/>
      <c r="M1728" s="79"/>
      <c r="N1728" s="38"/>
      <c r="O1728" s="22" t="str">
        <f>IF(学校情報入力!$C$7="","",IF(学校情報入力!$C$7=登録データ!F1728,1,0))</f>
        <v/>
      </c>
      <c r="P1728" s="22" t="str">
        <f>IF(学校情報入力!$C$7="","",IF(学校情報入力!$C$7=登録データ!M1728,1,0))</f>
        <v/>
      </c>
    </row>
    <row r="1729" spans="1:16">
      <c r="A1729" s="37"/>
      <c r="B1729" s="37"/>
      <c r="C1729" s="37"/>
      <c r="D1729" s="37"/>
      <c r="E1729" s="37"/>
      <c r="F1729" s="37"/>
      <c r="G1729" s="37"/>
      <c r="H1729" s="37"/>
      <c r="I1729" s="37"/>
      <c r="J1729" s="37"/>
      <c r="K1729" s="37"/>
      <c r="L1729" s="37"/>
      <c r="M1729" s="79"/>
      <c r="N1729" s="38"/>
      <c r="O1729" s="22" t="str">
        <f>IF(学校情報入力!$C$7="","",IF(学校情報入力!$C$7=登録データ!F1729,1,0))</f>
        <v/>
      </c>
      <c r="P1729" s="22" t="str">
        <f>IF(学校情報入力!$C$7="","",IF(学校情報入力!$C$7=登録データ!M1729,1,0))</f>
        <v/>
      </c>
    </row>
    <row r="1730" spans="1:16">
      <c r="A1730" s="37"/>
      <c r="B1730" s="37"/>
      <c r="C1730" s="37"/>
      <c r="D1730" s="37"/>
      <c r="E1730" s="37"/>
      <c r="F1730" s="37"/>
      <c r="G1730" s="37"/>
      <c r="H1730" s="37"/>
      <c r="I1730" s="37"/>
      <c r="J1730" s="37"/>
      <c r="K1730" s="37"/>
      <c r="L1730" s="37"/>
      <c r="M1730" s="79"/>
      <c r="N1730" s="38"/>
      <c r="O1730" s="22" t="str">
        <f>IF(学校情報入力!$C$7="","",IF(学校情報入力!$C$7=登録データ!F1730,1,0))</f>
        <v/>
      </c>
      <c r="P1730" s="22" t="str">
        <f>IF(学校情報入力!$C$7="","",IF(学校情報入力!$C$7=登録データ!M1730,1,0))</f>
        <v/>
      </c>
    </row>
    <row r="1731" spans="1:16">
      <c r="A1731" s="37"/>
      <c r="B1731" s="37"/>
      <c r="C1731" s="37"/>
      <c r="D1731" s="37"/>
      <c r="E1731" s="37"/>
      <c r="F1731" s="37"/>
      <c r="G1731" s="37"/>
      <c r="H1731" s="37"/>
      <c r="I1731" s="37"/>
      <c r="J1731" s="37"/>
      <c r="K1731" s="37"/>
      <c r="L1731" s="37"/>
      <c r="M1731" s="79"/>
      <c r="N1731" s="38"/>
      <c r="O1731" s="22" t="str">
        <f>IF(学校情報入力!$C$7="","",IF(学校情報入力!$C$7=登録データ!F1731,1,0))</f>
        <v/>
      </c>
      <c r="P1731" s="22" t="str">
        <f>IF(学校情報入力!$C$7="","",IF(学校情報入力!$C$7=登録データ!M1731,1,0))</f>
        <v/>
      </c>
    </row>
    <row r="1732" spans="1:16">
      <c r="A1732" s="37"/>
      <c r="B1732" s="37"/>
      <c r="C1732" s="37"/>
      <c r="D1732" s="37"/>
      <c r="E1732" s="37"/>
      <c r="F1732" s="37"/>
      <c r="G1732" s="37"/>
      <c r="H1732" s="37"/>
      <c r="I1732" s="37"/>
      <c r="J1732" s="37"/>
      <c r="K1732" s="37"/>
      <c r="L1732" s="37"/>
      <c r="M1732" s="79"/>
      <c r="N1732" s="38"/>
      <c r="O1732" s="22" t="str">
        <f>IF(学校情報入力!$C$7="","",IF(学校情報入力!$C$7=登録データ!F1732,1,0))</f>
        <v/>
      </c>
      <c r="P1732" s="22" t="str">
        <f>IF(学校情報入力!$C$7="","",IF(学校情報入力!$C$7=登録データ!M1732,1,0))</f>
        <v/>
      </c>
    </row>
    <row r="1733" spans="1:16">
      <c r="A1733" s="37"/>
      <c r="B1733" s="37"/>
      <c r="C1733" s="37"/>
      <c r="D1733" s="37"/>
      <c r="E1733" s="37"/>
      <c r="F1733" s="37"/>
      <c r="G1733" s="37"/>
      <c r="H1733" s="37"/>
      <c r="I1733" s="37"/>
      <c r="J1733" s="37"/>
      <c r="K1733" s="37"/>
      <c r="L1733" s="37"/>
      <c r="M1733" s="79"/>
      <c r="N1733" s="38"/>
      <c r="O1733" s="22" t="str">
        <f>IF(学校情報入力!$C$7="","",IF(学校情報入力!$C$7=登録データ!F1733,1,0))</f>
        <v/>
      </c>
      <c r="P1733" s="22" t="str">
        <f>IF(学校情報入力!$C$7="","",IF(学校情報入力!$C$7=登録データ!M1733,1,0))</f>
        <v/>
      </c>
    </row>
    <row r="1734" spans="1:16">
      <c r="A1734" s="37"/>
      <c r="B1734" s="37"/>
      <c r="C1734" s="37"/>
      <c r="D1734" s="37"/>
      <c r="E1734" s="37"/>
      <c r="F1734" s="37"/>
      <c r="G1734" s="37"/>
      <c r="H1734" s="37"/>
      <c r="I1734" s="37"/>
      <c r="J1734" s="37"/>
      <c r="K1734" s="37"/>
      <c r="L1734" s="37"/>
      <c r="M1734" s="79"/>
      <c r="N1734" s="38"/>
      <c r="O1734" s="22" t="str">
        <f>IF(学校情報入力!$C$7="","",IF(学校情報入力!$C$7=登録データ!F1734,1,0))</f>
        <v/>
      </c>
      <c r="P1734" s="22" t="str">
        <f>IF(学校情報入力!$C$7="","",IF(学校情報入力!$C$7=登録データ!M1734,1,0))</f>
        <v/>
      </c>
    </row>
    <row r="1735" spans="1:16">
      <c r="A1735" s="37"/>
      <c r="B1735" s="37"/>
      <c r="C1735" s="37"/>
      <c r="D1735" s="37"/>
      <c r="E1735" s="37"/>
      <c r="F1735" s="37"/>
      <c r="G1735" s="37"/>
      <c r="H1735" s="37"/>
      <c r="I1735" s="37"/>
      <c r="J1735" s="37"/>
      <c r="K1735" s="37"/>
      <c r="L1735" s="37"/>
      <c r="M1735" s="79"/>
      <c r="N1735" s="38"/>
      <c r="O1735" s="22" t="str">
        <f>IF(学校情報入力!$C$7="","",IF(学校情報入力!$C$7=登録データ!F1735,1,0))</f>
        <v/>
      </c>
      <c r="P1735" s="22" t="str">
        <f>IF(学校情報入力!$C$7="","",IF(学校情報入力!$C$7=登録データ!M1735,1,0))</f>
        <v/>
      </c>
    </row>
    <row r="1736" spans="1:16">
      <c r="A1736" s="37"/>
      <c r="B1736" s="37"/>
      <c r="C1736" s="37"/>
      <c r="D1736" s="37"/>
      <c r="E1736" s="37"/>
      <c r="F1736" s="37"/>
      <c r="G1736" s="37"/>
      <c r="H1736" s="37"/>
      <c r="I1736" s="37"/>
      <c r="J1736" s="37"/>
      <c r="K1736" s="37"/>
      <c r="L1736" s="37"/>
      <c r="M1736" s="79"/>
      <c r="N1736" s="38"/>
      <c r="O1736" s="22" t="str">
        <f>IF(学校情報入力!$C$7="","",IF(学校情報入力!$C$7=登録データ!F1736,1,0))</f>
        <v/>
      </c>
      <c r="P1736" s="22" t="str">
        <f>IF(学校情報入力!$C$7="","",IF(学校情報入力!$C$7=登録データ!M1736,1,0))</f>
        <v/>
      </c>
    </row>
    <row r="1737" spans="1:16">
      <c r="A1737" s="37"/>
      <c r="B1737" s="37"/>
      <c r="C1737" s="37"/>
      <c r="D1737" s="37"/>
      <c r="E1737" s="37"/>
      <c r="F1737" s="37"/>
      <c r="G1737" s="37"/>
      <c r="H1737" s="37"/>
      <c r="I1737" s="37"/>
      <c r="J1737" s="37"/>
      <c r="K1737" s="37"/>
      <c r="L1737" s="37"/>
      <c r="M1737" s="79"/>
      <c r="N1737" s="38"/>
      <c r="O1737" s="22" t="str">
        <f>IF(学校情報入力!$C$7="","",IF(学校情報入力!$C$7=登録データ!F1737,1,0))</f>
        <v/>
      </c>
      <c r="P1737" s="22" t="str">
        <f>IF(学校情報入力!$C$7="","",IF(学校情報入力!$C$7=登録データ!M1737,1,0))</f>
        <v/>
      </c>
    </row>
    <row r="1738" spans="1:16">
      <c r="A1738" s="37"/>
      <c r="B1738" s="37"/>
      <c r="C1738" s="37"/>
      <c r="D1738" s="37"/>
      <c r="E1738" s="37"/>
      <c r="F1738" s="37"/>
      <c r="G1738" s="37"/>
      <c r="H1738" s="37"/>
      <c r="I1738" s="37"/>
      <c r="J1738" s="37"/>
      <c r="K1738" s="37"/>
      <c r="L1738" s="37"/>
      <c r="M1738" s="79"/>
      <c r="N1738" s="38"/>
      <c r="O1738" s="22" t="str">
        <f>IF(学校情報入力!$C$7="","",IF(学校情報入力!$C$7=登録データ!F1738,1,0))</f>
        <v/>
      </c>
      <c r="P1738" s="22" t="str">
        <f>IF(学校情報入力!$C$7="","",IF(学校情報入力!$C$7=登録データ!M1738,1,0))</f>
        <v/>
      </c>
    </row>
    <row r="1739" spans="1:16">
      <c r="A1739" s="37"/>
      <c r="B1739" s="37"/>
      <c r="C1739" s="37"/>
      <c r="D1739" s="37"/>
      <c r="E1739" s="37"/>
      <c r="F1739" s="37"/>
      <c r="G1739" s="37"/>
      <c r="H1739" s="37"/>
      <c r="I1739" s="37"/>
      <c r="J1739" s="37"/>
      <c r="K1739" s="37"/>
      <c r="L1739" s="37"/>
      <c r="M1739" s="79"/>
      <c r="N1739" s="38"/>
      <c r="O1739" s="22" t="str">
        <f>IF(学校情報入力!$C$7="","",IF(学校情報入力!$C$7=登録データ!F1739,1,0))</f>
        <v/>
      </c>
      <c r="P1739" s="22" t="str">
        <f>IF(学校情報入力!$C$7="","",IF(学校情報入力!$C$7=登録データ!M1739,1,0))</f>
        <v/>
      </c>
    </row>
    <row r="1740" spans="1:16">
      <c r="A1740" s="37"/>
      <c r="B1740" s="37"/>
      <c r="C1740" s="37"/>
      <c r="D1740" s="37"/>
      <c r="E1740" s="37"/>
      <c r="F1740" s="37"/>
      <c r="G1740" s="37"/>
      <c r="H1740" s="37"/>
      <c r="I1740" s="37"/>
      <c r="J1740" s="37"/>
      <c r="K1740" s="37"/>
      <c r="L1740" s="37"/>
      <c r="M1740" s="79"/>
      <c r="N1740" s="38"/>
      <c r="O1740" s="22" t="str">
        <f>IF(学校情報入力!$C$7="","",IF(学校情報入力!$C$7=登録データ!F1740,1,0))</f>
        <v/>
      </c>
      <c r="P1740" s="22" t="str">
        <f>IF(学校情報入力!$C$7="","",IF(学校情報入力!$C$7=登録データ!M1740,1,0))</f>
        <v/>
      </c>
    </row>
    <row r="1741" spans="1:16">
      <c r="A1741" s="37"/>
      <c r="B1741" s="37"/>
      <c r="C1741" s="37"/>
      <c r="D1741" s="37"/>
      <c r="E1741" s="37"/>
      <c r="F1741" s="37"/>
      <c r="G1741" s="37"/>
      <c r="H1741" s="37"/>
      <c r="I1741" s="37"/>
      <c r="J1741" s="37"/>
      <c r="K1741" s="37"/>
      <c r="L1741" s="37"/>
      <c r="M1741" s="79"/>
      <c r="N1741" s="38"/>
      <c r="O1741" s="22" t="str">
        <f>IF(学校情報入力!$C$7="","",IF(学校情報入力!$C$7=登録データ!F1741,1,0))</f>
        <v/>
      </c>
      <c r="P1741" s="22" t="str">
        <f>IF(学校情報入力!$C$7="","",IF(学校情報入力!$C$7=登録データ!M1741,1,0))</f>
        <v/>
      </c>
    </row>
    <row r="1742" spans="1:16">
      <c r="A1742" s="37"/>
      <c r="B1742" s="37"/>
      <c r="C1742" s="37"/>
      <c r="D1742" s="37"/>
      <c r="E1742" s="37"/>
      <c r="F1742" s="37"/>
      <c r="G1742" s="37"/>
      <c r="H1742" s="37"/>
      <c r="I1742" s="37"/>
      <c r="J1742" s="37"/>
      <c r="K1742" s="37"/>
      <c r="L1742" s="37"/>
      <c r="M1742" s="79"/>
      <c r="N1742" s="38"/>
      <c r="O1742" s="22" t="str">
        <f>IF(学校情報入力!$C$7="","",IF(学校情報入力!$C$7=登録データ!F1742,1,0))</f>
        <v/>
      </c>
      <c r="P1742" s="22" t="str">
        <f>IF(学校情報入力!$C$7="","",IF(学校情報入力!$C$7=登録データ!M1742,1,0))</f>
        <v/>
      </c>
    </row>
    <row r="1743" spans="1:16">
      <c r="A1743" s="37"/>
      <c r="B1743" s="37"/>
      <c r="C1743" s="37"/>
      <c r="D1743" s="37"/>
      <c r="E1743" s="37"/>
      <c r="F1743" s="37"/>
      <c r="G1743" s="37"/>
      <c r="H1743" s="37"/>
      <c r="I1743" s="37"/>
      <c r="J1743" s="37"/>
      <c r="K1743" s="37"/>
      <c r="L1743" s="37"/>
      <c r="M1743" s="79"/>
      <c r="N1743" s="38"/>
      <c r="O1743" s="22" t="str">
        <f>IF(学校情報入力!$C$7="","",IF(学校情報入力!$C$7=登録データ!F1743,1,0))</f>
        <v/>
      </c>
      <c r="P1743" s="22" t="str">
        <f>IF(学校情報入力!$C$7="","",IF(学校情報入力!$C$7=登録データ!M1743,1,0))</f>
        <v/>
      </c>
    </row>
    <row r="1744" spans="1:16">
      <c r="A1744" s="37"/>
      <c r="B1744" s="37"/>
      <c r="C1744" s="37"/>
      <c r="D1744" s="37"/>
      <c r="E1744" s="37"/>
      <c r="F1744" s="37"/>
      <c r="G1744" s="37"/>
      <c r="H1744" s="37"/>
      <c r="I1744" s="37"/>
      <c r="J1744" s="37"/>
      <c r="K1744" s="37"/>
      <c r="L1744" s="37"/>
      <c r="M1744" s="79"/>
      <c r="N1744" s="38"/>
      <c r="O1744" s="22" t="str">
        <f>IF(学校情報入力!$C$7="","",IF(学校情報入力!$C$7=登録データ!F1744,1,0))</f>
        <v/>
      </c>
      <c r="P1744" s="22" t="str">
        <f>IF(学校情報入力!$C$7="","",IF(学校情報入力!$C$7=登録データ!M1744,1,0))</f>
        <v/>
      </c>
    </row>
    <row r="1745" spans="1:16">
      <c r="A1745" s="37"/>
      <c r="B1745" s="37"/>
      <c r="C1745" s="37"/>
      <c r="D1745" s="37"/>
      <c r="E1745" s="37"/>
      <c r="F1745" s="37"/>
      <c r="G1745" s="37"/>
      <c r="H1745" s="37"/>
      <c r="I1745" s="37"/>
      <c r="J1745" s="37"/>
      <c r="K1745" s="37"/>
      <c r="L1745" s="37"/>
      <c r="M1745" s="79"/>
      <c r="N1745" s="38"/>
      <c r="O1745" s="22" t="str">
        <f>IF(学校情報入力!$C$7="","",IF(学校情報入力!$C$7=登録データ!F1745,1,0))</f>
        <v/>
      </c>
      <c r="P1745" s="22" t="str">
        <f>IF(学校情報入力!$C$7="","",IF(学校情報入力!$C$7=登録データ!M1745,1,0))</f>
        <v/>
      </c>
    </row>
    <row r="1746" spans="1:16">
      <c r="A1746" s="37"/>
      <c r="B1746" s="37"/>
      <c r="C1746" s="37"/>
      <c r="D1746" s="37"/>
      <c r="E1746" s="37"/>
      <c r="F1746" s="37"/>
      <c r="G1746" s="37"/>
      <c r="H1746" s="37"/>
      <c r="I1746" s="37"/>
      <c r="J1746" s="37"/>
      <c r="K1746" s="37"/>
      <c r="L1746" s="37"/>
      <c r="M1746" s="79"/>
      <c r="N1746" s="38"/>
      <c r="O1746" s="22" t="str">
        <f>IF(学校情報入力!$C$7="","",IF(学校情報入力!$C$7=登録データ!F1746,1,0))</f>
        <v/>
      </c>
      <c r="P1746" s="22" t="str">
        <f>IF(学校情報入力!$C$7="","",IF(学校情報入力!$C$7=登録データ!M1746,1,0))</f>
        <v/>
      </c>
    </row>
    <row r="1747" spans="1:16">
      <c r="A1747" s="37"/>
      <c r="B1747" s="37"/>
      <c r="C1747" s="37"/>
      <c r="D1747" s="37"/>
      <c r="E1747" s="37"/>
      <c r="F1747" s="37"/>
      <c r="G1747" s="37"/>
      <c r="H1747" s="37"/>
      <c r="I1747" s="37"/>
      <c r="J1747" s="37"/>
      <c r="K1747" s="37"/>
      <c r="L1747" s="37"/>
      <c r="M1747" s="79"/>
      <c r="N1747" s="38"/>
      <c r="O1747" s="22" t="str">
        <f>IF(学校情報入力!$C$7="","",IF(学校情報入力!$C$7=登録データ!F1747,1,0))</f>
        <v/>
      </c>
      <c r="P1747" s="22" t="str">
        <f>IF(学校情報入力!$C$7="","",IF(学校情報入力!$C$7=登録データ!M1747,1,0))</f>
        <v/>
      </c>
    </row>
    <row r="1748" spans="1:16">
      <c r="A1748" s="37"/>
      <c r="B1748" s="37"/>
      <c r="C1748" s="37"/>
      <c r="D1748" s="37"/>
      <c r="E1748" s="37"/>
      <c r="F1748" s="37"/>
      <c r="G1748" s="37"/>
      <c r="H1748" s="37"/>
      <c r="I1748" s="37"/>
      <c r="J1748" s="37"/>
      <c r="K1748" s="37"/>
      <c r="L1748" s="37"/>
      <c r="M1748" s="79"/>
      <c r="N1748" s="38"/>
      <c r="O1748" s="22" t="str">
        <f>IF(学校情報入力!$C$7="","",IF(学校情報入力!$C$7=登録データ!F1748,1,0))</f>
        <v/>
      </c>
      <c r="P1748" s="22" t="str">
        <f>IF(学校情報入力!$C$7="","",IF(学校情報入力!$C$7=登録データ!M1748,1,0))</f>
        <v/>
      </c>
    </row>
    <row r="1749" spans="1:16">
      <c r="A1749" s="37"/>
      <c r="B1749" s="37"/>
      <c r="C1749" s="37"/>
      <c r="D1749" s="37"/>
      <c r="E1749" s="37"/>
      <c r="F1749" s="37"/>
      <c r="G1749" s="37"/>
      <c r="H1749" s="37"/>
      <c r="I1749" s="37"/>
      <c r="J1749" s="37"/>
      <c r="K1749" s="37"/>
      <c r="L1749" s="37"/>
      <c r="M1749" s="79"/>
      <c r="N1749" s="38"/>
      <c r="O1749" s="22" t="str">
        <f>IF(学校情報入力!$C$7="","",IF(学校情報入力!$C$7=登録データ!F1749,1,0))</f>
        <v/>
      </c>
      <c r="P1749" s="22" t="str">
        <f>IF(学校情報入力!$C$7="","",IF(学校情報入力!$C$7=登録データ!M1749,1,0))</f>
        <v/>
      </c>
    </row>
    <row r="1750" spans="1:16">
      <c r="A1750" s="37"/>
      <c r="B1750" s="37"/>
      <c r="C1750" s="37"/>
      <c r="D1750" s="37"/>
      <c r="E1750" s="37"/>
      <c r="F1750" s="37"/>
      <c r="G1750" s="37"/>
      <c r="H1750" s="37"/>
      <c r="I1750" s="37"/>
      <c r="J1750" s="37"/>
      <c r="K1750" s="37"/>
      <c r="L1750" s="37"/>
      <c r="M1750" s="79"/>
      <c r="N1750" s="38"/>
      <c r="O1750" s="22" t="str">
        <f>IF(学校情報入力!$C$7="","",IF(学校情報入力!$C$7=登録データ!F1750,1,0))</f>
        <v/>
      </c>
      <c r="P1750" s="22" t="str">
        <f>IF(学校情報入力!$C$7="","",IF(学校情報入力!$C$7=登録データ!M1750,1,0))</f>
        <v/>
      </c>
    </row>
    <row r="1751" spans="1:16">
      <c r="A1751" s="37"/>
      <c r="B1751" s="37"/>
      <c r="C1751" s="37"/>
      <c r="D1751" s="37"/>
      <c r="E1751" s="37"/>
      <c r="F1751" s="37"/>
      <c r="G1751" s="37"/>
      <c r="H1751" s="37"/>
      <c r="I1751" s="37"/>
      <c r="J1751" s="37"/>
      <c r="K1751" s="37"/>
      <c r="L1751" s="37"/>
      <c r="M1751" s="79"/>
      <c r="N1751" s="38"/>
      <c r="O1751" s="22" t="str">
        <f>IF(学校情報入力!$C$7="","",IF(学校情報入力!$C$7=登録データ!F1751,1,0))</f>
        <v/>
      </c>
      <c r="P1751" s="22" t="str">
        <f>IF(学校情報入力!$C$7="","",IF(学校情報入力!$C$7=登録データ!M1751,1,0))</f>
        <v/>
      </c>
    </row>
    <row r="1752" spans="1:16">
      <c r="A1752" s="37"/>
      <c r="B1752" s="37"/>
      <c r="C1752" s="37"/>
      <c r="D1752" s="37"/>
      <c r="E1752" s="37"/>
      <c r="F1752" s="37"/>
      <c r="G1752" s="37"/>
      <c r="H1752" s="37"/>
      <c r="I1752" s="37"/>
      <c r="J1752" s="37"/>
      <c r="K1752" s="37"/>
      <c r="L1752" s="37"/>
      <c r="M1752" s="79"/>
      <c r="N1752" s="38"/>
      <c r="O1752" s="22" t="str">
        <f>IF(学校情報入力!$C$7="","",IF(学校情報入力!$C$7=登録データ!F1752,1,0))</f>
        <v/>
      </c>
      <c r="P1752" s="22" t="str">
        <f>IF(学校情報入力!$C$7="","",IF(学校情報入力!$C$7=登録データ!M1752,1,0))</f>
        <v/>
      </c>
    </row>
    <row r="1753" spans="1:16">
      <c r="A1753" s="37"/>
      <c r="B1753" s="37"/>
      <c r="C1753" s="37"/>
      <c r="D1753" s="37"/>
      <c r="E1753" s="37"/>
      <c r="F1753" s="37"/>
      <c r="G1753" s="37"/>
      <c r="H1753" s="37"/>
      <c r="I1753" s="37"/>
      <c r="J1753" s="37"/>
      <c r="K1753" s="37"/>
      <c r="L1753" s="37"/>
      <c r="M1753" s="79"/>
      <c r="N1753" s="38"/>
      <c r="O1753" s="22" t="str">
        <f>IF(学校情報入力!$C$7="","",IF(学校情報入力!$C$7=登録データ!F1753,1,0))</f>
        <v/>
      </c>
      <c r="P1753" s="22" t="str">
        <f>IF(学校情報入力!$C$7="","",IF(学校情報入力!$C$7=登録データ!M1753,1,0))</f>
        <v/>
      </c>
    </row>
    <row r="1754" spans="1:16">
      <c r="A1754" s="37"/>
      <c r="B1754" s="37"/>
      <c r="C1754" s="37"/>
      <c r="D1754" s="37"/>
      <c r="E1754" s="37"/>
      <c r="F1754" s="37"/>
      <c r="G1754" s="37"/>
      <c r="H1754" s="37"/>
      <c r="I1754" s="37"/>
      <c r="J1754" s="37"/>
      <c r="K1754" s="37"/>
      <c r="L1754" s="37"/>
      <c r="M1754" s="79"/>
      <c r="N1754" s="38"/>
      <c r="O1754" s="22" t="str">
        <f>IF(学校情報入力!$C$7="","",IF(学校情報入力!$C$7=登録データ!F1754,1,0))</f>
        <v/>
      </c>
      <c r="P1754" s="22" t="str">
        <f>IF(学校情報入力!$C$7="","",IF(学校情報入力!$C$7=登録データ!M1754,1,0))</f>
        <v/>
      </c>
    </row>
    <row r="1755" spans="1:16">
      <c r="A1755" s="37"/>
      <c r="B1755" s="37"/>
      <c r="C1755" s="37"/>
      <c r="D1755" s="37"/>
      <c r="E1755" s="37"/>
      <c r="F1755" s="37"/>
      <c r="G1755" s="37"/>
      <c r="H1755" s="37"/>
      <c r="I1755" s="37"/>
      <c r="J1755" s="37"/>
      <c r="K1755" s="37"/>
      <c r="L1755" s="37"/>
      <c r="M1755" s="79"/>
      <c r="N1755" s="38"/>
      <c r="O1755" s="22" t="str">
        <f>IF(学校情報入力!$C$7="","",IF(学校情報入力!$C$7=登録データ!F1755,1,0))</f>
        <v/>
      </c>
      <c r="P1755" s="22" t="str">
        <f>IF(学校情報入力!$C$7="","",IF(学校情報入力!$C$7=登録データ!M1755,1,0))</f>
        <v/>
      </c>
    </row>
    <row r="1756" spans="1:16">
      <c r="A1756" s="37"/>
      <c r="B1756" s="37"/>
      <c r="C1756" s="37"/>
      <c r="D1756" s="37"/>
      <c r="E1756" s="37"/>
      <c r="F1756" s="37"/>
      <c r="G1756" s="37"/>
      <c r="H1756" s="37"/>
      <c r="I1756" s="37"/>
      <c r="J1756" s="37"/>
      <c r="K1756" s="37"/>
      <c r="L1756" s="37"/>
      <c r="M1756" s="79"/>
      <c r="N1756" s="38"/>
      <c r="O1756" s="22" t="str">
        <f>IF(学校情報入力!$C$7="","",IF(学校情報入力!$C$7=登録データ!F1756,1,0))</f>
        <v/>
      </c>
      <c r="P1756" s="22" t="str">
        <f>IF(学校情報入力!$C$7="","",IF(学校情報入力!$C$7=登録データ!M1756,1,0))</f>
        <v/>
      </c>
    </row>
    <row r="1757" spans="1:16">
      <c r="A1757" s="37"/>
      <c r="B1757" s="37"/>
      <c r="C1757" s="37"/>
      <c r="D1757" s="37"/>
      <c r="E1757" s="37"/>
      <c r="F1757" s="37"/>
      <c r="G1757" s="37"/>
      <c r="H1757" s="37"/>
      <c r="I1757" s="37"/>
      <c r="J1757" s="37"/>
      <c r="K1757" s="37"/>
      <c r="L1757" s="37"/>
      <c r="M1757" s="79"/>
      <c r="N1757" s="38"/>
      <c r="O1757" s="22" t="str">
        <f>IF(学校情報入力!$C$7="","",IF(学校情報入力!$C$7=登録データ!F1757,1,0))</f>
        <v/>
      </c>
      <c r="P1757" s="22" t="str">
        <f>IF(学校情報入力!$C$7="","",IF(学校情報入力!$C$7=登録データ!M1757,1,0))</f>
        <v/>
      </c>
    </row>
    <row r="1758" spans="1:16">
      <c r="A1758" s="37"/>
      <c r="B1758" s="37"/>
      <c r="C1758" s="37"/>
      <c r="D1758" s="37"/>
      <c r="E1758" s="37"/>
      <c r="F1758" s="37"/>
      <c r="G1758" s="37"/>
      <c r="H1758" s="37"/>
      <c r="I1758" s="37"/>
      <c r="J1758" s="37"/>
      <c r="K1758" s="37"/>
      <c r="L1758" s="37"/>
      <c r="M1758" s="79"/>
      <c r="N1758" s="38"/>
      <c r="O1758" s="22" t="str">
        <f>IF(学校情報入力!$C$7="","",IF(学校情報入力!$C$7=登録データ!F1758,1,0))</f>
        <v/>
      </c>
      <c r="P1758" s="22" t="str">
        <f>IF(学校情報入力!$C$7="","",IF(学校情報入力!$C$7=登録データ!M1758,1,0))</f>
        <v/>
      </c>
    </row>
    <row r="1759" spans="1:16">
      <c r="A1759" s="37"/>
      <c r="B1759" s="37"/>
      <c r="C1759" s="37"/>
      <c r="D1759" s="37"/>
      <c r="E1759" s="37"/>
      <c r="F1759" s="37"/>
      <c r="G1759" s="37"/>
      <c r="H1759" s="37"/>
      <c r="I1759" s="37"/>
      <c r="J1759" s="37"/>
      <c r="K1759" s="37"/>
      <c r="L1759" s="37"/>
      <c r="M1759" s="79"/>
      <c r="N1759" s="38"/>
      <c r="O1759" s="22" t="str">
        <f>IF(学校情報入力!$C$7="","",IF(学校情報入力!$C$7=登録データ!F1759,1,0))</f>
        <v/>
      </c>
      <c r="P1759" s="22" t="str">
        <f>IF(学校情報入力!$C$7="","",IF(学校情報入力!$C$7=登録データ!M1759,1,0))</f>
        <v/>
      </c>
    </row>
    <row r="1760" spans="1:16">
      <c r="A1760" s="37"/>
      <c r="B1760" s="37"/>
      <c r="C1760" s="37"/>
      <c r="D1760" s="37"/>
      <c r="E1760" s="37"/>
      <c r="F1760" s="37"/>
      <c r="G1760" s="37"/>
      <c r="H1760" s="37"/>
      <c r="I1760" s="37"/>
      <c r="J1760" s="37"/>
      <c r="K1760" s="37"/>
      <c r="L1760" s="37"/>
      <c r="M1760" s="79"/>
      <c r="N1760" s="38"/>
      <c r="O1760" s="22" t="str">
        <f>IF(学校情報入力!$C$7="","",IF(学校情報入力!$C$7=登録データ!F1760,1,0))</f>
        <v/>
      </c>
      <c r="P1760" s="22" t="str">
        <f>IF(学校情報入力!$C$7="","",IF(学校情報入力!$C$7=登録データ!M1760,1,0))</f>
        <v/>
      </c>
    </row>
    <row r="1761" spans="1:16">
      <c r="A1761" s="37"/>
      <c r="B1761" s="37"/>
      <c r="C1761" s="37"/>
      <c r="D1761" s="37"/>
      <c r="E1761" s="37"/>
      <c r="F1761" s="37"/>
      <c r="G1761" s="37"/>
      <c r="H1761" s="37"/>
      <c r="I1761" s="37"/>
      <c r="J1761" s="37"/>
      <c r="K1761" s="37"/>
      <c r="L1761" s="37"/>
      <c r="M1761" s="79"/>
      <c r="N1761" s="38"/>
      <c r="O1761" s="22" t="str">
        <f>IF(学校情報入力!$C$7="","",IF(学校情報入力!$C$7=登録データ!F1761,1,0))</f>
        <v/>
      </c>
      <c r="P1761" s="22" t="str">
        <f>IF(学校情報入力!$C$7="","",IF(学校情報入力!$C$7=登録データ!M1761,1,0))</f>
        <v/>
      </c>
    </row>
    <row r="1762" spans="1:16">
      <c r="A1762" s="37"/>
      <c r="B1762" s="37"/>
      <c r="C1762" s="37"/>
      <c r="D1762" s="37"/>
      <c r="E1762" s="37"/>
      <c r="F1762" s="37"/>
      <c r="G1762" s="37"/>
      <c r="H1762" s="37"/>
      <c r="I1762" s="37"/>
      <c r="J1762" s="37"/>
      <c r="K1762" s="37"/>
      <c r="L1762" s="37"/>
      <c r="M1762" s="79"/>
      <c r="N1762" s="38"/>
      <c r="O1762" s="22" t="str">
        <f>IF(学校情報入力!$C$7="","",IF(学校情報入力!$C$7=登録データ!F1762,1,0))</f>
        <v/>
      </c>
      <c r="P1762" s="22" t="str">
        <f>IF(学校情報入力!$C$7="","",IF(学校情報入力!$C$7=登録データ!M1762,1,0))</f>
        <v/>
      </c>
    </row>
    <row r="1763" spans="1:16">
      <c r="A1763" s="37"/>
      <c r="B1763" s="37"/>
      <c r="C1763" s="37"/>
      <c r="D1763" s="37"/>
      <c r="E1763" s="37"/>
      <c r="F1763" s="37"/>
      <c r="G1763" s="37"/>
      <c r="H1763" s="37"/>
      <c r="I1763" s="37"/>
      <c r="J1763" s="37"/>
      <c r="K1763" s="37"/>
      <c r="L1763" s="37"/>
      <c r="M1763" s="79"/>
      <c r="N1763" s="38"/>
      <c r="O1763" s="22" t="str">
        <f>IF(学校情報入力!$C$7="","",IF(学校情報入力!$C$7=登録データ!F1763,1,0))</f>
        <v/>
      </c>
      <c r="P1763" s="22" t="str">
        <f>IF(学校情報入力!$C$7="","",IF(学校情報入力!$C$7=登録データ!M1763,1,0))</f>
        <v/>
      </c>
    </row>
    <row r="1764" spans="1:16">
      <c r="A1764" s="37"/>
      <c r="B1764" s="37"/>
      <c r="C1764" s="37"/>
      <c r="D1764" s="37"/>
      <c r="E1764" s="37"/>
      <c r="F1764" s="37"/>
      <c r="G1764" s="37"/>
      <c r="H1764" s="37"/>
      <c r="I1764" s="37"/>
      <c r="J1764" s="37"/>
      <c r="K1764" s="37"/>
      <c r="L1764" s="37"/>
      <c r="M1764" s="79"/>
      <c r="N1764" s="38"/>
      <c r="O1764" s="22" t="str">
        <f>IF(学校情報入力!$C$7="","",IF(学校情報入力!$C$7=登録データ!F1764,1,0))</f>
        <v/>
      </c>
      <c r="P1764" s="22" t="str">
        <f>IF(学校情報入力!$C$7="","",IF(学校情報入力!$C$7=登録データ!M1764,1,0))</f>
        <v/>
      </c>
    </row>
    <row r="1765" spans="1:16">
      <c r="A1765" s="37"/>
      <c r="B1765" s="37"/>
      <c r="C1765" s="37"/>
      <c r="D1765" s="37"/>
      <c r="E1765" s="37"/>
      <c r="F1765" s="37"/>
      <c r="G1765" s="37"/>
      <c r="H1765" s="37"/>
      <c r="I1765" s="37"/>
      <c r="J1765" s="37"/>
      <c r="K1765" s="37"/>
      <c r="L1765" s="37"/>
      <c r="M1765" s="79"/>
      <c r="N1765" s="38"/>
      <c r="O1765" s="22" t="str">
        <f>IF(学校情報入力!$C$7="","",IF(学校情報入力!$C$7=登録データ!F1765,1,0))</f>
        <v/>
      </c>
      <c r="P1765" s="22" t="str">
        <f>IF(学校情報入力!$C$7="","",IF(学校情報入力!$C$7=登録データ!M1765,1,0))</f>
        <v/>
      </c>
    </row>
    <row r="1766" spans="1:16">
      <c r="A1766" s="37"/>
      <c r="B1766" s="37"/>
      <c r="C1766" s="37"/>
      <c r="D1766" s="37"/>
      <c r="E1766" s="37"/>
      <c r="F1766" s="37"/>
      <c r="G1766" s="37"/>
      <c r="H1766" s="37"/>
      <c r="I1766" s="37"/>
      <c r="J1766" s="37"/>
      <c r="K1766" s="37"/>
      <c r="L1766" s="37"/>
      <c r="M1766" s="79"/>
      <c r="N1766" s="38"/>
      <c r="O1766" s="22" t="str">
        <f>IF(学校情報入力!$C$7="","",IF(学校情報入力!$C$7=登録データ!F1766,1,0))</f>
        <v/>
      </c>
      <c r="P1766" s="22" t="str">
        <f>IF(学校情報入力!$C$7="","",IF(学校情報入力!$C$7=登録データ!M1766,1,0))</f>
        <v/>
      </c>
    </row>
    <row r="1767" spans="1:16">
      <c r="A1767" s="37"/>
      <c r="B1767" s="37"/>
      <c r="C1767" s="37"/>
      <c r="D1767" s="37"/>
      <c r="E1767" s="37"/>
      <c r="F1767" s="37"/>
      <c r="G1767" s="37"/>
      <c r="H1767" s="37"/>
      <c r="I1767" s="37"/>
      <c r="J1767" s="37"/>
      <c r="K1767" s="37"/>
      <c r="L1767" s="37"/>
      <c r="M1767" s="79"/>
      <c r="N1767" s="38"/>
      <c r="O1767" s="22" t="str">
        <f>IF(学校情報入力!$C$7="","",IF(学校情報入力!$C$7=登録データ!F1767,1,0))</f>
        <v/>
      </c>
      <c r="P1767" s="22" t="str">
        <f>IF(学校情報入力!$C$7="","",IF(学校情報入力!$C$7=登録データ!M1767,1,0))</f>
        <v/>
      </c>
    </row>
    <row r="1768" spans="1:16">
      <c r="A1768" s="37"/>
      <c r="B1768" s="37"/>
      <c r="C1768" s="37"/>
      <c r="D1768" s="37"/>
      <c r="E1768" s="37"/>
      <c r="F1768" s="37"/>
      <c r="G1768" s="37"/>
      <c r="H1768" s="37"/>
      <c r="I1768" s="37"/>
      <c r="J1768" s="37"/>
      <c r="K1768" s="37"/>
      <c r="L1768" s="37"/>
      <c r="M1768" s="79"/>
      <c r="N1768" s="38"/>
      <c r="O1768" s="22" t="str">
        <f>IF(学校情報入力!$C$7="","",IF(学校情報入力!$C$7=登録データ!F1768,1,0))</f>
        <v/>
      </c>
      <c r="P1768" s="22" t="str">
        <f>IF(学校情報入力!$C$7="","",IF(学校情報入力!$C$7=登録データ!M1768,1,0))</f>
        <v/>
      </c>
    </row>
    <row r="1769" spans="1:16">
      <c r="A1769" s="37"/>
      <c r="B1769" s="37"/>
      <c r="C1769" s="37"/>
      <c r="D1769" s="37"/>
      <c r="E1769" s="37"/>
      <c r="F1769" s="37"/>
      <c r="G1769" s="37"/>
      <c r="H1769" s="37"/>
      <c r="I1769" s="37"/>
      <c r="J1769" s="37"/>
      <c r="K1769" s="37"/>
      <c r="L1769" s="37"/>
      <c r="M1769" s="79"/>
      <c r="N1769" s="38"/>
      <c r="O1769" s="22" t="str">
        <f>IF(学校情報入力!$C$7="","",IF(学校情報入力!$C$7=登録データ!F1769,1,0))</f>
        <v/>
      </c>
      <c r="P1769" s="22" t="str">
        <f>IF(学校情報入力!$C$7="","",IF(学校情報入力!$C$7=登録データ!M1769,1,0))</f>
        <v/>
      </c>
    </row>
    <row r="1770" spans="1:16">
      <c r="A1770" s="37"/>
      <c r="B1770" s="37"/>
      <c r="C1770" s="37"/>
      <c r="D1770" s="37"/>
      <c r="E1770" s="37"/>
      <c r="F1770" s="37"/>
      <c r="G1770" s="37"/>
      <c r="H1770" s="37"/>
      <c r="I1770" s="37"/>
      <c r="J1770" s="37"/>
      <c r="K1770" s="37"/>
      <c r="L1770" s="37"/>
      <c r="M1770" s="79"/>
      <c r="N1770" s="38"/>
      <c r="O1770" s="22" t="str">
        <f>IF(学校情報入力!$C$7="","",IF(学校情報入力!$C$7=登録データ!F1770,1,0))</f>
        <v/>
      </c>
      <c r="P1770" s="22" t="str">
        <f>IF(学校情報入力!$C$7="","",IF(学校情報入力!$C$7=登録データ!M1770,1,0))</f>
        <v/>
      </c>
    </row>
    <row r="1771" spans="1:16">
      <c r="A1771" s="37"/>
      <c r="B1771" s="37"/>
      <c r="C1771" s="37"/>
      <c r="D1771" s="37"/>
      <c r="E1771" s="37"/>
      <c r="F1771" s="37"/>
      <c r="G1771" s="37"/>
      <c r="H1771" s="37"/>
      <c r="I1771" s="37"/>
      <c r="J1771" s="37"/>
      <c r="K1771" s="37"/>
      <c r="L1771" s="37"/>
      <c r="M1771" s="79"/>
      <c r="N1771" s="38"/>
      <c r="O1771" s="22" t="str">
        <f>IF(学校情報入力!$C$7="","",IF(学校情報入力!$C$7=登録データ!F1771,1,0))</f>
        <v/>
      </c>
      <c r="P1771" s="22" t="str">
        <f>IF(学校情報入力!$C$7="","",IF(学校情報入力!$C$7=登録データ!M1771,1,0))</f>
        <v/>
      </c>
    </row>
    <row r="1772" spans="1:16">
      <c r="A1772" s="37"/>
      <c r="B1772" s="37"/>
      <c r="C1772" s="37"/>
      <c r="D1772" s="37"/>
      <c r="E1772" s="37"/>
      <c r="F1772" s="37"/>
      <c r="G1772" s="37"/>
      <c r="H1772" s="37"/>
      <c r="I1772" s="37"/>
      <c r="J1772" s="37"/>
      <c r="K1772" s="37"/>
      <c r="L1772" s="37"/>
      <c r="M1772" s="79"/>
      <c r="N1772" s="38"/>
      <c r="O1772" s="22" t="str">
        <f>IF(学校情報入力!$C$7="","",IF(学校情報入力!$C$7=登録データ!F1772,1,0))</f>
        <v/>
      </c>
      <c r="P1772" s="22" t="str">
        <f>IF(学校情報入力!$C$7="","",IF(学校情報入力!$C$7=登録データ!M1772,1,0))</f>
        <v/>
      </c>
    </row>
    <row r="1773" spans="1:16">
      <c r="A1773" s="37"/>
      <c r="B1773" s="37"/>
      <c r="C1773" s="37"/>
      <c r="D1773" s="37"/>
      <c r="E1773" s="37"/>
      <c r="F1773" s="37"/>
      <c r="G1773" s="37"/>
      <c r="H1773" s="37"/>
      <c r="I1773" s="37"/>
      <c r="J1773" s="37"/>
      <c r="K1773" s="37"/>
      <c r="L1773" s="37"/>
      <c r="M1773" s="79"/>
      <c r="N1773" s="38"/>
      <c r="O1773" s="22" t="str">
        <f>IF(学校情報入力!$C$7="","",IF(学校情報入力!$C$7=登録データ!F1773,1,0))</f>
        <v/>
      </c>
      <c r="P1773" s="22" t="str">
        <f>IF(学校情報入力!$C$7="","",IF(学校情報入力!$C$7=登録データ!M1773,1,0))</f>
        <v/>
      </c>
    </row>
    <row r="1774" spans="1:16">
      <c r="A1774" s="37"/>
      <c r="B1774" s="37"/>
      <c r="C1774" s="37"/>
      <c r="D1774" s="37"/>
      <c r="E1774" s="37"/>
      <c r="F1774" s="37"/>
      <c r="G1774" s="37"/>
      <c r="H1774" s="37"/>
      <c r="I1774" s="37"/>
      <c r="J1774" s="37"/>
      <c r="K1774" s="37"/>
      <c r="L1774" s="37"/>
      <c r="M1774" s="79"/>
      <c r="N1774" s="38"/>
      <c r="O1774" s="22" t="str">
        <f>IF(学校情報入力!$C$7="","",IF(学校情報入力!$C$7=登録データ!F1774,1,0))</f>
        <v/>
      </c>
      <c r="P1774" s="22" t="str">
        <f>IF(学校情報入力!$C$7="","",IF(学校情報入力!$C$7=登録データ!M1774,1,0))</f>
        <v/>
      </c>
    </row>
    <row r="1775" spans="1:16">
      <c r="A1775" s="37"/>
      <c r="B1775" s="37"/>
      <c r="C1775" s="37"/>
      <c r="D1775" s="37"/>
      <c r="E1775" s="37"/>
      <c r="F1775" s="37"/>
      <c r="G1775" s="37"/>
      <c r="H1775" s="37"/>
      <c r="I1775" s="37"/>
      <c r="J1775" s="37"/>
      <c r="K1775" s="37"/>
      <c r="L1775" s="37"/>
      <c r="M1775" s="79"/>
      <c r="N1775" s="38"/>
      <c r="O1775" s="22" t="str">
        <f>IF(学校情報入力!$C$7="","",IF(学校情報入力!$C$7=登録データ!F1775,1,0))</f>
        <v/>
      </c>
      <c r="P1775" s="22" t="str">
        <f>IF(学校情報入力!$C$7="","",IF(学校情報入力!$C$7=登録データ!M1775,1,0))</f>
        <v/>
      </c>
    </row>
    <row r="1776" spans="1:16">
      <c r="A1776" s="37"/>
      <c r="B1776" s="37"/>
      <c r="C1776" s="37"/>
      <c r="D1776" s="37"/>
      <c r="E1776" s="37"/>
      <c r="F1776" s="37"/>
      <c r="G1776" s="37"/>
      <c r="H1776" s="37"/>
      <c r="I1776" s="37"/>
      <c r="J1776" s="37"/>
      <c r="K1776" s="37"/>
      <c r="L1776" s="37"/>
      <c r="M1776" s="79"/>
      <c r="N1776" s="38"/>
      <c r="O1776" s="22" t="str">
        <f>IF(学校情報入力!$C$7="","",IF(学校情報入力!$C$7=登録データ!F1776,1,0))</f>
        <v/>
      </c>
      <c r="P1776" s="22" t="str">
        <f>IF(学校情報入力!$C$7="","",IF(学校情報入力!$C$7=登録データ!M1776,1,0))</f>
        <v/>
      </c>
    </row>
    <row r="1777" spans="1:16">
      <c r="A1777" s="37"/>
      <c r="B1777" s="37"/>
      <c r="C1777" s="37"/>
      <c r="D1777" s="37"/>
      <c r="E1777" s="37"/>
      <c r="F1777" s="37"/>
      <c r="G1777" s="37"/>
      <c r="H1777" s="37"/>
      <c r="I1777" s="37"/>
      <c r="J1777" s="37"/>
      <c r="K1777" s="37"/>
      <c r="L1777" s="37"/>
      <c r="M1777" s="79"/>
      <c r="N1777" s="38"/>
      <c r="O1777" s="22" t="str">
        <f>IF(学校情報入力!$C$7="","",IF(学校情報入力!$C$7=登録データ!F1777,1,0))</f>
        <v/>
      </c>
      <c r="P1777" s="22" t="str">
        <f>IF(学校情報入力!$C$7="","",IF(学校情報入力!$C$7=登録データ!M1777,1,0))</f>
        <v/>
      </c>
    </row>
    <row r="1778" spans="1:16">
      <c r="A1778" s="37"/>
      <c r="B1778" s="37"/>
      <c r="C1778" s="37"/>
      <c r="D1778" s="37"/>
      <c r="E1778" s="37"/>
      <c r="F1778" s="37"/>
      <c r="G1778" s="37"/>
      <c r="H1778" s="37"/>
      <c r="I1778" s="37"/>
      <c r="J1778" s="37"/>
      <c r="K1778" s="37"/>
      <c r="L1778" s="37"/>
      <c r="M1778" s="79"/>
      <c r="N1778" s="38"/>
      <c r="O1778" s="22" t="str">
        <f>IF(学校情報入力!$C$7="","",IF(学校情報入力!$C$7=登録データ!F1778,1,0))</f>
        <v/>
      </c>
      <c r="P1778" s="22" t="str">
        <f>IF(学校情報入力!$C$7="","",IF(学校情報入力!$C$7=登録データ!M1778,1,0))</f>
        <v/>
      </c>
    </row>
    <row r="1779" spans="1:16">
      <c r="A1779" s="37"/>
      <c r="B1779" s="37"/>
      <c r="C1779" s="37"/>
      <c r="D1779" s="37"/>
      <c r="E1779" s="37"/>
      <c r="F1779" s="37"/>
      <c r="G1779" s="37"/>
      <c r="H1779" s="37"/>
      <c r="I1779" s="37"/>
      <c r="J1779" s="37"/>
      <c r="K1779" s="37"/>
      <c r="L1779" s="37"/>
      <c r="M1779" s="79"/>
      <c r="N1779" s="38"/>
      <c r="O1779" s="22" t="str">
        <f>IF(学校情報入力!$C$7="","",IF(学校情報入力!$C$7=登録データ!F1779,1,0))</f>
        <v/>
      </c>
      <c r="P1779" s="22" t="str">
        <f>IF(学校情報入力!$C$7="","",IF(学校情報入力!$C$7=登録データ!M1779,1,0))</f>
        <v/>
      </c>
    </row>
    <row r="1780" spans="1:16">
      <c r="A1780" s="37"/>
      <c r="B1780" s="37"/>
      <c r="C1780" s="37"/>
      <c r="D1780" s="37"/>
      <c r="E1780" s="37"/>
      <c r="F1780" s="37"/>
      <c r="G1780" s="37"/>
      <c r="H1780" s="37"/>
      <c r="I1780" s="37"/>
      <c r="J1780" s="37"/>
      <c r="K1780" s="37"/>
      <c r="L1780" s="37"/>
      <c r="M1780" s="79"/>
      <c r="N1780" s="38"/>
      <c r="O1780" s="22" t="str">
        <f>IF(学校情報入力!$C$7="","",IF(学校情報入力!$C$7=登録データ!F1780,1,0))</f>
        <v/>
      </c>
      <c r="P1780" s="22" t="str">
        <f>IF(学校情報入力!$C$7="","",IF(学校情報入力!$C$7=登録データ!M1780,1,0))</f>
        <v/>
      </c>
    </row>
    <row r="1781" spans="1:16">
      <c r="A1781" s="37"/>
      <c r="B1781" s="37"/>
      <c r="C1781" s="37"/>
      <c r="D1781" s="37"/>
      <c r="E1781" s="37"/>
      <c r="F1781" s="37"/>
      <c r="G1781" s="37"/>
      <c r="H1781" s="37"/>
      <c r="I1781" s="37"/>
      <c r="J1781" s="37"/>
      <c r="K1781" s="37"/>
      <c r="L1781" s="37"/>
      <c r="M1781" s="79"/>
      <c r="N1781" s="38"/>
      <c r="O1781" s="22" t="str">
        <f>IF(学校情報入力!$C$7="","",IF(学校情報入力!$C$7=登録データ!F1781,1,0))</f>
        <v/>
      </c>
      <c r="P1781" s="22" t="str">
        <f>IF(学校情報入力!$C$7="","",IF(学校情報入力!$C$7=登録データ!M1781,1,0))</f>
        <v/>
      </c>
    </row>
    <row r="1782" spans="1:16">
      <c r="A1782" s="37"/>
      <c r="B1782" s="37"/>
      <c r="C1782" s="37"/>
      <c r="D1782" s="37"/>
      <c r="E1782" s="37"/>
      <c r="F1782" s="37"/>
      <c r="G1782" s="37"/>
      <c r="H1782" s="37"/>
      <c r="I1782" s="37"/>
      <c r="J1782" s="37"/>
      <c r="K1782" s="37"/>
      <c r="L1782" s="37"/>
      <c r="M1782" s="79"/>
      <c r="N1782" s="38"/>
      <c r="O1782" s="22" t="str">
        <f>IF(学校情報入力!$C$7="","",IF(学校情報入力!$C$7=登録データ!F1782,1,0))</f>
        <v/>
      </c>
      <c r="P1782" s="22" t="str">
        <f>IF(学校情報入力!$C$7="","",IF(学校情報入力!$C$7=登録データ!M1782,1,0))</f>
        <v/>
      </c>
    </row>
    <row r="1783" spans="1:16">
      <c r="A1783" s="37"/>
      <c r="B1783" s="37"/>
      <c r="C1783" s="37"/>
      <c r="D1783" s="37"/>
      <c r="E1783" s="37"/>
      <c r="F1783" s="37"/>
      <c r="G1783" s="37"/>
      <c r="H1783" s="37"/>
      <c r="I1783" s="37"/>
      <c r="J1783" s="37"/>
      <c r="K1783" s="37"/>
      <c r="L1783" s="37"/>
      <c r="M1783" s="79"/>
      <c r="N1783" s="38"/>
      <c r="O1783" s="22" t="str">
        <f>IF(学校情報入力!$C$7="","",IF(学校情報入力!$C$7=登録データ!F1783,1,0))</f>
        <v/>
      </c>
      <c r="P1783" s="22" t="str">
        <f>IF(学校情報入力!$C$7="","",IF(学校情報入力!$C$7=登録データ!M1783,1,0))</f>
        <v/>
      </c>
    </row>
    <row r="1784" spans="1:16">
      <c r="A1784" s="37"/>
      <c r="B1784" s="37"/>
      <c r="C1784" s="37"/>
      <c r="D1784" s="37"/>
      <c r="E1784" s="37"/>
      <c r="F1784" s="37"/>
      <c r="G1784" s="37"/>
      <c r="H1784" s="37"/>
      <c r="I1784" s="37"/>
      <c r="J1784" s="37"/>
      <c r="K1784" s="37"/>
      <c r="L1784" s="37"/>
      <c r="M1784" s="79"/>
      <c r="N1784" s="38"/>
      <c r="O1784" s="22" t="str">
        <f>IF(学校情報入力!$C$7="","",IF(学校情報入力!$C$7=登録データ!F1784,1,0))</f>
        <v/>
      </c>
      <c r="P1784" s="22" t="str">
        <f>IF(学校情報入力!$C$7="","",IF(学校情報入力!$C$7=登録データ!M1784,1,0))</f>
        <v/>
      </c>
    </row>
    <row r="1785" spans="1:16">
      <c r="A1785" s="37"/>
      <c r="B1785" s="37"/>
      <c r="C1785" s="37"/>
      <c r="D1785" s="37"/>
      <c r="E1785" s="37"/>
      <c r="F1785" s="37"/>
      <c r="G1785" s="37"/>
      <c r="H1785" s="37"/>
      <c r="I1785" s="37"/>
      <c r="J1785" s="37"/>
      <c r="K1785" s="37"/>
      <c r="L1785" s="37"/>
      <c r="M1785" s="79"/>
      <c r="N1785" s="38"/>
      <c r="O1785" s="22" t="str">
        <f>IF(学校情報入力!$C$7="","",IF(学校情報入力!$C$7=登録データ!F1785,1,0))</f>
        <v/>
      </c>
      <c r="P1785" s="22" t="str">
        <f>IF(学校情報入力!$C$7="","",IF(学校情報入力!$C$7=登録データ!M1785,1,0))</f>
        <v/>
      </c>
    </row>
    <row r="1786" spans="1:16">
      <c r="A1786" s="37"/>
      <c r="B1786" s="37"/>
      <c r="C1786" s="37"/>
      <c r="D1786" s="37"/>
      <c r="E1786" s="37"/>
      <c r="F1786" s="37"/>
      <c r="G1786" s="37"/>
      <c r="H1786" s="37"/>
      <c r="I1786" s="37"/>
      <c r="J1786" s="37"/>
      <c r="K1786" s="37"/>
      <c r="L1786" s="37"/>
      <c r="M1786" s="79"/>
      <c r="N1786" s="38"/>
      <c r="O1786" s="22" t="str">
        <f>IF(学校情報入力!$C$7="","",IF(学校情報入力!$C$7=登録データ!F1786,1,0))</f>
        <v/>
      </c>
      <c r="P1786" s="22" t="str">
        <f>IF(学校情報入力!$C$7="","",IF(学校情報入力!$C$7=登録データ!M1786,1,0))</f>
        <v/>
      </c>
    </row>
    <row r="1787" spans="1:16">
      <c r="A1787" s="37"/>
      <c r="B1787" s="37"/>
      <c r="C1787" s="37"/>
      <c r="D1787" s="37"/>
      <c r="E1787" s="37"/>
      <c r="F1787" s="37"/>
      <c r="G1787" s="37"/>
      <c r="H1787" s="37"/>
      <c r="I1787" s="37"/>
      <c r="J1787" s="37"/>
      <c r="K1787" s="37"/>
      <c r="L1787" s="37"/>
      <c r="M1787" s="79"/>
      <c r="N1787" s="38"/>
      <c r="O1787" s="22" t="str">
        <f>IF(学校情報入力!$C$7="","",IF(学校情報入力!$C$7=登録データ!F1787,1,0))</f>
        <v/>
      </c>
      <c r="P1787" s="22" t="str">
        <f>IF(学校情報入力!$C$7="","",IF(学校情報入力!$C$7=登録データ!M1787,1,0))</f>
        <v/>
      </c>
    </row>
    <row r="1788" spans="1:16">
      <c r="A1788" s="37"/>
      <c r="B1788" s="37"/>
      <c r="C1788" s="37"/>
      <c r="D1788" s="37"/>
      <c r="E1788" s="37"/>
      <c r="F1788" s="37"/>
      <c r="G1788" s="37"/>
      <c r="H1788" s="37"/>
      <c r="I1788" s="37"/>
      <c r="J1788" s="37"/>
      <c r="K1788" s="37"/>
      <c r="L1788" s="37"/>
      <c r="M1788" s="79"/>
      <c r="N1788" s="38"/>
      <c r="O1788" s="22" t="str">
        <f>IF(学校情報入力!$C$7="","",IF(学校情報入力!$C$7=登録データ!F1788,1,0))</f>
        <v/>
      </c>
      <c r="P1788" s="22" t="str">
        <f>IF(学校情報入力!$C$7="","",IF(学校情報入力!$C$7=登録データ!M1788,1,0))</f>
        <v/>
      </c>
    </row>
    <row r="1789" spans="1:16">
      <c r="A1789" s="37"/>
      <c r="B1789" s="37"/>
      <c r="C1789" s="37"/>
      <c r="D1789" s="37"/>
      <c r="E1789" s="37"/>
      <c r="F1789" s="37"/>
      <c r="G1789" s="37"/>
      <c r="H1789" s="37"/>
      <c r="I1789" s="37"/>
      <c r="J1789" s="37"/>
      <c r="K1789" s="37"/>
      <c r="L1789" s="37"/>
      <c r="M1789" s="79"/>
      <c r="N1789" s="38"/>
      <c r="O1789" s="22" t="str">
        <f>IF(学校情報入力!$C$7="","",IF(学校情報入力!$C$7=登録データ!F1789,1,0))</f>
        <v/>
      </c>
      <c r="P1789" s="22" t="str">
        <f>IF(学校情報入力!$C$7="","",IF(学校情報入力!$C$7=登録データ!M1789,1,0))</f>
        <v/>
      </c>
    </row>
    <row r="1790" spans="1:16">
      <c r="A1790" s="37"/>
      <c r="B1790" s="37"/>
      <c r="C1790" s="37"/>
      <c r="D1790" s="37"/>
      <c r="E1790" s="37"/>
      <c r="F1790" s="37"/>
      <c r="G1790" s="37"/>
      <c r="H1790" s="37"/>
      <c r="I1790" s="37"/>
      <c r="J1790" s="37"/>
      <c r="K1790" s="37"/>
      <c r="L1790" s="37"/>
      <c r="M1790" s="79"/>
      <c r="N1790" s="38"/>
      <c r="O1790" s="22" t="str">
        <f>IF(学校情報入力!$C$7="","",IF(学校情報入力!$C$7=登録データ!F1790,1,0))</f>
        <v/>
      </c>
      <c r="P1790" s="22" t="str">
        <f>IF(学校情報入力!$C$7="","",IF(学校情報入力!$C$7=登録データ!M1790,1,0))</f>
        <v/>
      </c>
    </row>
    <row r="1791" spans="1:16">
      <c r="A1791" s="37"/>
      <c r="B1791" s="37"/>
      <c r="C1791" s="37"/>
      <c r="D1791" s="37"/>
      <c r="E1791" s="37"/>
      <c r="F1791" s="37"/>
      <c r="G1791" s="37"/>
      <c r="H1791" s="37"/>
      <c r="I1791" s="37"/>
      <c r="J1791" s="37"/>
      <c r="K1791" s="37"/>
      <c r="L1791" s="37"/>
      <c r="M1791" s="79"/>
      <c r="N1791" s="38"/>
      <c r="O1791" s="22" t="str">
        <f>IF(学校情報入力!$C$7="","",IF(学校情報入力!$C$7=登録データ!F1791,1,0))</f>
        <v/>
      </c>
      <c r="P1791" s="22" t="str">
        <f>IF(学校情報入力!$C$7="","",IF(学校情報入力!$C$7=登録データ!M1791,1,0))</f>
        <v/>
      </c>
    </row>
    <row r="1792" spans="1:16">
      <c r="A1792" s="37"/>
      <c r="B1792" s="37"/>
      <c r="C1792" s="37"/>
      <c r="D1792" s="37"/>
      <c r="E1792" s="37"/>
      <c r="F1792" s="37"/>
      <c r="G1792" s="37"/>
      <c r="H1792" s="37"/>
      <c r="I1792" s="37"/>
      <c r="J1792" s="37"/>
      <c r="K1792" s="37"/>
      <c r="L1792" s="37"/>
      <c r="M1792" s="79"/>
      <c r="N1792" s="38"/>
      <c r="O1792" s="22" t="str">
        <f>IF(学校情報入力!$C$7="","",IF(学校情報入力!$C$7=登録データ!F1792,1,0))</f>
        <v/>
      </c>
      <c r="P1792" s="22" t="str">
        <f>IF(学校情報入力!$C$7="","",IF(学校情報入力!$C$7=登録データ!M1792,1,0))</f>
        <v/>
      </c>
    </row>
    <row r="1793" spans="1:16">
      <c r="A1793" s="37"/>
      <c r="B1793" s="37"/>
      <c r="C1793" s="37"/>
      <c r="D1793" s="37"/>
      <c r="E1793" s="37"/>
      <c r="F1793" s="37"/>
      <c r="G1793" s="37"/>
      <c r="H1793" s="37"/>
      <c r="I1793" s="37"/>
      <c r="J1793" s="37"/>
      <c r="K1793" s="37"/>
      <c r="L1793" s="37"/>
      <c r="M1793" s="79"/>
      <c r="N1793" s="38"/>
      <c r="O1793" s="22" t="str">
        <f>IF(学校情報入力!$C$7="","",IF(学校情報入力!$C$7=登録データ!F1793,1,0))</f>
        <v/>
      </c>
      <c r="P1793" s="22" t="str">
        <f>IF(学校情報入力!$C$7="","",IF(学校情報入力!$C$7=登録データ!M1793,1,0))</f>
        <v/>
      </c>
    </row>
    <row r="1794" spans="1:16">
      <c r="A1794" s="37"/>
      <c r="B1794" s="37"/>
      <c r="C1794" s="37"/>
      <c r="D1794" s="37"/>
      <c r="E1794" s="37"/>
      <c r="F1794" s="37"/>
      <c r="G1794" s="37"/>
      <c r="H1794" s="37"/>
      <c r="I1794" s="37"/>
      <c r="J1794" s="37"/>
      <c r="K1794" s="37"/>
      <c r="L1794" s="37"/>
      <c r="M1794" s="79"/>
      <c r="N1794" s="38"/>
      <c r="O1794" s="22" t="str">
        <f>IF(学校情報入力!$C$7="","",IF(学校情報入力!$C$7=登録データ!F1794,1,0))</f>
        <v/>
      </c>
      <c r="P1794" s="22" t="str">
        <f>IF(学校情報入力!$C$7="","",IF(学校情報入力!$C$7=登録データ!M1794,1,0))</f>
        <v/>
      </c>
    </row>
    <row r="1795" spans="1:16">
      <c r="A1795" s="37"/>
      <c r="B1795" s="37"/>
      <c r="C1795" s="37"/>
      <c r="D1795" s="37"/>
      <c r="E1795" s="37"/>
      <c r="F1795" s="37"/>
      <c r="G1795" s="37"/>
      <c r="H1795" s="37"/>
      <c r="I1795" s="37"/>
      <c r="J1795" s="37"/>
      <c r="K1795" s="37"/>
      <c r="L1795" s="37"/>
      <c r="M1795" s="79"/>
      <c r="N1795" s="38"/>
      <c r="O1795" s="22" t="str">
        <f>IF(学校情報入力!$C$7="","",IF(学校情報入力!$C$7=登録データ!F1795,1,0))</f>
        <v/>
      </c>
      <c r="P1795" s="22" t="str">
        <f>IF(学校情報入力!$C$7="","",IF(学校情報入力!$C$7=登録データ!M1795,1,0))</f>
        <v/>
      </c>
    </row>
    <row r="1796" spans="1:16">
      <c r="A1796" s="37"/>
      <c r="B1796" s="37"/>
      <c r="C1796" s="37"/>
      <c r="D1796" s="37"/>
      <c r="E1796" s="37"/>
      <c r="F1796" s="37"/>
      <c r="G1796" s="37"/>
      <c r="H1796" s="37"/>
      <c r="I1796" s="37"/>
      <c r="J1796" s="37"/>
      <c r="K1796" s="37"/>
      <c r="L1796" s="37"/>
      <c r="M1796" s="79"/>
      <c r="N1796" s="38"/>
      <c r="O1796" s="22" t="str">
        <f>IF(学校情報入力!$C$7="","",IF(学校情報入力!$C$7=登録データ!F1796,1,0))</f>
        <v/>
      </c>
      <c r="P1796" s="22" t="str">
        <f>IF(学校情報入力!$C$7="","",IF(学校情報入力!$C$7=登録データ!M1796,1,0))</f>
        <v/>
      </c>
    </row>
    <row r="1797" spans="1:16">
      <c r="A1797" s="37"/>
      <c r="B1797" s="37"/>
      <c r="C1797" s="37"/>
      <c r="D1797" s="37"/>
      <c r="E1797" s="37"/>
      <c r="F1797" s="37"/>
      <c r="G1797" s="37"/>
      <c r="H1797" s="37"/>
      <c r="I1797" s="37"/>
      <c r="J1797" s="37"/>
      <c r="K1797" s="37"/>
      <c r="L1797" s="37"/>
      <c r="M1797" s="79"/>
      <c r="N1797" s="38"/>
      <c r="O1797" s="22" t="str">
        <f>IF(学校情報入力!$C$7="","",IF(学校情報入力!$C$7=登録データ!F1797,1,0))</f>
        <v/>
      </c>
      <c r="P1797" s="22" t="str">
        <f>IF(学校情報入力!$C$7="","",IF(学校情報入力!$C$7=登録データ!M1797,1,0))</f>
        <v/>
      </c>
    </row>
    <row r="1798" spans="1:16">
      <c r="A1798" s="37"/>
      <c r="B1798" s="37"/>
      <c r="C1798" s="37"/>
      <c r="D1798" s="37"/>
      <c r="E1798" s="37"/>
      <c r="F1798" s="37"/>
      <c r="G1798" s="37"/>
      <c r="H1798" s="37"/>
      <c r="I1798" s="37"/>
      <c r="J1798" s="37"/>
      <c r="K1798" s="37"/>
      <c r="L1798" s="37"/>
      <c r="M1798" s="79"/>
      <c r="N1798" s="38"/>
      <c r="O1798" s="22" t="str">
        <f>IF(学校情報入力!$C$7="","",IF(学校情報入力!$C$7=登録データ!F1798,1,0))</f>
        <v/>
      </c>
      <c r="P1798" s="22" t="str">
        <f>IF(学校情報入力!$C$7="","",IF(学校情報入力!$C$7=登録データ!M1798,1,0))</f>
        <v/>
      </c>
    </row>
    <row r="1799" spans="1:16">
      <c r="A1799" s="37"/>
      <c r="B1799" s="37"/>
      <c r="C1799" s="37"/>
      <c r="D1799" s="37"/>
      <c r="E1799" s="37"/>
      <c r="F1799" s="37"/>
      <c r="G1799" s="37"/>
      <c r="H1799" s="37"/>
      <c r="I1799" s="37"/>
      <c r="J1799" s="37"/>
      <c r="K1799" s="37"/>
      <c r="L1799" s="37"/>
      <c r="M1799" s="79"/>
      <c r="N1799" s="38"/>
      <c r="O1799" s="22" t="str">
        <f>IF(学校情報入力!$C$7="","",IF(学校情報入力!$C$7=登録データ!F1799,1,0))</f>
        <v/>
      </c>
      <c r="P1799" s="22" t="str">
        <f>IF(学校情報入力!$C$7="","",IF(学校情報入力!$C$7=登録データ!M1799,1,0))</f>
        <v/>
      </c>
    </row>
    <row r="1800" spans="1:16">
      <c r="A1800" s="37"/>
      <c r="B1800" s="37"/>
      <c r="C1800" s="37"/>
      <c r="D1800" s="37"/>
      <c r="E1800" s="37"/>
      <c r="F1800" s="37"/>
      <c r="G1800" s="37"/>
      <c r="H1800" s="37"/>
      <c r="I1800" s="37"/>
      <c r="J1800" s="37"/>
      <c r="K1800" s="37"/>
      <c r="L1800" s="37"/>
      <c r="M1800" s="79"/>
      <c r="N1800" s="38"/>
      <c r="O1800" s="22" t="str">
        <f>IF(学校情報入力!$C$7="","",IF(学校情報入力!$C$7=登録データ!F1800,1,0))</f>
        <v/>
      </c>
      <c r="P1800" s="22" t="str">
        <f>IF(学校情報入力!$C$7="","",IF(学校情報入力!$C$7=登録データ!M1800,1,0))</f>
        <v/>
      </c>
    </row>
    <row r="1801" spans="1:16">
      <c r="A1801" s="37"/>
      <c r="B1801" s="37"/>
      <c r="C1801" s="37"/>
      <c r="D1801" s="37"/>
      <c r="E1801" s="37"/>
      <c r="F1801" s="37"/>
      <c r="G1801" s="37"/>
      <c r="H1801" s="37"/>
      <c r="I1801" s="37"/>
      <c r="J1801" s="37"/>
      <c r="K1801" s="37"/>
      <c r="L1801" s="37"/>
      <c r="M1801" s="79"/>
      <c r="N1801" s="38"/>
      <c r="O1801" s="22" t="str">
        <f>IF(学校情報入力!$C$7="","",IF(学校情報入力!$C$7=登録データ!F1801,1,0))</f>
        <v/>
      </c>
      <c r="P1801" s="22" t="str">
        <f>IF(学校情報入力!$C$7="","",IF(学校情報入力!$C$7=登録データ!M1801,1,0))</f>
        <v/>
      </c>
    </row>
    <row r="1802" spans="1:16">
      <c r="A1802" s="37"/>
      <c r="B1802" s="37"/>
      <c r="C1802" s="37"/>
      <c r="D1802" s="37"/>
      <c r="E1802" s="37"/>
      <c r="F1802" s="37"/>
      <c r="G1802" s="37"/>
      <c r="H1802" s="37"/>
      <c r="I1802" s="37"/>
      <c r="J1802" s="37"/>
      <c r="K1802" s="37"/>
      <c r="L1802" s="37"/>
      <c r="M1802" s="79"/>
      <c r="N1802" s="38"/>
      <c r="O1802" s="22" t="str">
        <f>IF(学校情報入力!$C$7="","",IF(学校情報入力!$C$7=登録データ!F1802,1,0))</f>
        <v/>
      </c>
      <c r="P1802" s="22" t="str">
        <f>IF(学校情報入力!$C$7="","",IF(学校情報入力!$C$7=登録データ!M1802,1,0))</f>
        <v/>
      </c>
    </row>
    <row r="1803" spans="1:16">
      <c r="A1803" s="37"/>
      <c r="B1803" s="37"/>
      <c r="C1803" s="37"/>
      <c r="D1803" s="37"/>
      <c r="E1803" s="37"/>
      <c r="F1803" s="37"/>
      <c r="G1803" s="37"/>
      <c r="H1803" s="37"/>
      <c r="I1803" s="37"/>
      <c r="J1803" s="37"/>
      <c r="K1803" s="37"/>
      <c r="L1803" s="37"/>
      <c r="M1803" s="79"/>
      <c r="N1803" s="38"/>
      <c r="O1803" s="22" t="str">
        <f>IF(学校情報入力!$C$7="","",IF(学校情報入力!$C$7=登録データ!F1803,1,0))</f>
        <v/>
      </c>
      <c r="P1803" s="22" t="str">
        <f>IF(学校情報入力!$C$7="","",IF(学校情報入力!$C$7=登録データ!M1803,1,0))</f>
        <v/>
      </c>
    </row>
    <row r="1804" spans="1:16">
      <c r="A1804" s="37"/>
      <c r="B1804" s="37"/>
      <c r="C1804" s="37"/>
      <c r="D1804" s="37"/>
      <c r="E1804" s="37"/>
      <c r="F1804" s="37"/>
      <c r="G1804" s="37"/>
      <c r="H1804" s="37"/>
      <c r="I1804" s="37"/>
      <c r="J1804" s="37"/>
      <c r="K1804" s="37"/>
      <c r="L1804" s="37"/>
      <c r="M1804" s="79"/>
      <c r="N1804" s="38"/>
      <c r="O1804" s="22" t="str">
        <f>IF(学校情報入力!$C$7="","",IF(学校情報入力!$C$7=登録データ!F1804,1,0))</f>
        <v/>
      </c>
      <c r="P1804" s="22" t="str">
        <f>IF(学校情報入力!$C$7="","",IF(学校情報入力!$C$7=登録データ!M1804,1,0))</f>
        <v/>
      </c>
    </row>
    <row r="1805" spans="1:16">
      <c r="A1805" s="37"/>
      <c r="B1805" s="37"/>
      <c r="C1805" s="37"/>
      <c r="D1805" s="37"/>
      <c r="E1805" s="37"/>
      <c r="F1805" s="37"/>
      <c r="G1805" s="37"/>
      <c r="H1805" s="37"/>
      <c r="I1805" s="37"/>
      <c r="J1805" s="37"/>
      <c r="K1805" s="37"/>
      <c r="L1805" s="37"/>
      <c r="M1805" s="79"/>
      <c r="N1805" s="38"/>
      <c r="O1805" s="22" t="str">
        <f>IF(学校情報入力!$C$7="","",IF(学校情報入力!$C$7=登録データ!F1805,1,0))</f>
        <v/>
      </c>
      <c r="P1805" s="22" t="str">
        <f>IF(学校情報入力!$C$7="","",IF(学校情報入力!$C$7=登録データ!M1805,1,0))</f>
        <v/>
      </c>
    </row>
    <row r="1806" spans="1:16">
      <c r="A1806" s="37"/>
      <c r="B1806" s="37"/>
      <c r="C1806" s="37"/>
      <c r="D1806" s="37"/>
      <c r="E1806" s="37"/>
      <c r="F1806" s="37"/>
      <c r="G1806" s="37"/>
      <c r="H1806" s="37"/>
      <c r="I1806" s="37"/>
      <c r="J1806" s="37"/>
      <c r="K1806" s="37"/>
      <c r="L1806" s="37"/>
      <c r="M1806" s="79"/>
      <c r="N1806" s="38"/>
      <c r="O1806" s="22" t="str">
        <f>IF(学校情報入力!$C$7="","",IF(学校情報入力!$C$7=登録データ!F1806,1,0))</f>
        <v/>
      </c>
      <c r="P1806" s="22" t="str">
        <f>IF(学校情報入力!$C$7="","",IF(学校情報入力!$C$7=登録データ!M1806,1,0))</f>
        <v/>
      </c>
    </row>
    <row r="1807" spans="1:16">
      <c r="A1807" s="37"/>
      <c r="B1807" s="37"/>
      <c r="C1807" s="37"/>
      <c r="D1807" s="37"/>
      <c r="E1807" s="37"/>
      <c r="F1807" s="37"/>
      <c r="G1807" s="37"/>
      <c r="H1807" s="37"/>
      <c r="I1807" s="37"/>
      <c r="J1807" s="37"/>
      <c r="K1807" s="37"/>
      <c r="L1807" s="37"/>
      <c r="M1807" s="79"/>
      <c r="N1807" s="38"/>
      <c r="O1807" s="22" t="str">
        <f>IF(学校情報入力!$C$7="","",IF(学校情報入力!$C$7=登録データ!F1807,1,0))</f>
        <v/>
      </c>
      <c r="P1807" s="22" t="str">
        <f>IF(学校情報入力!$C$7="","",IF(学校情報入力!$C$7=登録データ!M1807,1,0))</f>
        <v/>
      </c>
    </row>
    <row r="1808" spans="1:16">
      <c r="A1808" s="37"/>
      <c r="B1808" s="37"/>
      <c r="C1808" s="37"/>
      <c r="D1808" s="37"/>
      <c r="E1808" s="37"/>
      <c r="F1808" s="37"/>
      <c r="G1808" s="37"/>
      <c r="H1808" s="37"/>
      <c r="I1808" s="37"/>
      <c r="J1808" s="37"/>
      <c r="K1808" s="37"/>
      <c r="L1808" s="37"/>
      <c r="M1808" s="79"/>
      <c r="N1808" s="38"/>
      <c r="O1808" s="22" t="str">
        <f>IF(学校情報入力!$C$7="","",IF(学校情報入力!$C$7=登録データ!F1808,1,0))</f>
        <v/>
      </c>
      <c r="P1808" s="22" t="str">
        <f>IF(学校情報入力!$C$7="","",IF(学校情報入力!$C$7=登録データ!M1808,1,0))</f>
        <v/>
      </c>
    </row>
    <row r="1809" spans="1:16">
      <c r="A1809" s="37"/>
      <c r="B1809" s="37"/>
      <c r="C1809" s="37"/>
      <c r="D1809" s="37"/>
      <c r="E1809" s="37"/>
      <c r="F1809" s="37"/>
      <c r="G1809" s="37"/>
      <c r="H1809" s="37"/>
      <c r="I1809" s="37"/>
      <c r="J1809" s="37"/>
      <c r="K1809" s="37"/>
      <c r="L1809" s="37"/>
      <c r="M1809" s="79"/>
      <c r="N1809" s="38"/>
      <c r="O1809" s="22" t="str">
        <f>IF(学校情報入力!$C$7="","",IF(学校情報入力!$C$7=登録データ!F1809,1,0))</f>
        <v/>
      </c>
      <c r="P1809" s="22" t="str">
        <f>IF(学校情報入力!$C$7="","",IF(学校情報入力!$C$7=登録データ!M1809,1,0))</f>
        <v/>
      </c>
    </row>
    <row r="1810" spans="1:16">
      <c r="A1810" s="37"/>
      <c r="B1810" s="37"/>
      <c r="C1810" s="37"/>
      <c r="D1810" s="37"/>
      <c r="E1810" s="37"/>
      <c r="F1810" s="37"/>
      <c r="G1810" s="37"/>
      <c r="H1810" s="37"/>
      <c r="I1810" s="37"/>
      <c r="J1810" s="37"/>
      <c r="K1810" s="37"/>
      <c r="L1810" s="37"/>
      <c r="M1810" s="79"/>
      <c r="N1810" s="38"/>
      <c r="O1810" s="22" t="str">
        <f>IF(学校情報入力!$C$7="","",IF(学校情報入力!$C$7=登録データ!F1810,1,0))</f>
        <v/>
      </c>
      <c r="P1810" s="22" t="str">
        <f>IF(学校情報入力!$C$7="","",IF(学校情報入力!$C$7=登録データ!M1810,1,0))</f>
        <v/>
      </c>
    </row>
    <row r="1811" spans="1:16">
      <c r="A1811" s="37"/>
      <c r="B1811" s="37"/>
      <c r="C1811" s="37"/>
      <c r="D1811" s="37"/>
      <c r="E1811" s="37"/>
      <c r="F1811" s="37"/>
      <c r="G1811" s="37"/>
      <c r="H1811" s="37"/>
      <c r="I1811" s="37"/>
      <c r="J1811" s="37"/>
      <c r="K1811" s="37"/>
      <c r="L1811" s="37"/>
      <c r="M1811" s="79"/>
      <c r="N1811" s="38"/>
      <c r="O1811" s="22" t="str">
        <f>IF(学校情報入力!$C$7="","",IF(学校情報入力!$C$7=登録データ!F1811,1,0))</f>
        <v/>
      </c>
      <c r="P1811" s="22" t="str">
        <f>IF(学校情報入力!$C$7="","",IF(学校情報入力!$C$7=登録データ!M1811,1,0))</f>
        <v/>
      </c>
    </row>
    <row r="1812" spans="1:16">
      <c r="A1812" s="37"/>
      <c r="B1812" s="37"/>
      <c r="C1812" s="37"/>
      <c r="D1812" s="37"/>
      <c r="E1812" s="37"/>
      <c r="F1812" s="37"/>
      <c r="G1812" s="37"/>
      <c r="H1812" s="37"/>
      <c r="I1812" s="37"/>
      <c r="J1812" s="37"/>
      <c r="K1812" s="37"/>
      <c r="L1812" s="37"/>
      <c r="M1812" s="79"/>
      <c r="N1812" s="38"/>
      <c r="O1812" s="22" t="str">
        <f>IF(学校情報入力!$C$7="","",IF(学校情報入力!$C$7=登録データ!F1812,1,0))</f>
        <v/>
      </c>
      <c r="P1812" s="22" t="str">
        <f>IF(学校情報入力!$C$7="","",IF(学校情報入力!$C$7=登録データ!M1812,1,0))</f>
        <v/>
      </c>
    </row>
    <row r="1813" spans="1:16">
      <c r="A1813" s="37"/>
      <c r="B1813" s="37"/>
      <c r="C1813" s="37"/>
      <c r="D1813" s="37"/>
      <c r="E1813" s="37"/>
      <c r="F1813" s="37"/>
      <c r="G1813" s="37"/>
      <c r="H1813" s="37"/>
      <c r="I1813" s="37"/>
      <c r="J1813" s="37"/>
      <c r="K1813" s="37"/>
      <c r="L1813" s="37"/>
      <c r="M1813" s="79"/>
      <c r="N1813" s="38"/>
      <c r="O1813" s="22" t="str">
        <f>IF(学校情報入力!$C$7="","",IF(学校情報入力!$C$7=登録データ!F1813,1,0))</f>
        <v/>
      </c>
      <c r="P1813" s="22" t="str">
        <f>IF(学校情報入力!$C$7="","",IF(学校情報入力!$C$7=登録データ!M1813,1,0))</f>
        <v/>
      </c>
    </row>
    <row r="1814" spans="1:16">
      <c r="A1814" s="37"/>
      <c r="B1814" s="37"/>
      <c r="C1814" s="37"/>
      <c r="D1814" s="37"/>
      <c r="E1814" s="37"/>
      <c r="F1814" s="37"/>
      <c r="G1814" s="37"/>
      <c r="H1814" s="37"/>
      <c r="I1814" s="37"/>
      <c r="J1814" s="37"/>
      <c r="K1814" s="37"/>
      <c r="L1814" s="37"/>
      <c r="M1814" s="79"/>
      <c r="N1814" s="38"/>
      <c r="O1814" s="22" t="str">
        <f>IF(学校情報入力!$C$7="","",IF(学校情報入力!$C$7=登録データ!F1814,1,0))</f>
        <v/>
      </c>
      <c r="P1814" s="22" t="str">
        <f>IF(学校情報入力!$C$7="","",IF(学校情報入力!$C$7=登録データ!M1814,1,0))</f>
        <v/>
      </c>
    </row>
    <row r="1815" spans="1:16">
      <c r="A1815" s="37"/>
      <c r="B1815" s="37"/>
      <c r="C1815" s="37"/>
      <c r="D1815" s="37"/>
      <c r="E1815" s="37"/>
      <c r="F1815" s="37"/>
      <c r="G1815" s="37"/>
      <c r="H1815" s="37"/>
      <c r="I1815" s="37"/>
      <c r="J1815" s="37"/>
      <c r="K1815" s="37"/>
      <c r="L1815" s="37"/>
      <c r="M1815" s="79"/>
      <c r="N1815" s="38"/>
      <c r="O1815" s="22" t="str">
        <f>IF(学校情報入力!$C$7="","",IF(学校情報入力!$C$7=登録データ!F1815,1,0))</f>
        <v/>
      </c>
      <c r="P1815" s="22" t="str">
        <f>IF(学校情報入力!$C$7="","",IF(学校情報入力!$C$7=登録データ!M1815,1,0))</f>
        <v/>
      </c>
    </row>
    <row r="1816" spans="1:16">
      <c r="A1816" s="37"/>
      <c r="B1816" s="37"/>
      <c r="C1816" s="37"/>
      <c r="D1816" s="37"/>
      <c r="E1816" s="37"/>
      <c r="F1816" s="37"/>
      <c r="G1816" s="37"/>
      <c r="H1816" s="37"/>
      <c r="I1816" s="37"/>
      <c r="J1816" s="37"/>
      <c r="K1816" s="37"/>
      <c r="L1816" s="37"/>
      <c r="M1816" s="79"/>
      <c r="N1816" s="38"/>
      <c r="O1816" s="22" t="str">
        <f>IF(学校情報入力!$C$7="","",IF(学校情報入力!$C$7=登録データ!F1816,1,0))</f>
        <v/>
      </c>
      <c r="P1816" s="22" t="str">
        <f>IF(学校情報入力!$C$7="","",IF(学校情報入力!$C$7=登録データ!M1816,1,0))</f>
        <v/>
      </c>
    </row>
    <row r="1817" spans="1:16">
      <c r="A1817" s="37"/>
      <c r="B1817" s="37"/>
      <c r="C1817" s="37"/>
      <c r="D1817" s="37"/>
      <c r="E1817" s="37"/>
      <c r="F1817" s="37"/>
      <c r="G1817" s="37"/>
      <c r="H1817" s="37"/>
      <c r="I1817" s="37"/>
      <c r="J1817" s="37"/>
      <c r="K1817" s="37"/>
      <c r="L1817" s="37"/>
      <c r="M1817" s="79"/>
      <c r="N1817" s="38"/>
      <c r="O1817" s="22" t="str">
        <f>IF(学校情報入力!$C$7="","",IF(学校情報入力!$C$7=登録データ!F1817,1,0))</f>
        <v/>
      </c>
      <c r="P1817" s="22" t="str">
        <f>IF(学校情報入力!$C$7="","",IF(学校情報入力!$C$7=登録データ!M1817,1,0))</f>
        <v/>
      </c>
    </row>
    <row r="1818" spans="1:16">
      <c r="A1818" s="37"/>
      <c r="B1818" s="37"/>
      <c r="C1818" s="37"/>
      <c r="D1818" s="37"/>
      <c r="E1818" s="37"/>
      <c r="F1818" s="37"/>
      <c r="G1818" s="37"/>
      <c r="H1818" s="37"/>
      <c r="I1818" s="37"/>
      <c r="J1818" s="37"/>
      <c r="K1818" s="37"/>
      <c r="L1818" s="37"/>
      <c r="M1818" s="79"/>
      <c r="N1818" s="38"/>
      <c r="O1818" s="22" t="str">
        <f>IF(学校情報入力!$C$7="","",IF(学校情報入力!$C$7=登録データ!F1818,1,0))</f>
        <v/>
      </c>
      <c r="P1818" s="22" t="str">
        <f>IF(学校情報入力!$C$7="","",IF(学校情報入力!$C$7=登録データ!M1818,1,0))</f>
        <v/>
      </c>
    </row>
    <row r="1819" spans="1:16">
      <c r="A1819" s="37"/>
      <c r="B1819" s="37"/>
      <c r="C1819" s="37"/>
      <c r="D1819" s="37"/>
      <c r="E1819" s="37"/>
      <c r="F1819" s="37"/>
      <c r="G1819" s="37"/>
      <c r="H1819" s="37"/>
      <c r="I1819" s="37"/>
      <c r="J1819" s="37"/>
      <c r="K1819" s="37"/>
      <c r="L1819" s="37"/>
      <c r="M1819" s="79"/>
      <c r="N1819" s="38"/>
      <c r="O1819" s="22" t="str">
        <f>IF(学校情報入力!$C$7="","",IF(学校情報入力!$C$7=登録データ!F1819,1,0))</f>
        <v/>
      </c>
      <c r="P1819" s="22" t="str">
        <f>IF(学校情報入力!$C$7="","",IF(学校情報入力!$C$7=登録データ!M1819,1,0))</f>
        <v/>
      </c>
    </row>
    <row r="1820" spans="1:16">
      <c r="A1820" s="37"/>
      <c r="B1820" s="37"/>
      <c r="C1820" s="37"/>
      <c r="D1820" s="37"/>
      <c r="E1820" s="37"/>
      <c r="F1820" s="37"/>
      <c r="G1820" s="37"/>
      <c r="H1820" s="37"/>
      <c r="I1820" s="37"/>
      <c r="J1820" s="37"/>
      <c r="K1820" s="37"/>
      <c r="L1820" s="37"/>
      <c r="M1820" s="79"/>
      <c r="N1820" s="38"/>
      <c r="O1820" s="22" t="str">
        <f>IF(学校情報入力!$C$7="","",IF(学校情報入力!$C$7=登録データ!F1820,1,0))</f>
        <v/>
      </c>
      <c r="P1820" s="22" t="str">
        <f>IF(学校情報入力!$C$7="","",IF(学校情報入力!$C$7=登録データ!M1820,1,0))</f>
        <v/>
      </c>
    </row>
    <row r="1821" spans="1:16">
      <c r="A1821" s="37"/>
      <c r="B1821" s="37"/>
      <c r="C1821" s="37"/>
      <c r="D1821" s="37"/>
      <c r="E1821" s="37"/>
      <c r="F1821" s="37"/>
      <c r="G1821" s="37"/>
      <c r="H1821" s="37"/>
      <c r="I1821" s="37"/>
      <c r="J1821" s="37"/>
      <c r="K1821" s="37"/>
      <c r="L1821" s="37"/>
      <c r="M1821" s="79"/>
      <c r="N1821" s="38"/>
      <c r="O1821" s="22" t="str">
        <f>IF(学校情報入力!$C$7="","",IF(学校情報入力!$C$7=登録データ!F1821,1,0))</f>
        <v/>
      </c>
      <c r="P1821" s="22" t="str">
        <f>IF(学校情報入力!$C$7="","",IF(学校情報入力!$C$7=登録データ!M1821,1,0))</f>
        <v/>
      </c>
    </row>
    <row r="1822" spans="1:16">
      <c r="A1822" s="37"/>
      <c r="B1822" s="37"/>
      <c r="C1822" s="37"/>
      <c r="D1822" s="37"/>
      <c r="E1822" s="37"/>
      <c r="F1822" s="37"/>
      <c r="G1822" s="37"/>
      <c r="H1822" s="37"/>
      <c r="I1822" s="37"/>
      <c r="J1822" s="37"/>
      <c r="K1822" s="37"/>
      <c r="L1822" s="37"/>
      <c r="M1822" s="79"/>
      <c r="N1822" s="38"/>
      <c r="O1822" s="22" t="str">
        <f>IF(学校情報入力!$C$7="","",IF(学校情報入力!$C$7=登録データ!F1822,1,0))</f>
        <v/>
      </c>
      <c r="P1822" s="22" t="str">
        <f>IF(学校情報入力!$C$7="","",IF(学校情報入力!$C$7=登録データ!M1822,1,0))</f>
        <v/>
      </c>
    </row>
    <row r="1823" spans="1:16">
      <c r="A1823" s="37"/>
      <c r="B1823" s="37"/>
      <c r="C1823" s="37"/>
      <c r="D1823" s="37"/>
      <c r="E1823" s="37"/>
      <c r="F1823" s="37"/>
      <c r="G1823" s="37"/>
      <c r="H1823" s="37"/>
      <c r="I1823" s="37"/>
      <c r="J1823" s="37"/>
      <c r="K1823" s="37"/>
      <c r="L1823" s="37"/>
      <c r="M1823" s="79"/>
      <c r="N1823" s="38"/>
      <c r="O1823" s="22" t="str">
        <f>IF(学校情報入力!$C$7="","",IF(学校情報入力!$C$7=登録データ!F1823,1,0))</f>
        <v/>
      </c>
      <c r="P1823" s="22" t="str">
        <f>IF(学校情報入力!$C$7="","",IF(学校情報入力!$C$7=登録データ!M1823,1,0))</f>
        <v/>
      </c>
    </row>
    <row r="1824" spans="1:16">
      <c r="A1824" s="37"/>
      <c r="B1824" s="37"/>
      <c r="C1824" s="37"/>
      <c r="D1824" s="37"/>
      <c r="E1824" s="37"/>
      <c r="F1824" s="37"/>
      <c r="G1824" s="37"/>
      <c r="H1824" s="37"/>
      <c r="I1824" s="37"/>
      <c r="J1824" s="37"/>
      <c r="K1824" s="37"/>
      <c r="L1824" s="37"/>
      <c r="M1824" s="79"/>
      <c r="N1824" s="38"/>
      <c r="O1824" s="22" t="str">
        <f>IF(学校情報入力!$C$7="","",IF(学校情報入力!$C$7=登録データ!F1824,1,0))</f>
        <v/>
      </c>
      <c r="P1824" s="22" t="str">
        <f>IF(学校情報入力!$C$7="","",IF(学校情報入力!$C$7=登録データ!M1824,1,0))</f>
        <v/>
      </c>
    </row>
    <row r="1825" spans="1:16">
      <c r="A1825" s="37"/>
      <c r="B1825" s="37"/>
      <c r="C1825" s="37"/>
      <c r="D1825" s="37"/>
      <c r="E1825" s="37"/>
      <c r="F1825" s="37"/>
      <c r="G1825" s="37"/>
      <c r="H1825" s="37"/>
      <c r="I1825" s="37"/>
      <c r="J1825" s="37"/>
      <c r="K1825" s="37"/>
      <c r="L1825" s="37"/>
      <c r="M1825" s="79"/>
      <c r="N1825" s="38"/>
      <c r="O1825" s="22" t="str">
        <f>IF(学校情報入力!$C$7="","",IF(学校情報入力!$C$7=登録データ!F1825,1,0))</f>
        <v/>
      </c>
      <c r="P1825" s="22" t="str">
        <f>IF(学校情報入力!$C$7="","",IF(学校情報入力!$C$7=登録データ!M1825,1,0))</f>
        <v/>
      </c>
    </row>
    <row r="1826" spans="1:16">
      <c r="A1826" s="37"/>
      <c r="B1826" s="37"/>
      <c r="C1826" s="37"/>
      <c r="D1826" s="37"/>
      <c r="E1826" s="37"/>
      <c r="F1826" s="37"/>
      <c r="G1826" s="37"/>
      <c r="H1826" s="37"/>
      <c r="I1826" s="37"/>
      <c r="J1826" s="37"/>
      <c r="K1826" s="37"/>
      <c r="L1826" s="37"/>
      <c r="M1826" s="79"/>
      <c r="N1826" s="38"/>
      <c r="O1826" s="22" t="str">
        <f>IF(学校情報入力!$C$7="","",IF(学校情報入力!$C$7=登録データ!F1826,1,0))</f>
        <v/>
      </c>
      <c r="P1826" s="22" t="str">
        <f>IF(学校情報入力!$C$7="","",IF(学校情報入力!$C$7=登録データ!M1826,1,0))</f>
        <v/>
      </c>
    </row>
    <row r="1827" spans="1:16">
      <c r="A1827" s="37"/>
      <c r="B1827" s="37"/>
      <c r="C1827" s="37"/>
      <c r="D1827" s="37"/>
      <c r="E1827" s="37"/>
      <c r="F1827" s="37"/>
      <c r="G1827" s="37"/>
      <c r="H1827" s="37"/>
      <c r="I1827" s="37"/>
      <c r="J1827" s="37"/>
      <c r="K1827" s="37"/>
      <c r="L1827" s="37"/>
      <c r="M1827" s="79"/>
      <c r="N1827" s="38"/>
      <c r="O1827" s="22" t="str">
        <f>IF(学校情報入力!$C$7="","",IF(学校情報入力!$C$7=登録データ!F1827,1,0))</f>
        <v/>
      </c>
      <c r="P1827" s="22" t="str">
        <f>IF(学校情報入力!$C$7="","",IF(学校情報入力!$C$7=登録データ!M1827,1,0))</f>
        <v/>
      </c>
    </row>
    <row r="1828" spans="1:16">
      <c r="A1828" s="37"/>
      <c r="B1828" s="37"/>
      <c r="C1828" s="37"/>
      <c r="D1828" s="37"/>
      <c r="E1828" s="37"/>
      <c r="F1828" s="37"/>
      <c r="G1828" s="37"/>
      <c r="H1828" s="37"/>
      <c r="I1828" s="37"/>
      <c r="J1828" s="37"/>
      <c r="K1828" s="37"/>
      <c r="L1828" s="37"/>
      <c r="M1828" s="79"/>
      <c r="N1828" s="38"/>
      <c r="O1828" s="22" t="str">
        <f>IF(学校情報入力!$C$7="","",IF(学校情報入力!$C$7=登録データ!F1828,1,0))</f>
        <v/>
      </c>
      <c r="P1828" s="22" t="str">
        <f>IF(学校情報入力!$C$7="","",IF(学校情報入力!$C$7=登録データ!M1828,1,0))</f>
        <v/>
      </c>
    </row>
    <row r="1829" spans="1:16">
      <c r="A1829" s="37"/>
      <c r="B1829" s="37"/>
      <c r="C1829" s="37"/>
      <c r="D1829" s="37"/>
      <c r="E1829" s="37"/>
      <c r="F1829" s="37"/>
      <c r="G1829" s="37"/>
      <c r="H1829" s="37"/>
      <c r="I1829" s="37"/>
      <c r="J1829" s="37"/>
      <c r="K1829" s="37"/>
      <c r="L1829" s="37"/>
      <c r="M1829" s="79"/>
      <c r="N1829" s="38"/>
      <c r="O1829" s="22" t="str">
        <f>IF(学校情報入力!$C$7="","",IF(学校情報入力!$C$7=登録データ!F1829,1,0))</f>
        <v/>
      </c>
      <c r="P1829" s="22" t="str">
        <f>IF(学校情報入力!$C$7="","",IF(学校情報入力!$C$7=登録データ!M1829,1,0))</f>
        <v/>
      </c>
    </row>
    <row r="1830" spans="1:16">
      <c r="A1830" s="37"/>
      <c r="B1830" s="37"/>
      <c r="C1830" s="37"/>
      <c r="D1830" s="37"/>
      <c r="E1830" s="37"/>
      <c r="F1830" s="37"/>
      <c r="G1830" s="37"/>
      <c r="H1830" s="37"/>
      <c r="I1830" s="37"/>
      <c r="J1830" s="37"/>
      <c r="K1830" s="37"/>
      <c r="L1830" s="37"/>
      <c r="M1830" s="79"/>
      <c r="N1830" s="38"/>
      <c r="O1830" s="22" t="str">
        <f>IF(学校情報入力!$C$7="","",IF(学校情報入力!$C$7=登録データ!F1830,1,0))</f>
        <v/>
      </c>
      <c r="P1830" s="22" t="str">
        <f>IF(学校情報入力!$C$7="","",IF(学校情報入力!$C$7=登録データ!M1830,1,0))</f>
        <v/>
      </c>
    </row>
    <row r="1831" spans="1:16">
      <c r="A1831" s="37"/>
      <c r="B1831" s="37"/>
      <c r="C1831" s="37"/>
      <c r="D1831" s="37"/>
      <c r="E1831" s="37"/>
      <c r="F1831" s="37"/>
      <c r="G1831" s="37"/>
      <c r="H1831" s="37"/>
      <c r="I1831" s="37"/>
      <c r="J1831" s="37"/>
      <c r="K1831" s="37"/>
      <c r="L1831" s="37"/>
      <c r="M1831" s="79"/>
      <c r="N1831" s="38"/>
      <c r="O1831" s="22" t="str">
        <f>IF(学校情報入力!$C$7="","",IF(学校情報入力!$C$7=登録データ!F1831,1,0))</f>
        <v/>
      </c>
      <c r="P1831" s="22" t="str">
        <f>IF(学校情報入力!$C$7="","",IF(学校情報入力!$C$7=登録データ!M1831,1,0))</f>
        <v/>
      </c>
    </row>
    <row r="1832" spans="1:16">
      <c r="A1832" s="37"/>
      <c r="B1832" s="37"/>
      <c r="C1832" s="37"/>
      <c r="D1832" s="37"/>
      <c r="E1832" s="37"/>
      <c r="F1832" s="37"/>
      <c r="G1832" s="37"/>
      <c r="H1832" s="37"/>
      <c r="I1832" s="37"/>
      <c r="J1832" s="37"/>
      <c r="K1832" s="37"/>
      <c r="L1832" s="37"/>
      <c r="M1832" s="79"/>
      <c r="N1832" s="38"/>
      <c r="O1832" s="22" t="str">
        <f>IF(学校情報入力!$C$7="","",IF(学校情報入力!$C$7=登録データ!F1832,1,0))</f>
        <v/>
      </c>
      <c r="P1832" s="22" t="str">
        <f>IF(学校情報入力!$C$7="","",IF(学校情報入力!$C$7=登録データ!M1832,1,0))</f>
        <v/>
      </c>
    </row>
    <row r="1833" spans="1:16">
      <c r="A1833" s="37"/>
      <c r="B1833" s="37"/>
      <c r="C1833" s="37"/>
      <c r="D1833" s="37"/>
      <c r="E1833" s="37"/>
      <c r="F1833" s="37"/>
      <c r="G1833" s="37"/>
      <c r="H1833" s="37"/>
      <c r="I1833" s="37"/>
      <c r="J1833" s="37"/>
      <c r="K1833" s="37"/>
      <c r="L1833" s="37"/>
      <c r="M1833" s="79"/>
      <c r="N1833" s="38"/>
      <c r="O1833" s="22" t="str">
        <f>IF(学校情報入力!$C$7="","",IF(学校情報入力!$C$7=登録データ!F1833,1,0))</f>
        <v/>
      </c>
      <c r="P1833" s="22" t="str">
        <f>IF(学校情報入力!$C$7="","",IF(学校情報入力!$C$7=登録データ!M1833,1,0))</f>
        <v/>
      </c>
    </row>
    <row r="1834" spans="1:16">
      <c r="A1834" s="37"/>
      <c r="B1834" s="37"/>
      <c r="C1834" s="37"/>
      <c r="D1834" s="37"/>
      <c r="E1834" s="37"/>
      <c r="F1834" s="37"/>
      <c r="G1834" s="37"/>
      <c r="H1834" s="37"/>
      <c r="I1834" s="37"/>
      <c r="J1834" s="37"/>
      <c r="K1834" s="37"/>
      <c r="L1834" s="37"/>
      <c r="M1834" s="79"/>
      <c r="N1834" s="38"/>
      <c r="O1834" s="22" t="str">
        <f>IF(学校情報入力!$C$7="","",IF(学校情報入力!$C$7=登録データ!F1834,1,0))</f>
        <v/>
      </c>
      <c r="P1834" s="22" t="str">
        <f>IF(学校情報入力!$C$7="","",IF(学校情報入力!$C$7=登録データ!M1834,1,0))</f>
        <v/>
      </c>
    </row>
    <row r="1835" spans="1:16">
      <c r="A1835" s="37"/>
      <c r="B1835" s="37"/>
      <c r="C1835" s="37"/>
      <c r="D1835" s="37"/>
      <c r="E1835" s="37"/>
      <c r="F1835" s="37"/>
      <c r="G1835" s="37"/>
      <c r="H1835" s="37"/>
      <c r="I1835" s="37"/>
      <c r="J1835" s="37"/>
      <c r="K1835" s="37"/>
      <c r="L1835" s="37"/>
      <c r="M1835" s="79"/>
      <c r="N1835" s="38"/>
      <c r="O1835" s="22" t="str">
        <f>IF(学校情報入力!$C$7="","",IF(学校情報入力!$C$7=登録データ!F1835,1,0))</f>
        <v/>
      </c>
      <c r="P1835" s="22" t="str">
        <f>IF(学校情報入力!$C$7="","",IF(学校情報入力!$C$7=登録データ!M1835,1,0))</f>
        <v/>
      </c>
    </row>
    <row r="1836" spans="1:16">
      <c r="A1836" s="37"/>
      <c r="B1836" s="37"/>
      <c r="C1836" s="37"/>
      <c r="D1836" s="37"/>
      <c r="E1836" s="37"/>
      <c r="F1836" s="37"/>
      <c r="G1836" s="37"/>
      <c r="H1836" s="37"/>
      <c r="I1836" s="37"/>
      <c r="J1836" s="37"/>
      <c r="K1836" s="37"/>
      <c r="L1836" s="37"/>
      <c r="M1836" s="79"/>
      <c r="N1836" s="38"/>
      <c r="O1836" s="22" t="str">
        <f>IF(学校情報入力!$C$7="","",IF(学校情報入力!$C$7=登録データ!F1836,1,0))</f>
        <v/>
      </c>
      <c r="P1836" s="22" t="str">
        <f>IF(学校情報入力!$C$7="","",IF(学校情報入力!$C$7=登録データ!M1836,1,0))</f>
        <v/>
      </c>
    </row>
    <row r="1837" spans="1:16">
      <c r="A1837" s="37"/>
      <c r="B1837" s="37"/>
      <c r="C1837" s="37"/>
      <c r="D1837" s="37"/>
      <c r="E1837" s="37"/>
      <c r="F1837" s="37"/>
      <c r="G1837" s="37"/>
      <c r="H1837" s="37"/>
      <c r="I1837" s="37"/>
      <c r="J1837" s="37"/>
      <c r="K1837" s="37"/>
      <c r="L1837" s="37"/>
      <c r="M1837" s="79"/>
      <c r="N1837" s="38"/>
      <c r="O1837" s="22" t="str">
        <f>IF(学校情報入力!$C$7="","",IF(学校情報入力!$C$7=登録データ!F1837,1,0))</f>
        <v/>
      </c>
      <c r="P1837" s="22" t="str">
        <f>IF(学校情報入力!$C$7="","",IF(学校情報入力!$C$7=登録データ!M1837,1,0))</f>
        <v/>
      </c>
    </row>
    <row r="1838" spans="1:16">
      <c r="A1838" s="37"/>
      <c r="B1838" s="37"/>
      <c r="C1838" s="37"/>
      <c r="D1838" s="37"/>
      <c r="E1838" s="37"/>
      <c r="F1838" s="37"/>
      <c r="G1838" s="37"/>
      <c r="H1838" s="37"/>
      <c r="I1838" s="37"/>
      <c r="J1838" s="37"/>
      <c r="K1838" s="37"/>
      <c r="L1838" s="37"/>
      <c r="M1838" s="79"/>
      <c r="N1838" s="38"/>
      <c r="O1838" s="22" t="str">
        <f>IF(学校情報入力!$C$7="","",IF(学校情報入力!$C$7=登録データ!F1838,1,0))</f>
        <v/>
      </c>
      <c r="P1838" s="22" t="str">
        <f>IF(学校情報入力!$C$7="","",IF(学校情報入力!$C$7=登録データ!M1838,1,0))</f>
        <v/>
      </c>
    </row>
    <row r="1839" spans="1:16">
      <c r="A1839" s="37"/>
      <c r="B1839" s="37"/>
      <c r="C1839" s="37"/>
      <c r="D1839" s="37"/>
      <c r="E1839" s="37"/>
      <c r="F1839" s="37"/>
      <c r="G1839" s="37"/>
      <c r="H1839" s="37"/>
      <c r="I1839" s="37"/>
      <c r="J1839" s="37"/>
      <c r="K1839" s="37"/>
      <c r="L1839" s="37"/>
      <c r="M1839" s="79"/>
      <c r="N1839" s="38"/>
      <c r="O1839" s="22" t="str">
        <f>IF(学校情報入力!$C$7="","",IF(学校情報入力!$C$7=登録データ!F1839,1,0))</f>
        <v/>
      </c>
      <c r="P1839" s="22" t="str">
        <f>IF(学校情報入力!$C$7="","",IF(学校情報入力!$C$7=登録データ!M1839,1,0))</f>
        <v/>
      </c>
    </row>
    <row r="1840" spans="1:16">
      <c r="A1840" s="37"/>
      <c r="B1840" s="37"/>
      <c r="C1840" s="37"/>
      <c r="D1840" s="37"/>
      <c r="E1840" s="37"/>
      <c r="F1840" s="37"/>
      <c r="G1840" s="37"/>
      <c r="H1840" s="37"/>
      <c r="I1840" s="37"/>
      <c r="J1840" s="37"/>
      <c r="K1840" s="37"/>
      <c r="L1840" s="37"/>
      <c r="M1840" s="79"/>
      <c r="N1840" s="38"/>
      <c r="O1840" s="22" t="str">
        <f>IF(学校情報入力!$C$7="","",IF(学校情報入力!$C$7=登録データ!F1840,1,0))</f>
        <v/>
      </c>
      <c r="P1840" s="22" t="str">
        <f>IF(学校情報入力!$C$7="","",IF(学校情報入力!$C$7=登録データ!M1840,1,0))</f>
        <v/>
      </c>
    </row>
    <row r="1841" spans="1:16">
      <c r="A1841" s="37"/>
      <c r="B1841" s="37"/>
      <c r="C1841" s="37"/>
      <c r="D1841" s="37"/>
      <c r="E1841" s="37"/>
      <c r="F1841" s="37"/>
      <c r="G1841" s="37"/>
      <c r="H1841" s="37"/>
      <c r="I1841" s="37"/>
      <c r="J1841" s="37"/>
      <c r="K1841" s="37"/>
      <c r="L1841" s="37"/>
      <c r="M1841" s="79"/>
      <c r="N1841" s="38"/>
      <c r="O1841" s="22" t="str">
        <f>IF(学校情報入力!$C$7="","",IF(学校情報入力!$C$7=登録データ!F1841,1,0))</f>
        <v/>
      </c>
      <c r="P1841" s="22" t="str">
        <f>IF(学校情報入力!$C$7="","",IF(学校情報入力!$C$7=登録データ!M1841,1,0))</f>
        <v/>
      </c>
    </row>
    <row r="1842" spans="1:16">
      <c r="A1842" s="37"/>
      <c r="B1842" s="37"/>
      <c r="C1842" s="37"/>
      <c r="D1842" s="37"/>
      <c r="E1842" s="37"/>
      <c r="F1842" s="37"/>
      <c r="G1842" s="37"/>
      <c r="H1842" s="37"/>
      <c r="I1842" s="37"/>
      <c r="J1842" s="37"/>
      <c r="K1842" s="37"/>
      <c r="L1842" s="37"/>
      <c r="M1842" s="79"/>
      <c r="N1842" s="38"/>
      <c r="O1842" s="22" t="str">
        <f>IF(学校情報入力!$C$7="","",IF(学校情報入力!$C$7=登録データ!F1842,1,0))</f>
        <v/>
      </c>
      <c r="P1842" s="22" t="str">
        <f>IF(学校情報入力!$C$7="","",IF(学校情報入力!$C$7=登録データ!M1842,1,0))</f>
        <v/>
      </c>
    </row>
    <row r="1843" spans="1:16">
      <c r="A1843" s="37"/>
      <c r="B1843" s="37"/>
      <c r="C1843" s="37"/>
      <c r="D1843" s="37"/>
      <c r="E1843" s="37"/>
      <c r="F1843" s="37"/>
      <c r="G1843" s="37"/>
      <c r="H1843" s="37"/>
      <c r="I1843" s="37"/>
      <c r="J1843" s="37"/>
      <c r="K1843" s="37"/>
      <c r="L1843" s="37"/>
      <c r="M1843" s="79"/>
      <c r="N1843" s="38"/>
      <c r="O1843" s="22" t="str">
        <f>IF(学校情報入力!$C$7="","",IF(学校情報入力!$C$7=登録データ!F1843,1,0))</f>
        <v/>
      </c>
      <c r="P1843" s="22" t="str">
        <f>IF(学校情報入力!$C$7="","",IF(学校情報入力!$C$7=登録データ!M1843,1,0))</f>
        <v/>
      </c>
    </row>
    <row r="1844" spans="1:16">
      <c r="A1844" s="37"/>
      <c r="B1844" s="37"/>
      <c r="C1844" s="37"/>
      <c r="D1844" s="37"/>
      <c r="E1844" s="37"/>
      <c r="F1844" s="37"/>
      <c r="G1844" s="37"/>
      <c r="H1844" s="37"/>
      <c r="I1844" s="37"/>
      <c r="J1844" s="37"/>
      <c r="K1844" s="37"/>
      <c r="L1844" s="37"/>
      <c r="M1844" s="79"/>
      <c r="N1844" s="38"/>
      <c r="O1844" s="22" t="str">
        <f>IF(学校情報入力!$C$7="","",IF(学校情報入力!$C$7=登録データ!F1844,1,0))</f>
        <v/>
      </c>
      <c r="P1844" s="22" t="str">
        <f>IF(学校情報入力!$C$7="","",IF(学校情報入力!$C$7=登録データ!M1844,1,0))</f>
        <v/>
      </c>
    </row>
    <row r="1845" spans="1:16">
      <c r="A1845" s="37"/>
      <c r="B1845" s="37"/>
      <c r="C1845" s="37"/>
      <c r="D1845" s="37"/>
      <c r="E1845" s="37"/>
      <c r="F1845" s="37"/>
      <c r="G1845" s="37"/>
      <c r="H1845" s="37"/>
      <c r="I1845" s="37"/>
      <c r="J1845" s="37"/>
      <c r="K1845" s="37"/>
      <c r="L1845" s="37"/>
      <c r="M1845" s="79"/>
      <c r="N1845" s="38"/>
      <c r="O1845" s="22" t="str">
        <f>IF(学校情報入力!$C$7="","",IF(学校情報入力!$C$7=登録データ!F1845,1,0))</f>
        <v/>
      </c>
      <c r="P1845" s="22" t="str">
        <f>IF(学校情報入力!$C$7="","",IF(学校情報入力!$C$7=登録データ!M1845,1,0))</f>
        <v/>
      </c>
    </row>
    <row r="1846" spans="1:16">
      <c r="A1846" s="37"/>
      <c r="B1846" s="37"/>
      <c r="C1846" s="37"/>
      <c r="D1846" s="37"/>
      <c r="E1846" s="37"/>
      <c r="F1846" s="37"/>
      <c r="G1846" s="37"/>
      <c r="H1846" s="37"/>
      <c r="I1846" s="37"/>
      <c r="J1846" s="37"/>
      <c r="K1846" s="37"/>
      <c r="L1846" s="37"/>
      <c r="M1846" s="79"/>
      <c r="N1846" s="38"/>
      <c r="O1846" s="22" t="str">
        <f>IF(学校情報入力!$C$7="","",IF(学校情報入力!$C$7=登録データ!F1846,1,0))</f>
        <v/>
      </c>
      <c r="P1846" s="22" t="str">
        <f>IF(学校情報入力!$C$7="","",IF(学校情報入力!$C$7=登録データ!M1846,1,0))</f>
        <v/>
      </c>
    </row>
    <row r="1847" spans="1:16">
      <c r="A1847" s="37"/>
      <c r="B1847" s="37"/>
      <c r="C1847" s="37"/>
      <c r="D1847" s="37"/>
      <c r="E1847" s="37"/>
      <c r="F1847" s="37"/>
      <c r="G1847" s="37"/>
      <c r="H1847" s="37"/>
      <c r="I1847" s="37"/>
      <c r="J1847" s="37"/>
      <c r="K1847" s="37"/>
      <c r="L1847" s="37"/>
      <c r="M1847" s="79"/>
      <c r="N1847" s="38"/>
      <c r="O1847" s="22" t="str">
        <f>IF(学校情報入力!$C$7="","",IF(学校情報入力!$C$7=登録データ!F1847,1,0))</f>
        <v/>
      </c>
      <c r="P1847" s="22" t="str">
        <f>IF(学校情報入力!$C$7="","",IF(学校情報入力!$C$7=登録データ!M1847,1,0))</f>
        <v/>
      </c>
    </row>
    <row r="1848" spans="1:16">
      <c r="A1848" s="37"/>
      <c r="B1848" s="37"/>
      <c r="C1848" s="37"/>
      <c r="D1848" s="37"/>
      <c r="E1848" s="37"/>
      <c r="F1848" s="37"/>
      <c r="G1848" s="37"/>
      <c r="H1848" s="37"/>
      <c r="I1848" s="37"/>
      <c r="J1848" s="37"/>
      <c r="K1848" s="37"/>
      <c r="L1848" s="37"/>
      <c r="M1848" s="79"/>
      <c r="N1848" s="38"/>
      <c r="O1848" s="22" t="str">
        <f>IF(学校情報入力!$C$7="","",IF(学校情報入力!$C$7=登録データ!F1848,1,0))</f>
        <v/>
      </c>
      <c r="P1848" s="22" t="str">
        <f>IF(学校情報入力!$C$7="","",IF(学校情報入力!$C$7=登録データ!M1848,1,0))</f>
        <v/>
      </c>
    </row>
    <row r="1849" spans="1:16">
      <c r="A1849" s="37"/>
      <c r="B1849" s="37"/>
      <c r="C1849" s="37"/>
      <c r="D1849" s="37"/>
      <c r="E1849" s="37"/>
      <c r="F1849" s="37"/>
      <c r="G1849" s="37"/>
      <c r="H1849" s="37"/>
      <c r="I1849" s="37"/>
      <c r="J1849" s="37"/>
      <c r="K1849" s="37"/>
      <c r="L1849" s="37"/>
      <c r="M1849" s="79"/>
      <c r="N1849" s="38"/>
      <c r="O1849" s="22" t="str">
        <f>IF(学校情報入力!$C$7="","",IF(学校情報入力!$C$7=登録データ!F1849,1,0))</f>
        <v/>
      </c>
      <c r="P1849" s="22" t="str">
        <f>IF(学校情報入力!$C$7="","",IF(学校情報入力!$C$7=登録データ!M1849,1,0))</f>
        <v/>
      </c>
    </row>
    <row r="1850" spans="1:16">
      <c r="A1850" s="37"/>
      <c r="B1850" s="37"/>
      <c r="C1850" s="37"/>
      <c r="D1850" s="37"/>
      <c r="E1850" s="37"/>
      <c r="F1850" s="37"/>
      <c r="G1850" s="37"/>
      <c r="H1850" s="37"/>
      <c r="I1850" s="37"/>
      <c r="J1850" s="37"/>
      <c r="K1850" s="37"/>
      <c r="L1850" s="37"/>
      <c r="M1850" s="79"/>
      <c r="N1850" s="38"/>
      <c r="O1850" s="22" t="str">
        <f>IF(学校情報入力!$C$7="","",IF(学校情報入力!$C$7=登録データ!F1850,1,0))</f>
        <v/>
      </c>
      <c r="P1850" s="22" t="str">
        <f>IF(学校情報入力!$C$7="","",IF(学校情報入力!$C$7=登録データ!M1850,1,0))</f>
        <v/>
      </c>
    </row>
    <row r="1851" spans="1:16">
      <c r="A1851" s="37"/>
      <c r="B1851" s="37"/>
      <c r="C1851" s="37"/>
      <c r="D1851" s="37"/>
      <c r="E1851" s="37"/>
      <c r="F1851" s="37"/>
      <c r="G1851" s="37"/>
      <c r="H1851" s="37"/>
      <c r="I1851" s="37"/>
      <c r="J1851" s="37"/>
      <c r="K1851" s="37"/>
      <c r="L1851" s="37"/>
      <c r="M1851" s="79"/>
      <c r="N1851" s="38"/>
      <c r="O1851" s="22" t="str">
        <f>IF(学校情報入力!$C$7="","",IF(学校情報入力!$C$7=登録データ!F1851,1,0))</f>
        <v/>
      </c>
      <c r="P1851" s="22" t="str">
        <f>IF(学校情報入力!$C$7="","",IF(学校情報入力!$C$7=登録データ!M1851,1,0))</f>
        <v/>
      </c>
    </row>
    <row r="1852" spans="1:16">
      <c r="A1852" s="37"/>
      <c r="B1852" s="37"/>
      <c r="C1852" s="37"/>
      <c r="D1852" s="37"/>
      <c r="E1852" s="37"/>
      <c r="F1852" s="37"/>
      <c r="G1852" s="37"/>
      <c r="H1852" s="37"/>
      <c r="I1852" s="37"/>
      <c r="J1852" s="37"/>
      <c r="K1852" s="37"/>
      <c r="L1852" s="37"/>
      <c r="M1852" s="79"/>
      <c r="N1852" s="38"/>
      <c r="O1852" s="22" t="str">
        <f>IF(学校情報入力!$C$7="","",IF(学校情報入力!$C$7=登録データ!F1852,1,0))</f>
        <v/>
      </c>
      <c r="P1852" s="22" t="str">
        <f>IF(学校情報入力!$C$7="","",IF(学校情報入力!$C$7=登録データ!M1852,1,0))</f>
        <v/>
      </c>
    </row>
    <row r="1853" spans="1:16">
      <c r="A1853" s="37"/>
      <c r="B1853" s="37"/>
      <c r="C1853" s="37"/>
      <c r="D1853" s="37"/>
      <c r="E1853" s="37"/>
      <c r="F1853" s="37"/>
      <c r="G1853" s="37"/>
      <c r="H1853" s="37"/>
      <c r="I1853" s="37"/>
      <c r="J1853" s="37"/>
      <c r="K1853" s="37"/>
      <c r="L1853" s="37"/>
      <c r="M1853" s="79"/>
      <c r="N1853" s="38"/>
      <c r="O1853" s="22" t="str">
        <f>IF(学校情報入力!$C$7="","",IF(学校情報入力!$C$7=登録データ!F1853,1,0))</f>
        <v/>
      </c>
      <c r="P1853" s="22" t="str">
        <f>IF(学校情報入力!$C$7="","",IF(学校情報入力!$C$7=登録データ!M1853,1,0))</f>
        <v/>
      </c>
    </row>
    <row r="1854" spans="1:16">
      <c r="A1854" s="37"/>
      <c r="B1854" s="37"/>
      <c r="C1854" s="37"/>
      <c r="D1854" s="37"/>
      <c r="E1854" s="37"/>
      <c r="F1854" s="37"/>
      <c r="G1854" s="37"/>
      <c r="H1854" s="37"/>
      <c r="I1854" s="37"/>
      <c r="J1854" s="37"/>
      <c r="K1854" s="37"/>
      <c r="L1854" s="37"/>
      <c r="M1854" s="79"/>
      <c r="N1854" s="38"/>
      <c r="O1854" s="22" t="str">
        <f>IF(学校情報入力!$C$7="","",IF(学校情報入力!$C$7=登録データ!F1854,1,0))</f>
        <v/>
      </c>
      <c r="P1854" s="22" t="str">
        <f>IF(学校情報入力!$C$7="","",IF(学校情報入力!$C$7=登録データ!M1854,1,0))</f>
        <v/>
      </c>
    </row>
    <row r="1855" spans="1:16">
      <c r="A1855" s="37"/>
      <c r="B1855" s="37"/>
      <c r="C1855" s="37"/>
      <c r="D1855" s="37"/>
      <c r="E1855" s="37"/>
      <c r="F1855" s="37"/>
      <c r="G1855" s="37"/>
      <c r="H1855" s="37"/>
      <c r="I1855" s="37"/>
      <c r="J1855" s="37"/>
      <c r="K1855" s="37"/>
      <c r="L1855" s="37"/>
      <c r="M1855" s="79"/>
      <c r="N1855" s="38"/>
      <c r="O1855" s="22" t="str">
        <f>IF(学校情報入力!$C$7="","",IF(学校情報入力!$C$7=登録データ!F1855,1,0))</f>
        <v/>
      </c>
      <c r="P1855" s="22" t="str">
        <f>IF(学校情報入力!$C$7="","",IF(学校情報入力!$C$7=登録データ!M1855,1,0))</f>
        <v/>
      </c>
    </row>
    <row r="1856" spans="1:16">
      <c r="A1856" s="37"/>
      <c r="B1856" s="37"/>
      <c r="C1856" s="37"/>
      <c r="D1856" s="37"/>
      <c r="E1856" s="37"/>
      <c r="F1856" s="37"/>
      <c r="G1856" s="37"/>
      <c r="H1856" s="37"/>
      <c r="I1856" s="37"/>
      <c r="J1856" s="37"/>
      <c r="K1856" s="37"/>
      <c r="L1856" s="37"/>
      <c r="M1856" s="79"/>
      <c r="N1856" s="38"/>
      <c r="O1856" s="22" t="str">
        <f>IF(学校情報入力!$C$7="","",IF(学校情報入力!$C$7=登録データ!F1856,1,0))</f>
        <v/>
      </c>
      <c r="P1856" s="22" t="str">
        <f>IF(学校情報入力!$C$7="","",IF(学校情報入力!$C$7=登録データ!M1856,1,0))</f>
        <v/>
      </c>
    </row>
    <row r="1857" spans="1:16">
      <c r="A1857" s="37"/>
      <c r="B1857" s="37"/>
      <c r="C1857" s="37"/>
      <c r="D1857" s="37"/>
      <c r="E1857" s="37"/>
      <c r="F1857" s="37"/>
      <c r="G1857" s="37"/>
      <c r="H1857" s="37"/>
      <c r="I1857" s="37"/>
      <c r="J1857" s="37"/>
      <c r="K1857" s="37"/>
      <c r="L1857" s="37"/>
      <c r="M1857" s="79"/>
      <c r="N1857" s="38"/>
      <c r="O1857" s="22" t="str">
        <f>IF(学校情報入力!$C$7="","",IF(学校情報入力!$C$7=登録データ!F1857,1,0))</f>
        <v/>
      </c>
      <c r="P1857" s="22" t="str">
        <f>IF(学校情報入力!$C$7="","",IF(学校情報入力!$C$7=登録データ!M1857,1,0))</f>
        <v/>
      </c>
    </row>
    <row r="1858" spans="1:16">
      <c r="A1858" s="37"/>
      <c r="B1858" s="37"/>
      <c r="C1858" s="37"/>
      <c r="D1858" s="37"/>
      <c r="E1858" s="37"/>
      <c r="F1858" s="37"/>
      <c r="G1858" s="37"/>
      <c r="H1858" s="37"/>
      <c r="I1858" s="37"/>
      <c r="J1858" s="37"/>
      <c r="K1858" s="37"/>
      <c r="L1858" s="37"/>
      <c r="M1858" s="79"/>
      <c r="N1858" s="38"/>
      <c r="O1858" s="22" t="str">
        <f>IF(学校情報入力!$C$7="","",IF(学校情報入力!$C$7=登録データ!F1858,1,0))</f>
        <v/>
      </c>
      <c r="P1858" s="22" t="str">
        <f>IF(学校情報入力!$C$7="","",IF(学校情報入力!$C$7=登録データ!M1858,1,0))</f>
        <v/>
      </c>
    </row>
    <row r="1859" spans="1:16">
      <c r="A1859" s="37"/>
      <c r="B1859" s="37"/>
      <c r="C1859" s="37"/>
      <c r="D1859" s="37"/>
      <c r="E1859" s="37"/>
      <c r="F1859" s="37"/>
      <c r="G1859" s="37"/>
      <c r="H1859" s="37"/>
      <c r="I1859" s="37"/>
      <c r="J1859" s="37"/>
      <c r="K1859" s="37"/>
      <c r="L1859" s="37"/>
      <c r="M1859" s="79"/>
      <c r="N1859" s="38"/>
      <c r="O1859" s="22" t="str">
        <f>IF(学校情報入力!$C$7="","",IF(学校情報入力!$C$7=登録データ!F1859,1,0))</f>
        <v/>
      </c>
      <c r="P1859" s="22" t="str">
        <f>IF(学校情報入力!$C$7="","",IF(学校情報入力!$C$7=登録データ!M1859,1,0))</f>
        <v/>
      </c>
    </row>
    <row r="1860" spans="1:16">
      <c r="A1860" s="37"/>
      <c r="B1860" s="37"/>
      <c r="C1860" s="37"/>
      <c r="D1860" s="37"/>
      <c r="E1860" s="37"/>
      <c r="F1860" s="37"/>
      <c r="G1860" s="37"/>
      <c r="H1860" s="37"/>
      <c r="I1860" s="37"/>
      <c r="J1860" s="37"/>
      <c r="K1860" s="37"/>
      <c r="L1860" s="37"/>
      <c r="M1860" s="79"/>
      <c r="N1860" s="38"/>
      <c r="O1860" s="22" t="str">
        <f>IF(学校情報入力!$C$7="","",IF(学校情報入力!$C$7=登録データ!F1860,1,0))</f>
        <v/>
      </c>
      <c r="P1860" s="22" t="str">
        <f>IF(学校情報入力!$C$7="","",IF(学校情報入力!$C$7=登録データ!M1860,1,0))</f>
        <v/>
      </c>
    </row>
    <row r="1861" spans="1:16">
      <c r="A1861" s="37"/>
      <c r="B1861" s="37"/>
      <c r="C1861" s="37"/>
      <c r="D1861" s="37"/>
      <c r="E1861" s="37"/>
      <c r="F1861" s="37"/>
      <c r="G1861" s="37"/>
      <c r="H1861" s="37"/>
      <c r="I1861" s="37"/>
      <c r="J1861" s="37"/>
      <c r="K1861" s="37"/>
      <c r="L1861" s="37"/>
      <c r="M1861" s="79"/>
      <c r="N1861" s="38"/>
      <c r="O1861" s="22" t="str">
        <f>IF(学校情報入力!$C$7="","",IF(学校情報入力!$C$7=登録データ!F1861,1,0))</f>
        <v/>
      </c>
      <c r="P1861" s="22" t="str">
        <f>IF(学校情報入力!$C$7="","",IF(学校情報入力!$C$7=登録データ!M1861,1,0))</f>
        <v/>
      </c>
    </row>
    <row r="1862" spans="1:16">
      <c r="A1862" s="37"/>
      <c r="B1862" s="37"/>
      <c r="C1862" s="37"/>
      <c r="D1862" s="37"/>
      <c r="E1862" s="37"/>
      <c r="F1862" s="37"/>
      <c r="G1862" s="37"/>
      <c r="H1862" s="37"/>
      <c r="I1862" s="37"/>
      <c r="J1862" s="37"/>
      <c r="K1862" s="37"/>
      <c r="L1862" s="37"/>
      <c r="M1862" s="79"/>
      <c r="N1862" s="38"/>
      <c r="O1862" s="22" t="str">
        <f>IF(学校情報入力!$C$7="","",IF(学校情報入力!$C$7=登録データ!F1862,1,0))</f>
        <v/>
      </c>
      <c r="P1862" s="22" t="str">
        <f>IF(学校情報入力!$C$7="","",IF(学校情報入力!$C$7=登録データ!M1862,1,0))</f>
        <v/>
      </c>
    </row>
    <row r="1863" spans="1:16">
      <c r="A1863" s="37"/>
      <c r="B1863" s="37"/>
      <c r="C1863" s="37"/>
      <c r="D1863" s="37"/>
      <c r="E1863" s="37"/>
      <c r="F1863" s="37"/>
      <c r="G1863" s="37"/>
      <c r="H1863" s="37"/>
      <c r="I1863" s="37"/>
      <c r="J1863" s="37"/>
      <c r="K1863" s="37"/>
      <c r="L1863" s="37"/>
      <c r="M1863" s="79"/>
      <c r="N1863" s="38"/>
      <c r="O1863" s="22" t="str">
        <f>IF(学校情報入力!$C$7="","",IF(学校情報入力!$C$7=登録データ!F1863,1,0))</f>
        <v/>
      </c>
      <c r="P1863" s="22" t="str">
        <f>IF(学校情報入力!$C$7="","",IF(学校情報入力!$C$7=登録データ!M1863,1,0))</f>
        <v/>
      </c>
    </row>
    <row r="1864" spans="1:16">
      <c r="A1864" s="37"/>
      <c r="B1864" s="37"/>
      <c r="C1864" s="37"/>
      <c r="D1864" s="37"/>
      <c r="E1864" s="37"/>
      <c r="F1864" s="37"/>
      <c r="G1864" s="37"/>
      <c r="H1864" s="37"/>
      <c r="I1864" s="37"/>
      <c r="J1864" s="37"/>
      <c r="K1864" s="37"/>
      <c r="L1864" s="37"/>
      <c r="M1864" s="79"/>
      <c r="N1864" s="38"/>
      <c r="O1864" s="22" t="str">
        <f>IF(学校情報入力!$C$7="","",IF(学校情報入力!$C$7=登録データ!F1864,1,0))</f>
        <v/>
      </c>
      <c r="P1864" s="22" t="str">
        <f>IF(学校情報入力!$C$7="","",IF(学校情報入力!$C$7=登録データ!M1864,1,0))</f>
        <v/>
      </c>
    </row>
    <row r="1865" spans="1:16">
      <c r="A1865" s="37"/>
      <c r="B1865" s="37"/>
      <c r="C1865" s="37"/>
      <c r="D1865" s="37"/>
      <c r="E1865" s="37"/>
      <c r="F1865" s="37"/>
      <c r="G1865" s="37"/>
      <c r="H1865" s="37"/>
      <c r="I1865" s="37"/>
      <c r="J1865" s="37"/>
      <c r="K1865" s="37"/>
      <c r="L1865" s="37"/>
      <c r="M1865" s="79"/>
      <c r="N1865" s="38"/>
      <c r="O1865" s="22" t="str">
        <f>IF(学校情報入力!$C$7="","",IF(学校情報入力!$C$7=登録データ!F1865,1,0))</f>
        <v/>
      </c>
      <c r="P1865" s="22" t="str">
        <f>IF(学校情報入力!$C$7="","",IF(学校情報入力!$C$7=登録データ!M1865,1,0))</f>
        <v/>
      </c>
    </row>
    <row r="1866" spans="1:16">
      <c r="A1866" s="37"/>
      <c r="B1866" s="37"/>
      <c r="C1866" s="37"/>
      <c r="D1866" s="37"/>
      <c r="E1866" s="37"/>
      <c r="F1866" s="37"/>
      <c r="G1866" s="37"/>
      <c r="H1866" s="37"/>
      <c r="I1866" s="37"/>
      <c r="J1866" s="37"/>
      <c r="K1866" s="37"/>
      <c r="L1866" s="37"/>
      <c r="M1866" s="79"/>
      <c r="N1866" s="38"/>
      <c r="O1866" s="22" t="str">
        <f>IF(学校情報入力!$C$7="","",IF(学校情報入力!$C$7=登録データ!F1866,1,0))</f>
        <v/>
      </c>
      <c r="P1866" s="22" t="str">
        <f>IF(学校情報入力!$C$7="","",IF(学校情報入力!$C$7=登録データ!M1866,1,0))</f>
        <v/>
      </c>
    </row>
    <row r="1867" spans="1:16">
      <c r="A1867" s="37"/>
      <c r="B1867" s="37"/>
      <c r="C1867" s="37"/>
      <c r="D1867" s="37"/>
      <c r="E1867" s="37"/>
      <c r="F1867" s="37"/>
      <c r="G1867" s="37"/>
      <c r="H1867" s="37"/>
      <c r="I1867" s="37"/>
      <c r="J1867" s="37"/>
      <c r="K1867" s="37"/>
      <c r="L1867" s="37"/>
      <c r="M1867" s="79"/>
      <c r="N1867" s="38"/>
      <c r="O1867" s="22" t="str">
        <f>IF(学校情報入力!$C$7="","",IF(学校情報入力!$C$7=登録データ!F1867,1,0))</f>
        <v/>
      </c>
      <c r="P1867" s="22" t="str">
        <f>IF(学校情報入力!$C$7="","",IF(学校情報入力!$C$7=登録データ!M1867,1,0))</f>
        <v/>
      </c>
    </row>
    <row r="1868" spans="1:16">
      <c r="A1868" s="37"/>
      <c r="B1868" s="37"/>
      <c r="C1868" s="37"/>
      <c r="D1868" s="37"/>
      <c r="E1868" s="37"/>
      <c r="F1868" s="37"/>
      <c r="G1868" s="37"/>
      <c r="H1868" s="37"/>
      <c r="I1868" s="37"/>
      <c r="J1868" s="37"/>
      <c r="K1868" s="37"/>
      <c r="L1868" s="37"/>
      <c r="M1868" s="79"/>
      <c r="N1868" s="38"/>
      <c r="O1868" s="22" t="str">
        <f>IF(学校情報入力!$C$7="","",IF(学校情報入力!$C$7=登録データ!F1868,1,0))</f>
        <v/>
      </c>
      <c r="P1868" s="22" t="str">
        <f>IF(学校情報入力!$C$7="","",IF(学校情報入力!$C$7=登録データ!M1868,1,0))</f>
        <v/>
      </c>
    </row>
    <row r="1869" spans="1:16">
      <c r="A1869" s="37"/>
      <c r="B1869" s="37"/>
      <c r="C1869" s="37"/>
      <c r="D1869" s="37"/>
      <c r="E1869" s="37"/>
      <c r="F1869" s="37"/>
      <c r="G1869" s="37"/>
      <c r="H1869" s="37"/>
      <c r="I1869" s="37"/>
      <c r="J1869" s="37"/>
      <c r="K1869" s="37"/>
      <c r="L1869" s="37"/>
      <c r="M1869" s="79"/>
      <c r="N1869" s="38"/>
      <c r="O1869" s="22" t="str">
        <f>IF(学校情報入力!$C$7="","",IF(学校情報入力!$C$7=登録データ!F1869,1,0))</f>
        <v/>
      </c>
      <c r="P1869" s="22" t="str">
        <f>IF(学校情報入力!$C$7="","",IF(学校情報入力!$C$7=登録データ!M1869,1,0))</f>
        <v/>
      </c>
    </row>
    <row r="1870" spans="1:16">
      <c r="A1870" s="37"/>
      <c r="B1870" s="37"/>
      <c r="C1870" s="37"/>
      <c r="D1870" s="37"/>
      <c r="E1870" s="37"/>
      <c r="F1870" s="37"/>
      <c r="G1870" s="37"/>
      <c r="H1870" s="37"/>
      <c r="I1870" s="37"/>
      <c r="J1870" s="37"/>
      <c r="K1870" s="37"/>
      <c r="L1870" s="37"/>
      <c r="M1870" s="79"/>
      <c r="N1870" s="38"/>
      <c r="O1870" s="22" t="str">
        <f>IF(学校情報入力!$C$7="","",IF(学校情報入力!$C$7=登録データ!F1870,1,0))</f>
        <v/>
      </c>
      <c r="P1870" s="22" t="str">
        <f>IF(学校情報入力!$C$7="","",IF(学校情報入力!$C$7=登録データ!M1870,1,0))</f>
        <v/>
      </c>
    </row>
    <row r="1871" spans="1:16">
      <c r="A1871" s="37"/>
      <c r="B1871" s="37"/>
      <c r="C1871" s="37"/>
      <c r="D1871" s="37"/>
      <c r="E1871" s="37"/>
      <c r="F1871" s="37"/>
      <c r="G1871" s="37"/>
      <c r="H1871" s="37"/>
      <c r="I1871" s="37"/>
      <c r="J1871" s="37"/>
      <c r="K1871" s="37"/>
      <c r="L1871" s="37"/>
      <c r="M1871" s="79"/>
      <c r="N1871" s="38"/>
      <c r="O1871" s="22" t="str">
        <f>IF(学校情報入力!$C$7="","",IF(学校情報入力!$C$7=登録データ!F1871,1,0))</f>
        <v/>
      </c>
      <c r="P1871" s="22" t="str">
        <f>IF(学校情報入力!$C$7="","",IF(学校情報入力!$C$7=登録データ!M1871,1,0))</f>
        <v/>
      </c>
    </row>
    <row r="1872" spans="1:16">
      <c r="A1872" s="37"/>
      <c r="B1872" s="37"/>
      <c r="C1872" s="37"/>
      <c r="D1872" s="37"/>
      <c r="E1872" s="37"/>
      <c r="F1872" s="37"/>
      <c r="G1872" s="37"/>
      <c r="H1872" s="37"/>
      <c r="I1872" s="37"/>
      <c r="J1872" s="37"/>
      <c r="K1872" s="37"/>
      <c r="L1872" s="37"/>
      <c r="M1872" s="79"/>
      <c r="N1872" s="38"/>
      <c r="O1872" s="22" t="str">
        <f>IF(学校情報入力!$C$7="","",IF(学校情報入力!$C$7=登録データ!F1872,1,0))</f>
        <v/>
      </c>
      <c r="P1872" s="22" t="str">
        <f>IF(学校情報入力!$C$7="","",IF(学校情報入力!$C$7=登録データ!M1872,1,0))</f>
        <v/>
      </c>
    </row>
    <row r="1873" spans="1:16">
      <c r="A1873" s="37"/>
      <c r="B1873" s="37"/>
      <c r="C1873" s="37"/>
      <c r="D1873" s="37"/>
      <c r="E1873" s="37"/>
      <c r="F1873" s="37"/>
      <c r="G1873" s="37"/>
      <c r="H1873" s="37"/>
      <c r="I1873" s="37"/>
      <c r="J1873" s="37"/>
      <c r="K1873" s="37"/>
      <c r="L1873" s="37"/>
      <c r="M1873" s="79"/>
      <c r="N1873" s="38"/>
      <c r="O1873" s="22" t="str">
        <f>IF(学校情報入力!$C$7="","",IF(学校情報入力!$C$7=登録データ!F1873,1,0))</f>
        <v/>
      </c>
      <c r="P1873" s="22" t="str">
        <f>IF(学校情報入力!$C$7="","",IF(学校情報入力!$C$7=登録データ!M1873,1,0))</f>
        <v/>
      </c>
    </row>
    <row r="1874" spans="1:16">
      <c r="A1874" s="37"/>
      <c r="B1874" s="37"/>
      <c r="C1874" s="37"/>
      <c r="D1874" s="37"/>
      <c r="E1874" s="37"/>
      <c r="F1874" s="37"/>
      <c r="G1874" s="37"/>
      <c r="H1874" s="37"/>
      <c r="I1874" s="37"/>
      <c r="J1874" s="37"/>
      <c r="K1874" s="37"/>
      <c r="L1874" s="37"/>
      <c r="M1874" s="79"/>
      <c r="N1874" s="38"/>
      <c r="O1874" s="22" t="str">
        <f>IF(学校情報入力!$C$7="","",IF(学校情報入力!$C$7=登録データ!F1874,1,0))</f>
        <v/>
      </c>
      <c r="P1874" s="22" t="str">
        <f>IF(学校情報入力!$C$7="","",IF(学校情報入力!$C$7=登録データ!M1874,1,0))</f>
        <v/>
      </c>
    </row>
    <row r="1875" spans="1:16">
      <c r="A1875" s="37"/>
      <c r="B1875" s="37"/>
      <c r="C1875" s="37"/>
      <c r="D1875" s="37"/>
      <c r="E1875" s="37"/>
      <c r="F1875" s="37"/>
      <c r="G1875" s="37"/>
      <c r="H1875" s="37"/>
      <c r="I1875" s="37"/>
      <c r="J1875" s="37"/>
      <c r="K1875" s="37"/>
      <c r="L1875" s="37"/>
      <c r="M1875" s="79"/>
      <c r="N1875" s="38"/>
      <c r="O1875" s="22" t="str">
        <f>IF(学校情報入力!$C$7="","",IF(学校情報入力!$C$7=登録データ!F1875,1,0))</f>
        <v/>
      </c>
      <c r="P1875" s="22" t="str">
        <f>IF(学校情報入力!$C$7="","",IF(学校情報入力!$C$7=登録データ!M1875,1,0))</f>
        <v/>
      </c>
    </row>
    <row r="1876" spans="1:16">
      <c r="A1876" s="37"/>
      <c r="B1876" s="37"/>
      <c r="C1876" s="37"/>
      <c r="D1876" s="37"/>
      <c r="E1876" s="37"/>
      <c r="F1876" s="37"/>
      <c r="G1876" s="37"/>
      <c r="H1876" s="37"/>
      <c r="I1876" s="37"/>
      <c r="J1876" s="37"/>
      <c r="K1876" s="37"/>
      <c r="L1876" s="37"/>
      <c r="M1876" s="79"/>
      <c r="N1876" s="38"/>
      <c r="O1876" s="22" t="str">
        <f>IF(学校情報入力!$C$7="","",IF(学校情報入力!$C$7=登録データ!F1876,1,0))</f>
        <v/>
      </c>
      <c r="P1876" s="22" t="str">
        <f>IF(学校情報入力!$C$7="","",IF(学校情報入力!$C$7=登録データ!M1876,1,0))</f>
        <v/>
      </c>
    </row>
    <row r="1877" spans="1:16">
      <c r="A1877" s="37"/>
      <c r="B1877" s="37"/>
      <c r="C1877" s="37"/>
      <c r="D1877" s="37"/>
      <c r="E1877" s="37"/>
      <c r="F1877" s="37"/>
      <c r="G1877" s="37"/>
      <c r="H1877" s="37"/>
      <c r="I1877" s="37"/>
      <c r="J1877" s="37"/>
      <c r="K1877" s="37"/>
      <c r="L1877" s="37"/>
      <c r="M1877" s="79"/>
      <c r="N1877" s="38"/>
      <c r="O1877" s="22" t="str">
        <f>IF(学校情報入力!$C$7="","",IF(学校情報入力!$C$7=登録データ!F1877,1,0))</f>
        <v/>
      </c>
      <c r="P1877" s="22" t="str">
        <f>IF(学校情報入力!$C$7="","",IF(学校情報入力!$C$7=登録データ!M1877,1,0))</f>
        <v/>
      </c>
    </row>
    <row r="1878" spans="1:16">
      <c r="A1878" s="37"/>
      <c r="B1878" s="37"/>
      <c r="C1878" s="37"/>
      <c r="D1878" s="37"/>
      <c r="E1878" s="37"/>
      <c r="F1878" s="37"/>
      <c r="G1878" s="37"/>
      <c r="H1878" s="37"/>
      <c r="I1878" s="37"/>
      <c r="J1878" s="37"/>
      <c r="K1878" s="37"/>
      <c r="L1878" s="37"/>
      <c r="M1878" s="79"/>
      <c r="N1878" s="38"/>
      <c r="O1878" s="22" t="str">
        <f>IF(学校情報入力!$C$7="","",IF(学校情報入力!$C$7=登録データ!F1878,1,0))</f>
        <v/>
      </c>
      <c r="P1878" s="22" t="str">
        <f>IF(学校情報入力!$C$7="","",IF(学校情報入力!$C$7=登録データ!M1878,1,0))</f>
        <v/>
      </c>
    </row>
    <row r="1879" spans="1:16">
      <c r="A1879" s="37"/>
      <c r="B1879" s="37"/>
      <c r="C1879" s="37"/>
      <c r="D1879" s="37"/>
      <c r="E1879" s="37"/>
      <c r="F1879" s="37"/>
      <c r="G1879" s="37"/>
      <c r="H1879" s="37"/>
      <c r="I1879" s="37"/>
      <c r="J1879" s="37"/>
      <c r="K1879" s="37"/>
      <c r="L1879" s="37"/>
      <c r="M1879" s="79"/>
      <c r="N1879" s="38"/>
      <c r="O1879" s="22" t="str">
        <f>IF(学校情報入力!$C$7="","",IF(学校情報入力!$C$7=登録データ!F1879,1,0))</f>
        <v/>
      </c>
      <c r="P1879" s="22" t="str">
        <f>IF(学校情報入力!$C$7="","",IF(学校情報入力!$C$7=登録データ!M1879,1,0))</f>
        <v/>
      </c>
    </row>
    <row r="1880" spans="1:16">
      <c r="A1880" s="37"/>
      <c r="B1880" s="37"/>
      <c r="C1880" s="37"/>
      <c r="D1880" s="37"/>
      <c r="E1880" s="37"/>
      <c r="F1880" s="37"/>
      <c r="G1880" s="37"/>
      <c r="H1880" s="37"/>
      <c r="I1880" s="37"/>
      <c r="J1880" s="37"/>
      <c r="K1880" s="37"/>
      <c r="L1880" s="37"/>
      <c r="M1880" s="79"/>
      <c r="N1880" s="38"/>
      <c r="O1880" s="22" t="str">
        <f>IF(学校情報入力!$C$7="","",IF(学校情報入力!$C$7=登録データ!F1880,1,0))</f>
        <v/>
      </c>
      <c r="P1880" s="22" t="str">
        <f>IF(学校情報入力!$C$7="","",IF(学校情報入力!$C$7=登録データ!M1880,1,0))</f>
        <v/>
      </c>
    </row>
    <row r="1881" spans="1:16">
      <c r="A1881" s="37"/>
      <c r="B1881" s="37"/>
      <c r="C1881" s="37"/>
      <c r="D1881" s="37"/>
      <c r="E1881" s="37"/>
      <c r="F1881" s="37"/>
      <c r="G1881" s="37"/>
      <c r="H1881" s="37"/>
      <c r="I1881" s="37"/>
      <c r="J1881" s="37"/>
      <c r="K1881" s="37"/>
      <c r="L1881" s="37"/>
      <c r="M1881" s="79"/>
      <c r="N1881" s="38"/>
      <c r="O1881" s="22" t="str">
        <f>IF(学校情報入力!$C$7="","",IF(学校情報入力!$C$7=登録データ!F1881,1,0))</f>
        <v/>
      </c>
      <c r="P1881" s="22" t="str">
        <f>IF(学校情報入力!$C$7="","",IF(学校情報入力!$C$7=登録データ!M1881,1,0))</f>
        <v/>
      </c>
    </row>
    <row r="1882" spans="1:16">
      <c r="A1882" s="37"/>
      <c r="B1882" s="37"/>
      <c r="C1882" s="37"/>
      <c r="D1882" s="37"/>
      <c r="E1882" s="37"/>
      <c r="F1882" s="37"/>
      <c r="G1882" s="37"/>
      <c r="H1882" s="37"/>
      <c r="I1882" s="37"/>
      <c r="J1882" s="37"/>
      <c r="K1882" s="37"/>
      <c r="L1882" s="37"/>
      <c r="M1882" s="79"/>
      <c r="N1882" s="38"/>
      <c r="O1882" s="22" t="str">
        <f>IF(学校情報入力!$C$7="","",IF(学校情報入力!$C$7=登録データ!F1882,1,0))</f>
        <v/>
      </c>
      <c r="P1882" s="22" t="str">
        <f>IF(学校情報入力!$C$7="","",IF(学校情報入力!$C$7=登録データ!M1882,1,0))</f>
        <v/>
      </c>
    </row>
    <row r="1883" spans="1:16">
      <c r="A1883" s="37"/>
      <c r="B1883" s="37"/>
      <c r="C1883" s="37"/>
      <c r="D1883" s="37"/>
      <c r="E1883" s="37"/>
      <c r="F1883" s="37"/>
      <c r="G1883" s="37"/>
      <c r="H1883" s="37"/>
      <c r="I1883" s="37"/>
      <c r="J1883" s="37"/>
      <c r="K1883" s="37"/>
      <c r="L1883" s="37"/>
      <c r="M1883" s="79"/>
      <c r="N1883" s="38"/>
      <c r="O1883" s="22" t="str">
        <f>IF(学校情報入力!$C$7="","",IF(学校情報入力!$C$7=登録データ!F1883,1,0))</f>
        <v/>
      </c>
      <c r="P1883" s="22" t="str">
        <f>IF(学校情報入力!$C$7="","",IF(学校情報入力!$C$7=登録データ!M1883,1,0))</f>
        <v/>
      </c>
    </row>
    <row r="1884" spans="1:16">
      <c r="A1884" s="37"/>
      <c r="B1884" s="37"/>
      <c r="C1884" s="37"/>
      <c r="D1884" s="37"/>
      <c r="E1884" s="37"/>
      <c r="F1884" s="37"/>
      <c r="G1884" s="37"/>
      <c r="H1884" s="37"/>
      <c r="I1884" s="37"/>
      <c r="J1884" s="37"/>
      <c r="K1884" s="37"/>
      <c r="L1884" s="37"/>
      <c r="M1884" s="79"/>
      <c r="N1884" s="38"/>
      <c r="O1884" s="22" t="str">
        <f>IF(学校情報入力!$C$7="","",IF(学校情報入力!$C$7=登録データ!F1884,1,0))</f>
        <v/>
      </c>
      <c r="P1884" s="22" t="str">
        <f>IF(学校情報入力!$C$7="","",IF(学校情報入力!$C$7=登録データ!M1884,1,0))</f>
        <v/>
      </c>
    </row>
    <row r="1885" spans="1:16">
      <c r="A1885" s="37"/>
      <c r="B1885" s="37"/>
      <c r="C1885" s="37"/>
      <c r="D1885" s="37"/>
      <c r="E1885" s="37"/>
      <c r="F1885" s="37"/>
      <c r="G1885" s="37"/>
      <c r="H1885" s="37"/>
      <c r="I1885" s="37"/>
      <c r="J1885" s="37"/>
      <c r="K1885" s="37"/>
      <c r="L1885" s="37"/>
      <c r="M1885" s="79"/>
      <c r="N1885" s="38"/>
      <c r="O1885" s="22" t="str">
        <f>IF(学校情報入力!$C$7="","",IF(学校情報入力!$C$7=登録データ!F1885,1,0))</f>
        <v/>
      </c>
      <c r="P1885" s="22" t="str">
        <f>IF(学校情報入力!$C$7="","",IF(学校情報入力!$C$7=登録データ!M1885,1,0))</f>
        <v/>
      </c>
    </row>
    <row r="1886" spans="1:16">
      <c r="A1886" s="37"/>
      <c r="B1886" s="37"/>
      <c r="C1886" s="37"/>
      <c r="D1886" s="37"/>
      <c r="E1886" s="37"/>
      <c r="F1886" s="37"/>
      <c r="G1886" s="37"/>
      <c r="H1886" s="37"/>
      <c r="I1886" s="37"/>
      <c r="J1886" s="37"/>
      <c r="K1886" s="37"/>
      <c r="L1886" s="37"/>
      <c r="M1886" s="79"/>
      <c r="N1886" s="38"/>
      <c r="O1886" s="22" t="str">
        <f>IF(学校情報入力!$C$7="","",IF(学校情報入力!$C$7=登録データ!F1886,1,0))</f>
        <v/>
      </c>
      <c r="P1886" s="22" t="str">
        <f>IF(学校情報入力!$C$7="","",IF(学校情報入力!$C$7=登録データ!M1886,1,0))</f>
        <v/>
      </c>
    </row>
    <row r="1887" spans="1:16">
      <c r="A1887" s="37"/>
      <c r="B1887" s="37"/>
      <c r="C1887" s="37"/>
      <c r="D1887" s="37"/>
      <c r="E1887" s="37"/>
      <c r="F1887" s="37"/>
      <c r="G1887" s="37"/>
      <c r="H1887" s="37"/>
      <c r="I1887" s="37"/>
      <c r="J1887" s="37"/>
      <c r="K1887" s="37"/>
      <c r="L1887" s="37"/>
      <c r="M1887" s="79"/>
      <c r="N1887" s="38"/>
      <c r="O1887" s="22" t="str">
        <f>IF(学校情報入力!$C$7="","",IF(学校情報入力!$C$7=登録データ!F1887,1,0))</f>
        <v/>
      </c>
      <c r="P1887" s="22" t="str">
        <f>IF(学校情報入力!$C$7="","",IF(学校情報入力!$C$7=登録データ!M1887,1,0))</f>
        <v/>
      </c>
    </row>
    <row r="1888" spans="1:16">
      <c r="A1888" s="37"/>
      <c r="B1888" s="37"/>
      <c r="C1888" s="37"/>
      <c r="D1888" s="37"/>
      <c r="E1888" s="37"/>
      <c r="F1888" s="37"/>
      <c r="G1888" s="37"/>
      <c r="H1888" s="37"/>
      <c r="I1888" s="37"/>
      <c r="J1888" s="37"/>
      <c r="K1888" s="37"/>
      <c r="L1888" s="37"/>
      <c r="M1888" s="79"/>
      <c r="N1888" s="38"/>
      <c r="O1888" s="22" t="str">
        <f>IF(学校情報入力!$C$7="","",IF(学校情報入力!$C$7=登録データ!F1888,1,0))</f>
        <v/>
      </c>
      <c r="P1888" s="22" t="str">
        <f>IF(学校情報入力!$C$7="","",IF(学校情報入力!$C$7=登録データ!M1888,1,0))</f>
        <v/>
      </c>
    </row>
    <row r="1889" spans="1:16">
      <c r="A1889" s="37"/>
      <c r="B1889" s="37"/>
      <c r="C1889" s="37"/>
      <c r="D1889" s="37"/>
      <c r="E1889" s="37"/>
      <c r="F1889" s="37"/>
      <c r="G1889" s="37"/>
      <c r="H1889" s="37"/>
      <c r="I1889" s="37"/>
      <c r="J1889" s="37"/>
      <c r="K1889" s="37"/>
      <c r="L1889" s="37"/>
      <c r="M1889" s="79"/>
      <c r="N1889" s="38"/>
      <c r="O1889" s="22" t="str">
        <f>IF(学校情報入力!$C$7="","",IF(学校情報入力!$C$7=登録データ!F1889,1,0))</f>
        <v/>
      </c>
      <c r="P1889" s="22" t="str">
        <f>IF(学校情報入力!$C$7="","",IF(学校情報入力!$C$7=登録データ!M1889,1,0))</f>
        <v/>
      </c>
    </row>
    <row r="1890" spans="1:16">
      <c r="A1890" s="37"/>
      <c r="B1890" s="37"/>
      <c r="C1890" s="37"/>
      <c r="D1890" s="37"/>
      <c r="E1890" s="37"/>
      <c r="F1890" s="37"/>
      <c r="G1890" s="37"/>
      <c r="H1890" s="37"/>
      <c r="I1890" s="37"/>
      <c r="J1890" s="37"/>
      <c r="K1890" s="37"/>
      <c r="L1890" s="37"/>
      <c r="M1890" s="79"/>
      <c r="N1890" s="38"/>
      <c r="O1890" s="22" t="str">
        <f>IF(学校情報入力!$C$7="","",IF(学校情報入力!$C$7=登録データ!F1890,1,0))</f>
        <v/>
      </c>
      <c r="P1890" s="22" t="str">
        <f>IF(学校情報入力!$C$7="","",IF(学校情報入力!$C$7=登録データ!M1890,1,0))</f>
        <v/>
      </c>
    </row>
    <row r="1891" spans="1:16">
      <c r="A1891" s="37"/>
      <c r="B1891" s="37"/>
      <c r="C1891" s="37"/>
      <c r="D1891" s="37"/>
      <c r="E1891" s="37"/>
      <c r="F1891" s="37"/>
      <c r="G1891" s="37"/>
      <c r="H1891" s="37"/>
      <c r="I1891" s="37"/>
      <c r="J1891" s="37"/>
      <c r="K1891" s="37"/>
      <c r="L1891" s="37"/>
      <c r="M1891" s="79"/>
      <c r="N1891" s="38"/>
      <c r="O1891" s="22" t="str">
        <f>IF(学校情報入力!$C$7="","",IF(学校情報入力!$C$7=登録データ!F1891,1,0))</f>
        <v/>
      </c>
      <c r="P1891" s="22" t="str">
        <f>IF(学校情報入力!$C$7="","",IF(学校情報入力!$C$7=登録データ!M1891,1,0))</f>
        <v/>
      </c>
    </row>
    <row r="1892" spans="1:16">
      <c r="A1892" s="37"/>
      <c r="B1892" s="37"/>
      <c r="C1892" s="37"/>
      <c r="D1892" s="37"/>
      <c r="E1892" s="37"/>
      <c r="F1892" s="37"/>
      <c r="G1892" s="37"/>
      <c r="H1892" s="37"/>
      <c r="I1892" s="37"/>
      <c r="J1892" s="37"/>
      <c r="K1892" s="37"/>
      <c r="L1892" s="37"/>
      <c r="M1892" s="79"/>
      <c r="N1892" s="38"/>
      <c r="O1892" s="22" t="str">
        <f>IF(学校情報入力!$C$7="","",IF(学校情報入力!$C$7=登録データ!F1892,1,0))</f>
        <v/>
      </c>
      <c r="P1892" s="22" t="str">
        <f>IF(学校情報入力!$C$7="","",IF(学校情報入力!$C$7=登録データ!M1892,1,0))</f>
        <v/>
      </c>
    </row>
    <row r="1893" spans="1:16">
      <c r="A1893" s="37"/>
      <c r="B1893" s="37"/>
      <c r="C1893" s="37"/>
      <c r="D1893" s="37"/>
      <c r="E1893" s="37"/>
      <c r="F1893" s="37"/>
      <c r="G1893" s="37"/>
      <c r="H1893" s="37"/>
      <c r="I1893" s="37"/>
      <c r="J1893" s="37"/>
      <c r="K1893" s="37"/>
      <c r="L1893" s="37"/>
      <c r="M1893" s="79"/>
      <c r="N1893" s="38"/>
      <c r="O1893" s="22" t="str">
        <f>IF(学校情報入力!$C$7="","",IF(学校情報入力!$C$7=登録データ!F1893,1,0))</f>
        <v/>
      </c>
      <c r="P1893" s="22" t="str">
        <f>IF(学校情報入力!$C$7="","",IF(学校情報入力!$C$7=登録データ!M1893,1,0))</f>
        <v/>
      </c>
    </row>
    <row r="1894" spans="1:16">
      <c r="A1894" s="37"/>
      <c r="B1894" s="37"/>
      <c r="C1894" s="37"/>
      <c r="D1894" s="37"/>
      <c r="E1894" s="37"/>
      <c r="F1894" s="37"/>
      <c r="G1894" s="37"/>
      <c r="H1894" s="37"/>
      <c r="I1894" s="37"/>
      <c r="J1894" s="37"/>
      <c r="K1894" s="37"/>
      <c r="L1894" s="37"/>
      <c r="M1894" s="79"/>
      <c r="N1894" s="38"/>
      <c r="O1894" s="22" t="str">
        <f>IF(学校情報入力!$C$7="","",IF(学校情報入力!$C$7=登録データ!F1894,1,0))</f>
        <v/>
      </c>
      <c r="P1894" s="22" t="str">
        <f>IF(学校情報入力!$C$7="","",IF(学校情報入力!$C$7=登録データ!M1894,1,0))</f>
        <v/>
      </c>
    </row>
    <row r="1895" spans="1:16">
      <c r="A1895" s="37"/>
      <c r="B1895" s="37"/>
      <c r="C1895" s="37"/>
      <c r="D1895" s="37"/>
      <c r="E1895" s="37"/>
      <c r="F1895" s="37"/>
      <c r="G1895" s="37"/>
      <c r="H1895" s="37"/>
      <c r="I1895" s="37"/>
      <c r="J1895" s="37"/>
      <c r="K1895" s="37"/>
      <c r="L1895" s="37"/>
      <c r="M1895" s="79"/>
      <c r="N1895" s="38"/>
      <c r="O1895" s="22" t="str">
        <f>IF(学校情報入力!$C$7="","",IF(学校情報入力!$C$7=登録データ!F1895,1,0))</f>
        <v/>
      </c>
      <c r="P1895" s="22" t="str">
        <f>IF(学校情報入力!$C$7="","",IF(学校情報入力!$C$7=登録データ!M1895,1,0))</f>
        <v/>
      </c>
    </row>
    <row r="1896" spans="1:16">
      <c r="A1896" s="37"/>
      <c r="B1896" s="37"/>
      <c r="C1896" s="37"/>
      <c r="D1896" s="37"/>
      <c r="E1896" s="37"/>
      <c r="F1896" s="37"/>
      <c r="G1896" s="37"/>
      <c r="H1896" s="37"/>
      <c r="I1896" s="37"/>
      <c r="J1896" s="37"/>
      <c r="K1896" s="37"/>
      <c r="L1896" s="37"/>
      <c r="M1896" s="79"/>
      <c r="N1896" s="38"/>
      <c r="O1896" s="22" t="str">
        <f>IF(学校情報入力!$C$7="","",IF(学校情報入力!$C$7=登録データ!F1896,1,0))</f>
        <v/>
      </c>
      <c r="P1896" s="22" t="str">
        <f>IF(学校情報入力!$C$7="","",IF(学校情報入力!$C$7=登録データ!M1896,1,0))</f>
        <v/>
      </c>
    </row>
    <row r="1897" spans="1:16">
      <c r="A1897" s="37"/>
      <c r="B1897" s="37"/>
      <c r="C1897" s="37"/>
      <c r="D1897" s="37"/>
      <c r="E1897" s="37"/>
      <c r="F1897" s="37"/>
      <c r="G1897" s="37"/>
      <c r="H1897" s="37"/>
      <c r="I1897" s="37"/>
      <c r="J1897" s="37"/>
      <c r="K1897" s="37"/>
      <c r="L1897" s="37"/>
      <c r="M1897" s="79"/>
      <c r="N1897" s="38"/>
      <c r="O1897" s="22" t="str">
        <f>IF(学校情報入力!$C$7="","",IF(学校情報入力!$C$7=登録データ!F1897,1,0))</f>
        <v/>
      </c>
      <c r="P1897" s="22" t="str">
        <f>IF(学校情報入力!$C$7="","",IF(学校情報入力!$C$7=登録データ!M1897,1,0))</f>
        <v/>
      </c>
    </row>
    <row r="1898" spans="1:16">
      <c r="A1898" s="37"/>
      <c r="B1898" s="37"/>
      <c r="C1898" s="37"/>
      <c r="D1898" s="37"/>
      <c r="E1898" s="37"/>
      <c r="F1898" s="37"/>
      <c r="G1898" s="37"/>
      <c r="H1898" s="37"/>
      <c r="I1898" s="37"/>
      <c r="J1898" s="37"/>
      <c r="K1898" s="37"/>
      <c r="L1898" s="37"/>
      <c r="M1898" s="79"/>
      <c r="N1898" s="38"/>
      <c r="O1898" s="22" t="str">
        <f>IF(学校情報入力!$C$7="","",IF(学校情報入力!$C$7=登録データ!F1898,1,0))</f>
        <v/>
      </c>
      <c r="P1898" s="22" t="str">
        <f>IF(学校情報入力!$C$7="","",IF(学校情報入力!$C$7=登録データ!M1898,1,0))</f>
        <v/>
      </c>
    </row>
    <row r="1899" spans="1:16">
      <c r="A1899" s="37"/>
      <c r="B1899" s="37"/>
      <c r="C1899" s="37"/>
      <c r="D1899" s="37"/>
      <c r="E1899" s="37"/>
      <c r="F1899" s="37"/>
      <c r="G1899" s="37"/>
      <c r="H1899" s="37"/>
      <c r="I1899" s="37"/>
      <c r="J1899" s="37"/>
      <c r="K1899" s="37"/>
      <c r="L1899" s="37"/>
      <c r="M1899" s="79"/>
      <c r="N1899" s="38"/>
      <c r="O1899" s="22" t="str">
        <f>IF(学校情報入力!$C$7="","",IF(学校情報入力!$C$7=登録データ!F1899,1,0))</f>
        <v/>
      </c>
      <c r="P1899" s="22" t="str">
        <f>IF(学校情報入力!$C$7="","",IF(学校情報入力!$C$7=登録データ!M1899,1,0))</f>
        <v/>
      </c>
    </row>
    <row r="1900" spans="1:16">
      <c r="A1900" s="37"/>
      <c r="B1900" s="37"/>
      <c r="C1900" s="37"/>
      <c r="D1900" s="37"/>
      <c r="E1900" s="37"/>
      <c r="F1900" s="37"/>
      <c r="G1900" s="37"/>
      <c r="H1900" s="37"/>
      <c r="I1900" s="37"/>
      <c r="J1900" s="37"/>
      <c r="K1900" s="37"/>
      <c r="L1900" s="37"/>
      <c r="M1900" s="79"/>
      <c r="N1900" s="38"/>
      <c r="O1900" s="22" t="str">
        <f>IF(学校情報入力!$C$7="","",IF(学校情報入力!$C$7=登録データ!F1900,1,0))</f>
        <v/>
      </c>
      <c r="P1900" s="22" t="str">
        <f>IF(学校情報入力!$C$7="","",IF(学校情報入力!$C$7=登録データ!M1900,1,0))</f>
        <v/>
      </c>
    </row>
    <row r="1901" spans="1:16">
      <c r="A1901" s="37"/>
      <c r="B1901" s="37"/>
      <c r="C1901" s="37"/>
      <c r="D1901" s="37"/>
      <c r="E1901" s="37"/>
      <c r="F1901" s="37"/>
      <c r="G1901" s="37"/>
      <c r="H1901" s="37"/>
      <c r="I1901" s="37"/>
      <c r="J1901" s="37"/>
      <c r="K1901" s="37"/>
      <c r="L1901" s="37"/>
      <c r="M1901" s="79"/>
      <c r="N1901" s="38"/>
      <c r="O1901" s="22" t="str">
        <f>IF(学校情報入力!$C$7="","",IF(学校情報入力!$C$7=登録データ!F1901,1,0))</f>
        <v/>
      </c>
      <c r="P1901" s="22" t="str">
        <f>IF(学校情報入力!$C$7="","",IF(学校情報入力!$C$7=登録データ!M1901,1,0))</f>
        <v/>
      </c>
    </row>
    <row r="1902" spans="1:16">
      <c r="A1902" s="37"/>
      <c r="B1902" s="37"/>
      <c r="C1902" s="37"/>
      <c r="D1902" s="37"/>
      <c r="E1902" s="37"/>
      <c r="F1902" s="37"/>
      <c r="G1902" s="37"/>
      <c r="H1902" s="37"/>
      <c r="I1902" s="37"/>
      <c r="J1902" s="37"/>
      <c r="K1902" s="37"/>
      <c r="L1902" s="37"/>
      <c r="M1902" s="79"/>
      <c r="N1902" s="38"/>
      <c r="O1902" s="22" t="str">
        <f>IF(学校情報入力!$C$7="","",IF(学校情報入力!$C$7=登録データ!F1902,1,0))</f>
        <v/>
      </c>
      <c r="P1902" s="22" t="str">
        <f>IF(学校情報入力!$C$7="","",IF(学校情報入力!$C$7=登録データ!M1902,1,0))</f>
        <v/>
      </c>
    </row>
    <row r="1903" spans="1:16">
      <c r="A1903" s="37"/>
      <c r="B1903" s="37"/>
      <c r="C1903" s="37"/>
      <c r="D1903" s="37"/>
      <c r="E1903" s="37"/>
      <c r="F1903" s="37"/>
      <c r="G1903" s="37"/>
      <c r="H1903" s="37"/>
      <c r="I1903" s="37"/>
      <c r="J1903" s="37"/>
      <c r="K1903" s="37"/>
      <c r="L1903" s="37"/>
      <c r="M1903" s="79"/>
      <c r="N1903" s="38"/>
      <c r="O1903" s="22" t="str">
        <f>IF(学校情報入力!$C$7="","",IF(学校情報入力!$C$7=登録データ!F1903,1,0))</f>
        <v/>
      </c>
      <c r="P1903" s="22" t="str">
        <f>IF(学校情報入力!$C$7="","",IF(学校情報入力!$C$7=登録データ!M1903,1,0))</f>
        <v/>
      </c>
    </row>
    <row r="1904" spans="1:16">
      <c r="A1904" s="37"/>
      <c r="B1904" s="37"/>
      <c r="C1904" s="37"/>
      <c r="D1904" s="37"/>
      <c r="E1904" s="37"/>
      <c r="F1904" s="37"/>
      <c r="G1904" s="37"/>
      <c r="H1904" s="37"/>
      <c r="I1904" s="37"/>
      <c r="J1904" s="37"/>
      <c r="K1904" s="37"/>
      <c r="L1904" s="37"/>
      <c r="M1904" s="79"/>
      <c r="N1904" s="38"/>
      <c r="O1904" s="22" t="str">
        <f>IF(学校情報入力!$C$7="","",IF(学校情報入力!$C$7=登録データ!F1904,1,0))</f>
        <v/>
      </c>
      <c r="P1904" s="22" t="str">
        <f>IF(学校情報入力!$C$7="","",IF(学校情報入力!$C$7=登録データ!M1904,1,0))</f>
        <v/>
      </c>
    </row>
    <row r="1905" spans="1:16">
      <c r="A1905" s="37"/>
      <c r="B1905" s="37"/>
      <c r="C1905" s="37"/>
      <c r="D1905" s="37"/>
      <c r="E1905" s="37"/>
      <c r="F1905" s="37"/>
      <c r="G1905" s="37"/>
      <c r="H1905" s="37"/>
      <c r="I1905" s="37"/>
      <c r="J1905" s="37"/>
      <c r="K1905" s="37"/>
      <c r="L1905" s="37"/>
      <c r="M1905" s="79"/>
      <c r="N1905" s="38"/>
      <c r="O1905" s="22" t="str">
        <f>IF(学校情報入力!$C$7="","",IF(学校情報入力!$C$7=登録データ!F1905,1,0))</f>
        <v/>
      </c>
      <c r="P1905" s="22" t="str">
        <f>IF(学校情報入力!$C$7="","",IF(学校情報入力!$C$7=登録データ!M1905,1,0))</f>
        <v/>
      </c>
    </row>
    <row r="1906" spans="1:16">
      <c r="A1906" s="37"/>
      <c r="B1906" s="37"/>
      <c r="C1906" s="37"/>
      <c r="D1906" s="37"/>
      <c r="E1906" s="37"/>
      <c r="F1906" s="37"/>
      <c r="G1906" s="37"/>
      <c r="H1906" s="37"/>
      <c r="I1906" s="37"/>
      <c r="J1906" s="37"/>
      <c r="K1906" s="37"/>
      <c r="L1906" s="37"/>
      <c r="M1906" s="79"/>
      <c r="N1906" s="38"/>
      <c r="O1906" s="22" t="str">
        <f>IF(学校情報入力!$C$7="","",IF(学校情報入力!$C$7=登録データ!F1906,1,0))</f>
        <v/>
      </c>
      <c r="P1906" s="22" t="str">
        <f>IF(学校情報入力!$C$7="","",IF(学校情報入力!$C$7=登録データ!M1906,1,0))</f>
        <v/>
      </c>
    </row>
    <row r="1907" spans="1:16">
      <c r="A1907" s="37"/>
      <c r="B1907" s="37"/>
      <c r="C1907" s="37"/>
      <c r="D1907" s="37"/>
      <c r="E1907" s="37"/>
      <c r="F1907" s="37"/>
      <c r="G1907" s="37"/>
      <c r="H1907" s="37"/>
      <c r="I1907" s="37"/>
      <c r="J1907" s="37"/>
      <c r="K1907" s="37"/>
      <c r="L1907" s="37"/>
      <c r="M1907" s="79"/>
      <c r="N1907" s="38"/>
      <c r="O1907" s="22" t="str">
        <f>IF(学校情報入力!$C$7="","",IF(学校情報入力!$C$7=登録データ!F1907,1,0))</f>
        <v/>
      </c>
      <c r="P1907" s="22" t="str">
        <f>IF(学校情報入力!$C$7="","",IF(学校情報入力!$C$7=登録データ!M1907,1,0))</f>
        <v/>
      </c>
    </row>
    <row r="1908" spans="1:16">
      <c r="A1908" s="37"/>
      <c r="B1908" s="37"/>
      <c r="C1908" s="37"/>
      <c r="D1908" s="37"/>
      <c r="E1908" s="37"/>
      <c r="F1908" s="37"/>
      <c r="G1908" s="37"/>
      <c r="H1908" s="37"/>
      <c r="I1908" s="37"/>
      <c r="J1908" s="37"/>
      <c r="K1908" s="37"/>
      <c r="L1908" s="37"/>
      <c r="M1908" s="79"/>
      <c r="N1908" s="38"/>
      <c r="O1908" s="22" t="str">
        <f>IF(学校情報入力!$C$7="","",IF(学校情報入力!$C$7=登録データ!F1908,1,0))</f>
        <v/>
      </c>
      <c r="P1908" s="22" t="str">
        <f>IF(学校情報入力!$C$7="","",IF(学校情報入力!$C$7=登録データ!M1908,1,0))</f>
        <v/>
      </c>
    </row>
    <row r="1909" spans="1:16">
      <c r="A1909" s="37"/>
      <c r="B1909" s="37"/>
      <c r="C1909" s="37"/>
      <c r="D1909" s="37"/>
      <c r="E1909" s="37"/>
      <c r="F1909" s="37"/>
      <c r="G1909" s="37"/>
      <c r="H1909" s="37"/>
      <c r="I1909" s="37"/>
      <c r="J1909" s="37"/>
      <c r="K1909" s="37"/>
      <c r="L1909" s="37"/>
      <c r="M1909" s="79"/>
      <c r="N1909" s="38"/>
      <c r="O1909" s="22" t="str">
        <f>IF(学校情報入力!$C$7="","",IF(学校情報入力!$C$7=登録データ!F1909,1,0))</f>
        <v/>
      </c>
      <c r="P1909" s="22" t="str">
        <f>IF(学校情報入力!$C$7="","",IF(学校情報入力!$C$7=登録データ!M1909,1,0))</f>
        <v/>
      </c>
    </row>
    <row r="1910" spans="1:16">
      <c r="A1910" s="37"/>
      <c r="B1910" s="37"/>
      <c r="C1910" s="37"/>
      <c r="D1910" s="37"/>
      <c r="E1910" s="37"/>
      <c r="F1910" s="37"/>
      <c r="G1910" s="37"/>
      <c r="H1910" s="37"/>
      <c r="I1910" s="37"/>
      <c r="J1910" s="37"/>
      <c r="K1910" s="37"/>
      <c r="L1910" s="37"/>
      <c r="M1910" s="79"/>
      <c r="N1910" s="38"/>
      <c r="O1910" s="22" t="str">
        <f>IF(学校情報入力!$C$7="","",IF(学校情報入力!$C$7=登録データ!F1910,1,0))</f>
        <v/>
      </c>
      <c r="P1910" s="22" t="str">
        <f>IF(学校情報入力!$C$7="","",IF(学校情報入力!$C$7=登録データ!M1910,1,0))</f>
        <v/>
      </c>
    </row>
    <row r="1911" spans="1:16">
      <c r="A1911" s="37"/>
      <c r="B1911" s="37"/>
      <c r="C1911" s="37"/>
      <c r="D1911" s="37"/>
      <c r="E1911" s="37"/>
      <c r="F1911" s="37"/>
      <c r="G1911" s="37"/>
      <c r="H1911" s="37"/>
      <c r="I1911" s="37"/>
      <c r="J1911" s="37"/>
      <c r="K1911" s="37"/>
      <c r="L1911" s="37"/>
      <c r="M1911" s="79"/>
      <c r="N1911" s="38"/>
      <c r="O1911" s="22" t="str">
        <f>IF(学校情報入力!$C$7="","",IF(学校情報入力!$C$7=登録データ!F1911,1,0))</f>
        <v/>
      </c>
      <c r="P1911" s="22" t="str">
        <f>IF(学校情報入力!$C$7="","",IF(学校情報入力!$C$7=登録データ!M1911,1,0))</f>
        <v/>
      </c>
    </row>
    <row r="1912" spans="1:16">
      <c r="A1912" s="37"/>
      <c r="B1912" s="37"/>
      <c r="C1912" s="37"/>
      <c r="D1912" s="37"/>
      <c r="E1912" s="37"/>
      <c r="F1912" s="37"/>
      <c r="G1912" s="37"/>
      <c r="H1912" s="37"/>
      <c r="I1912" s="37"/>
      <c r="J1912" s="37"/>
      <c r="K1912" s="37"/>
      <c r="L1912" s="37"/>
      <c r="M1912" s="79"/>
      <c r="N1912" s="38"/>
      <c r="O1912" s="22" t="str">
        <f>IF(学校情報入力!$C$7="","",IF(学校情報入力!$C$7=登録データ!F1912,1,0))</f>
        <v/>
      </c>
      <c r="P1912" s="22" t="str">
        <f>IF(学校情報入力!$C$7="","",IF(学校情報入力!$C$7=登録データ!M1912,1,0))</f>
        <v/>
      </c>
    </row>
    <row r="1913" spans="1:16">
      <c r="A1913" s="37"/>
      <c r="B1913" s="37"/>
      <c r="C1913" s="37"/>
      <c r="D1913" s="37"/>
      <c r="E1913" s="37"/>
      <c r="F1913" s="37"/>
      <c r="G1913" s="37"/>
      <c r="H1913" s="37"/>
      <c r="I1913" s="37"/>
      <c r="J1913" s="37"/>
      <c r="K1913" s="37"/>
      <c r="L1913" s="37"/>
      <c r="M1913" s="79"/>
      <c r="N1913" s="38"/>
      <c r="O1913" s="22" t="str">
        <f>IF(学校情報入力!$C$7="","",IF(学校情報入力!$C$7=登録データ!F1913,1,0))</f>
        <v/>
      </c>
      <c r="P1913" s="22" t="str">
        <f>IF(学校情報入力!$C$7="","",IF(学校情報入力!$C$7=登録データ!M1913,1,0))</f>
        <v/>
      </c>
    </row>
    <row r="1914" spans="1:16">
      <c r="A1914" s="37"/>
      <c r="B1914" s="37"/>
      <c r="C1914" s="37"/>
      <c r="D1914" s="37"/>
      <c r="E1914" s="37"/>
      <c r="F1914" s="37"/>
      <c r="G1914" s="37"/>
      <c r="H1914" s="37"/>
      <c r="I1914" s="37"/>
      <c r="J1914" s="37"/>
      <c r="K1914" s="37"/>
      <c r="L1914" s="37"/>
      <c r="M1914" s="79"/>
      <c r="N1914" s="38"/>
      <c r="O1914" s="22" t="str">
        <f>IF(学校情報入力!$C$7="","",IF(学校情報入力!$C$7=登録データ!F1914,1,0))</f>
        <v/>
      </c>
      <c r="P1914" s="22" t="str">
        <f>IF(学校情報入力!$C$7="","",IF(学校情報入力!$C$7=登録データ!M1914,1,0))</f>
        <v/>
      </c>
    </row>
    <row r="1915" spans="1:16">
      <c r="A1915" s="37"/>
      <c r="B1915" s="37"/>
      <c r="C1915" s="37"/>
      <c r="D1915" s="37"/>
      <c r="E1915" s="37"/>
      <c r="F1915" s="37"/>
      <c r="G1915" s="37"/>
      <c r="H1915" s="37"/>
      <c r="I1915" s="37"/>
      <c r="J1915" s="37"/>
      <c r="K1915" s="37"/>
      <c r="L1915" s="37"/>
      <c r="M1915" s="79"/>
      <c r="N1915" s="38"/>
      <c r="O1915" s="22" t="str">
        <f>IF(学校情報入力!$C$7="","",IF(学校情報入力!$C$7=登録データ!F1915,1,0))</f>
        <v/>
      </c>
      <c r="P1915" s="22" t="str">
        <f>IF(学校情報入力!$C$7="","",IF(学校情報入力!$C$7=登録データ!M1915,1,0))</f>
        <v/>
      </c>
    </row>
    <row r="1916" spans="1:16">
      <c r="A1916" s="37"/>
      <c r="B1916" s="37"/>
      <c r="C1916" s="37"/>
      <c r="D1916" s="37"/>
      <c r="E1916" s="37"/>
      <c r="F1916" s="37"/>
      <c r="G1916" s="37"/>
      <c r="H1916" s="37"/>
      <c r="I1916" s="37"/>
      <c r="J1916" s="37"/>
      <c r="K1916" s="37"/>
      <c r="L1916" s="37"/>
      <c r="M1916" s="79"/>
      <c r="N1916" s="38"/>
      <c r="O1916" s="22" t="str">
        <f>IF(学校情報入力!$C$7="","",IF(学校情報入力!$C$7=登録データ!F1916,1,0))</f>
        <v/>
      </c>
      <c r="P1916" s="22" t="str">
        <f>IF(学校情報入力!$C$7="","",IF(学校情報入力!$C$7=登録データ!M1916,1,0))</f>
        <v/>
      </c>
    </row>
    <row r="1917" spans="1:16">
      <c r="A1917" s="37"/>
      <c r="B1917" s="37"/>
      <c r="C1917" s="37"/>
      <c r="D1917" s="37"/>
      <c r="E1917" s="37"/>
      <c r="F1917" s="37"/>
      <c r="G1917" s="37"/>
      <c r="H1917" s="37"/>
      <c r="I1917" s="37"/>
      <c r="J1917" s="37"/>
      <c r="K1917" s="37"/>
      <c r="L1917" s="37"/>
      <c r="M1917" s="79"/>
      <c r="N1917" s="38"/>
      <c r="O1917" s="22" t="str">
        <f>IF(学校情報入力!$C$7="","",IF(学校情報入力!$C$7=登録データ!F1917,1,0))</f>
        <v/>
      </c>
      <c r="P1917" s="22" t="str">
        <f>IF(学校情報入力!$C$7="","",IF(学校情報入力!$C$7=登録データ!M1917,1,0))</f>
        <v/>
      </c>
    </row>
    <row r="1918" spans="1:16">
      <c r="A1918" s="37"/>
      <c r="B1918" s="37"/>
      <c r="C1918" s="37"/>
      <c r="D1918" s="37"/>
      <c r="E1918" s="37"/>
      <c r="F1918" s="37"/>
      <c r="G1918" s="37"/>
      <c r="H1918" s="37"/>
      <c r="I1918" s="37"/>
      <c r="J1918" s="37"/>
      <c r="K1918" s="37"/>
      <c r="L1918" s="37"/>
      <c r="M1918" s="79"/>
      <c r="N1918" s="38"/>
      <c r="O1918" s="22" t="str">
        <f>IF(学校情報入力!$C$7="","",IF(学校情報入力!$C$7=登録データ!F1918,1,0))</f>
        <v/>
      </c>
      <c r="P1918" s="22" t="str">
        <f>IF(学校情報入力!$C$7="","",IF(学校情報入力!$C$7=登録データ!M1918,1,0))</f>
        <v/>
      </c>
    </row>
    <row r="1919" spans="1:16">
      <c r="A1919" s="37"/>
      <c r="B1919" s="37"/>
      <c r="C1919" s="37"/>
      <c r="D1919" s="37"/>
      <c r="E1919" s="37"/>
      <c r="F1919" s="37"/>
      <c r="G1919" s="37"/>
      <c r="H1919" s="37"/>
      <c r="I1919" s="37"/>
      <c r="J1919" s="37"/>
      <c r="K1919" s="37"/>
      <c r="L1919" s="37"/>
      <c r="M1919" s="79"/>
      <c r="N1919" s="38"/>
      <c r="O1919" s="22" t="str">
        <f>IF(学校情報入力!$C$7="","",IF(学校情報入力!$C$7=登録データ!F1919,1,0))</f>
        <v/>
      </c>
      <c r="P1919" s="22" t="str">
        <f>IF(学校情報入力!$C$7="","",IF(学校情報入力!$C$7=登録データ!M1919,1,0))</f>
        <v/>
      </c>
    </row>
    <row r="1920" spans="1:16">
      <c r="A1920" s="37"/>
      <c r="B1920" s="37"/>
      <c r="C1920" s="37"/>
      <c r="D1920" s="37"/>
      <c r="E1920" s="37"/>
      <c r="F1920" s="37"/>
      <c r="G1920" s="37"/>
      <c r="H1920" s="37"/>
      <c r="I1920" s="37"/>
      <c r="J1920" s="37"/>
      <c r="K1920" s="37"/>
      <c r="L1920" s="37"/>
      <c r="M1920" s="79"/>
      <c r="N1920" s="38"/>
      <c r="O1920" s="22" t="str">
        <f>IF(学校情報入力!$C$7="","",IF(学校情報入力!$C$7=登録データ!F1920,1,0))</f>
        <v/>
      </c>
      <c r="P1920" s="22" t="str">
        <f>IF(学校情報入力!$C$7="","",IF(学校情報入力!$C$7=登録データ!M1920,1,0))</f>
        <v/>
      </c>
    </row>
    <row r="1921" spans="1:16">
      <c r="A1921" s="37"/>
      <c r="B1921" s="37"/>
      <c r="C1921" s="37"/>
      <c r="D1921" s="37"/>
      <c r="E1921" s="37"/>
      <c r="F1921" s="37"/>
      <c r="G1921" s="37"/>
      <c r="H1921" s="37"/>
      <c r="I1921" s="37"/>
      <c r="J1921" s="37"/>
      <c r="K1921" s="37"/>
      <c r="L1921" s="37"/>
      <c r="M1921" s="79"/>
      <c r="N1921" s="38"/>
      <c r="O1921" s="22" t="str">
        <f>IF(学校情報入力!$C$7="","",IF(学校情報入力!$C$7=登録データ!F1921,1,0))</f>
        <v/>
      </c>
      <c r="P1921" s="22" t="str">
        <f>IF(学校情報入力!$C$7="","",IF(学校情報入力!$C$7=登録データ!M1921,1,0))</f>
        <v/>
      </c>
    </row>
    <row r="1922" spans="1:16">
      <c r="A1922" s="37"/>
      <c r="B1922" s="37"/>
      <c r="C1922" s="37"/>
      <c r="D1922" s="37"/>
      <c r="E1922" s="37"/>
      <c r="F1922" s="37"/>
      <c r="G1922" s="37"/>
      <c r="H1922" s="37"/>
      <c r="I1922" s="37"/>
      <c r="J1922" s="37"/>
      <c r="K1922" s="37"/>
      <c r="L1922" s="37"/>
      <c r="M1922" s="79"/>
      <c r="N1922" s="38"/>
      <c r="O1922" s="22" t="str">
        <f>IF(学校情報入力!$C$7="","",IF(学校情報入力!$C$7=登録データ!F1922,1,0))</f>
        <v/>
      </c>
      <c r="P1922" s="22" t="str">
        <f>IF(学校情報入力!$C$7="","",IF(学校情報入力!$C$7=登録データ!M1922,1,0))</f>
        <v/>
      </c>
    </row>
    <row r="1923" spans="1:16">
      <c r="A1923" s="37"/>
      <c r="B1923" s="37"/>
      <c r="C1923" s="37"/>
      <c r="D1923" s="37"/>
      <c r="E1923" s="37"/>
      <c r="F1923" s="37"/>
      <c r="G1923" s="37"/>
      <c r="H1923" s="37"/>
      <c r="I1923" s="37"/>
      <c r="J1923" s="37"/>
      <c r="K1923" s="37"/>
      <c r="L1923" s="37"/>
      <c r="M1923" s="79"/>
      <c r="N1923" s="38"/>
      <c r="O1923" s="22" t="str">
        <f>IF(学校情報入力!$C$7="","",IF(学校情報入力!$C$7=登録データ!F1923,1,0))</f>
        <v/>
      </c>
      <c r="P1923" s="22" t="str">
        <f>IF(学校情報入力!$C$7="","",IF(学校情報入力!$C$7=登録データ!M1923,1,0))</f>
        <v/>
      </c>
    </row>
    <row r="1924" spans="1:16">
      <c r="A1924" s="37"/>
      <c r="B1924" s="37"/>
      <c r="C1924" s="37"/>
      <c r="D1924" s="37"/>
      <c r="E1924" s="37"/>
      <c r="F1924" s="37"/>
      <c r="G1924" s="37"/>
      <c r="H1924" s="37"/>
      <c r="I1924" s="37"/>
      <c r="J1924" s="37"/>
      <c r="K1924" s="37"/>
      <c r="L1924" s="37"/>
      <c r="M1924" s="79"/>
      <c r="N1924" s="38"/>
      <c r="O1924" s="22" t="str">
        <f>IF(学校情報入力!$C$7="","",IF(学校情報入力!$C$7=登録データ!F1924,1,0))</f>
        <v/>
      </c>
      <c r="P1924" s="22" t="str">
        <f>IF(学校情報入力!$C$7="","",IF(学校情報入力!$C$7=登録データ!M1924,1,0))</f>
        <v/>
      </c>
    </row>
    <row r="1925" spans="1:16">
      <c r="A1925" s="37"/>
      <c r="B1925" s="37"/>
      <c r="C1925" s="37"/>
      <c r="D1925" s="37"/>
      <c r="E1925" s="37"/>
      <c r="F1925" s="37"/>
      <c r="G1925" s="37"/>
      <c r="H1925" s="37"/>
      <c r="I1925" s="37"/>
      <c r="J1925" s="37"/>
      <c r="K1925" s="37"/>
      <c r="L1925" s="37"/>
      <c r="M1925" s="79"/>
      <c r="N1925" s="38"/>
      <c r="O1925" s="22" t="str">
        <f>IF(学校情報入力!$C$7="","",IF(学校情報入力!$C$7=登録データ!F1925,1,0))</f>
        <v/>
      </c>
      <c r="P1925" s="22" t="str">
        <f>IF(学校情報入力!$C$7="","",IF(学校情報入力!$C$7=登録データ!M1925,1,0))</f>
        <v/>
      </c>
    </row>
    <row r="1926" spans="1:16">
      <c r="A1926" s="37"/>
      <c r="B1926" s="37"/>
      <c r="C1926" s="37"/>
      <c r="D1926" s="37"/>
      <c r="E1926" s="37"/>
      <c r="F1926" s="37"/>
      <c r="G1926" s="37"/>
      <c r="H1926" s="37"/>
      <c r="I1926" s="37"/>
      <c r="J1926" s="37"/>
      <c r="K1926" s="37"/>
      <c r="L1926" s="37"/>
      <c r="M1926" s="79"/>
      <c r="N1926" s="38"/>
      <c r="O1926" s="22" t="str">
        <f>IF(学校情報入力!$C$7="","",IF(学校情報入力!$C$7=登録データ!F1926,1,0))</f>
        <v/>
      </c>
      <c r="P1926" s="22" t="str">
        <f>IF(学校情報入力!$C$7="","",IF(学校情報入力!$C$7=登録データ!M1926,1,0))</f>
        <v/>
      </c>
    </row>
    <row r="1927" spans="1:16">
      <c r="A1927" s="37"/>
      <c r="B1927" s="37"/>
      <c r="C1927" s="37"/>
      <c r="D1927" s="37"/>
      <c r="E1927" s="37"/>
      <c r="F1927" s="37"/>
      <c r="G1927" s="37"/>
      <c r="H1927" s="37"/>
      <c r="I1927" s="37"/>
      <c r="J1927" s="37"/>
      <c r="K1927" s="37"/>
      <c r="L1927" s="37"/>
      <c r="M1927" s="79"/>
      <c r="N1927" s="38"/>
      <c r="O1927" s="22" t="str">
        <f>IF(学校情報入力!$C$7="","",IF(学校情報入力!$C$7=登録データ!F1927,1,0))</f>
        <v/>
      </c>
      <c r="P1927" s="22" t="str">
        <f>IF(学校情報入力!$C$7="","",IF(学校情報入力!$C$7=登録データ!M1927,1,0))</f>
        <v/>
      </c>
    </row>
    <row r="1928" spans="1:16">
      <c r="A1928" s="37"/>
      <c r="B1928" s="37"/>
      <c r="C1928" s="37"/>
      <c r="D1928" s="37"/>
      <c r="E1928" s="37"/>
      <c r="F1928" s="37"/>
      <c r="G1928" s="37"/>
      <c r="H1928" s="37"/>
      <c r="I1928" s="37"/>
      <c r="J1928" s="37"/>
      <c r="K1928" s="37"/>
      <c r="L1928" s="37"/>
      <c r="M1928" s="79"/>
      <c r="N1928" s="38"/>
      <c r="O1928" s="22" t="str">
        <f>IF(学校情報入力!$C$7="","",IF(学校情報入力!$C$7=登録データ!F1928,1,0))</f>
        <v/>
      </c>
      <c r="P1928" s="22" t="str">
        <f>IF(学校情報入力!$C$7="","",IF(学校情報入力!$C$7=登録データ!M1928,1,0))</f>
        <v/>
      </c>
    </row>
    <row r="1929" spans="1:16">
      <c r="A1929" s="37"/>
      <c r="B1929" s="37"/>
      <c r="C1929" s="37"/>
      <c r="D1929" s="37"/>
      <c r="E1929" s="37"/>
      <c r="F1929" s="37"/>
      <c r="G1929" s="37"/>
      <c r="H1929" s="37"/>
      <c r="I1929" s="37"/>
      <c r="J1929" s="37"/>
      <c r="K1929" s="37"/>
      <c r="L1929" s="37"/>
      <c r="M1929" s="79"/>
      <c r="N1929" s="38"/>
      <c r="O1929" s="22" t="str">
        <f>IF(学校情報入力!$C$7="","",IF(学校情報入力!$C$7=登録データ!F1929,1,0))</f>
        <v/>
      </c>
      <c r="P1929" s="22" t="str">
        <f>IF(学校情報入力!$C$7="","",IF(学校情報入力!$C$7=登録データ!M1929,1,0))</f>
        <v/>
      </c>
    </row>
    <row r="1930" spans="1:16">
      <c r="A1930" s="37"/>
      <c r="B1930" s="37"/>
      <c r="C1930" s="37"/>
      <c r="D1930" s="37"/>
      <c r="E1930" s="37"/>
      <c r="F1930" s="37"/>
      <c r="G1930" s="37"/>
      <c r="H1930" s="37"/>
      <c r="I1930" s="37"/>
      <c r="J1930" s="37"/>
      <c r="K1930" s="37"/>
      <c r="L1930" s="37"/>
      <c r="M1930" s="79"/>
      <c r="N1930" s="38"/>
      <c r="O1930" s="22" t="str">
        <f>IF(学校情報入力!$C$7="","",IF(学校情報入力!$C$7=登録データ!F1930,1,0))</f>
        <v/>
      </c>
      <c r="P1930" s="22" t="str">
        <f>IF(学校情報入力!$C$7="","",IF(学校情報入力!$C$7=登録データ!M1930,1,0))</f>
        <v/>
      </c>
    </row>
    <row r="1931" spans="1:16">
      <c r="A1931" s="37"/>
      <c r="B1931" s="37"/>
      <c r="C1931" s="37"/>
      <c r="D1931" s="37"/>
      <c r="E1931" s="37"/>
      <c r="F1931" s="37"/>
      <c r="G1931" s="37"/>
      <c r="H1931" s="37"/>
      <c r="I1931" s="37"/>
      <c r="J1931" s="37"/>
      <c r="K1931" s="37"/>
      <c r="L1931" s="37"/>
      <c r="M1931" s="79"/>
      <c r="N1931" s="38"/>
      <c r="O1931" s="22" t="str">
        <f>IF(学校情報入力!$C$7="","",IF(学校情報入力!$C$7=登録データ!F1931,1,0))</f>
        <v/>
      </c>
      <c r="P1931" s="22" t="str">
        <f>IF(学校情報入力!$C$7="","",IF(学校情報入力!$C$7=登録データ!M1931,1,0))</f>
        <v/>
      </c>
    </row>
    <row r="1932" spans="1:16">
      <c r="A1932" s="37"/>
      <c r="B1932" s="37"/>
      <c r="C1932" s="37"/>
      <c r="D1932" s="37"/>
      <c r="E1932" s="37"/>
      <c r="F1932" s="37"/>
      <c r="G1932" s="37"/>
      <c r="H1932" s="37"/>
      <c r="I1932" s="37"/>
      <c r="J1932" s="37"/>
      <c r="K1932" s="37"/>
      <c r="L1932" s="37"/>
      <c r="M1932" s="79"/>
      <c r="N1932" s="38"/>
      <c r="O1932" s="22" t="str">
        <f>IF(学校情報入力!$C$7="","",IF(学校情報入力!$C$7=登録データ!F1932,1,0))</f>
        <v/>
      </c>
      <c r="P1932" s="22" t="str">
        <f>IF(学校情報入力!$C$7="","",IF(学校情報入力!$C$7=登録データ!M1932,1,0))</f>
        <v/>
      </c>
    </row>
    <row r="1933" spans="1:16">
      <c r="A1933" s="37"/>
      <c r="B1933" s="37"/>
      <c r="C1933" s="37"/>
      <c r="D1933" s="37"/>
      <c r="E1933" s="37"/>
      <c r="F1933" s="37"/>
      <c r="G1933" s="37"/>
      <c r="H1933" s="37"/>
      <c r="I1933" s="37"/>
      <c r="J1933" s="37"/>
      <c r="K1933" s="37"/>
      <c r="L1933" s="37"/>
      <c r="M1933" s="79"/>
      <c r="N1933" s="38"/>
      <c r="O1933" s="22" t="str">
        <f>IF(学校情報入力!$C$7="","",IF(学校情報入力!$C$7=登録データ!F1933,1,0))</f>
        <v/>
      </c>
      <c r="P1933" s="22" t="str">
        <f>IF(学校情報入力!$C$7="","",IF(学校情報入力!$C$7=登録データ!M1933,1,0))</f>
        <v/>
      </c>
    </row>
    <row r="1934" spans="1:16">
      <c r="A1934" s="37"/>
      <c r="B1934" s="37"/>
      <c r="C1934" s="37"/>
      <c r="D1934" s="37"/>
      <c r="E1934" s="37"/>
      <c r="F1934" s="37"/>
      <c r="G1934" s="37"/>
      <c r="H1934" s="37"/>
      <c r="I1934" s="37"/>
      <c r="J1934" s="37"/>
      <c r="K1934" s="37"/>
      <c r="L1934" s="37"/>
      <c r="M1934" s="79"/>
      <c r="N1934" s="38"/>
      <c r="O1934" s="22" t="str">
        <f>IF(学校情報入力!$C$7="","",IF(学校情報入力!$C$7=登録データ!F1934,1,0))</f>
        <v/>
      </c>
      <c r="P1934" s="22" t="str">
        <f>IF(学校情報入力!$C$7="","",IF(学校情報入力!$C$7=登録データ!M1934,1,0))</f>
        <v/>
      </c>
    </row>
    <row r="1935" spans="1:16">
      <c r="A1935" s="37"/>
      <c r="B1935" s="37"/>
      <c r="C1935" s="37"/>
      <c r="D1935" s="37"/>
      <c r="E1935" s="37"/>
      <c r="F1935" s="37"/>
      <c r="G1935" s="37"/>
      <c r="H1935" s="37"/>
      <c r="I1935" s="37"/>
      <c r="J1935" s="37"/>
      <c r="K1935" s="37"/>
      <c r="L1935" s="37"/>
      <c r="M1935" s="79"/>
      <c r="N1935" s="38"/>
      <c r="O1935" s="22" t="str">
        <f>IF(学校情報入力!$C$7="","",IF(学校情報入力!$C$7=登録データ!F1935,1,0))</f>
        <v/>
      </c>
      <c r="P1935" s="22" t="str">
        <f>IF(学校情報入力!$C$7="","",IF(学校情報入力!$C$7=登録データ!M1935,1,0))</f>
        <v/>
      </c>
    </row>
    <row r="1936" spans="1:16">
      <c r="A1936" s="37"/>
      <c r="B1936" s="37"/>
      <c r="C1936" s="37"/>
      <c r="D1936" s="37"/>
      <c r="E1936" s="37"/>
      <c r="F1936" s="37"/>
      <c r="G1936" s="37"/>
      <c r="H1936" s="37"/>
      <c r="I1936" s="37"/>
      <c r="J1936" s="37"/>
      <c r="K1936" s="37"/>
      <c r="L1936" s="37"/>
      <c r="M1936" s="79"/>
      <c r="N1936" s="38"/>
      <c r="O1936" s="22" t="str">
        <f>IF(学校情報入力!$C$7="","",IF(学校情報入力!$C$7=登録データ!F1936,1,0))</f>
        <v/>
      </c>
      <c r="P1936" s="22" t="str">
        <f>IF(学校情報入力!$C$7="","",IF(学校情報入力!$C$7=登録データ!M1936,1,0))</f>
        <v/>
      </c>
    </row>
    <row r="1937" spans="1:16">
      <c r="A1937" s="37"/>
      <c r="B1937" s="37"/>
      <c r="C1937" s="37"/>
      <c r="D1937" s="37"/>
      <c r="E1937" s="37"/>
      <c r="F1937" s="37"/>
      <c r="G1937" s="37"/>
      <c r="H1937" s="37"/>
      <c r="I1937" s="37"/>
      <c r="J1937" s="37"/>
      <c r="K1937" s="37"/>
      <c r="L1937" s="37"/>
      <c r="M1937" s="79"/>
      <c r="N1937" s="38"/>
      <c r="O1937" s="22" t="str">
        <f>IF(学校情報入力!$C$7="","",IF(学校情報入力!$C$7=登録データ!F1937,1,0))</f>
        <v/>
      </c>
      <c r="P1937" s="22" t="str">
        <f>IF(学校情報入力!$C$7="","",IF(学校情報入力!$C$7=登録データ!M1937,1,0))</f>
        <v/>
      </c>
    </row>
    <row r="1938" spans="1:16">
      <c r="A1938" s="37"/>
      <c r="B1938" s="37"/>
      <c r="C1938" s="37"/>
      <c r="D1938" s="37"/>
      <c r="E1938" s="37"/>
      <c r="F1938" s="37"/>
      <c r="G1938" s="37"/>
      <c r="H1938" s="37"/>
      <c r="I1938" s="37"/>
      <c r="J1938" s="37"/>
      <c r="K1938" s="37"/>
      <c r="L1938" s="37"/>
      <c r="M1938" s="79"/>
      <c r="N1938" s="38"/>
      <c r="O1938" s="22" t="str">
        <f>IF(学校情報入力!$C$7="","",IF(学校情報入力!$C$7=登録データ!F1938,1,0))</f>
        <v/>
      </c>
      <c r="P1938" s="22" t="str">
        <f>IF(学校情報入力!$C$7="","",IF(学校情報入力!$C$7=登録データ!M1938,1,0))</f>
        <v/>
      </c>
    </row>
    <row r="1939" spans="1:16">
      <c r="A1939" s="37"/>
      <c r="B1939" s="37"/>
      <c r="C1939" s="37"/>
      <c r="D1939" s="37"/>
      <c r="E1939" s="37"/>
      <c r="F1939" s="37"/>
      <c r="G1939" s="37"/>
      <c r="H1939" s="37"/>
      <c r="I1939" s="37"/>
      <c r="J1939" s="37"/>
      <c r="K1939" s="37"/>
      <c r="L1939" s="37"/>
      <c r="M1939" s="79"/>
      <c r="N1939" s="38"/>
      <c r="O1939" s="22" t="str">
        <f>IF(学校情報入力!$C$7="","",IF(学校情報入力!$C$7=登録データ!F1939,1,0))</f>
        <v/>
      </c>
      <c r="P1939" s="22" t="str">
        <f>IF(学校情報入力!$C$7="","",IF(学校情報入力!$C$7=登録データ!M1939,1,0))</f>
        <v/>
      </c>
    </row>
    <row r="1940" spans="1:16">
      <c r="A1940" s="37"/>
      <c r="B1940" s="37"/>
      <c r="C1940" s="37"/>
      <c r="D1940" s="37"/>
      <c r="E1940" s="37"/>
      <c r="F1940" s="37"/>
      <c r="G1940" s="37"/>
      <c r="H1940" s="37"/>
      <c r="I1940" s="37"/>
      <c r="J1940" s="37"/>
      <c r="K1940" s="37"/>
      <c r="L1940" s="37"/>
      <c r="M1940" s="79"/>
      <c r="N1940" s="38"/>
      <c r="O1940" s="22" t="str">
        <f>IF(学校情報入力!$C$7="","",IF(学校情報入力!$C$7=登録データ!F1940,1,0))</f>
        <v/>
      </c>
      <c r="P1940" s="22" t="str">
        <f>IF(学校情報入力!$C$7="","",IF(学校情報入力!$C$7=登録データ!M1940,1,0))</f>
        <v/>
      </c>
    </row>
    <row r="1941" spans="1:16">
      <c r="A1941" s="37"/>
      <c r="B1941" s="37"/>
      <c r="C1941" s="37"/>
      <c r="D1941" s="37"/>
      <c r="E1941" s="37"/>
      <c r="F1941" s="37"/>
      <c r="G1941" s="37"/>
      <c r="H1941" s="37"/>
      <c r="I1941" s="37"/>
      <c r="J1941" s="37"/>
      <c r="K1941" s="37"/>
      <c r="L1941" s="37"/>
      <c r="M1941" s="79"/>
      <c r="N1941" s="38"/>
      <c r="O1941" s="22" t="str">
        <f>IF(学校情報入力!$C$7="","",IF(学校情報入力!$C$7=登録データ!F1941,1,0))</f>
        <v/>
      </c>
      <c r="P1941" s="22" t="str">
        <f>IF(学校情報入力!$C$7="","",IF(学校情報入力!$C$7=登録データ!M1941,1,0))</f>
        <v/>
      </c>
    </row>
    <row r="1942" spans="1:16">
      <c r="A1942" s="37"/>
      <c r="B1942" s="37"/>
      <c r="C1942" s="37"/>
      <c r="D1942" s="37"/>
      <c r="E1942" s="37"/>
      <c r="F1942" s="37"/>
      <c r="G1942" s="37"/>
      <c r="H1942" s="37"/>
      <c r="I1942" s="37"/>
      <c r="J1942" s="37"/>
      <c r="K1942" s="37"/>
      <c r="L1942" s="37"/>
      <c r="M1942" s="79"/>
      <c r="N1942" s="38"/>
      <c r="O1942" s="22" t="str">
        <f>IF(学校情報入力!$C$7="","",IF(学校情報入力!$C$7=登録データ!F1942,1,0))</f>
        <v/>
      </c>
      <c r="P1942" s="22" t="str">
        <f>IF(学校情報入力!$C$7="","",IF(学校情報入力!$C$7=登録データ!M1942,1,0))</f>
        <v/>
      </c>
    </row>
    <row r="1943" spans="1:16">
      <c r="A1943" s="37"/>
      <c r="B1943" s="37"/>
      <c r="C1943" s="37"/>
      <c r="D1943" s="37"/>
      <c r="E1943" s="37"/>
      <c r="F1943" s="37"/>
      <c r="G1943" s="37"/>
      <c r="H1943" s="37"/>
      <c r="I1943" s="37"/>
      <c r="J1943" s="37"/>
      <c r="K1943" s="37"/>
      <c r="L1943" s="37"/>
      <c r="M1943" s="79"/>
      <c r="N1943" s="38"/>
      <c r="O1943" s="22" t="str">
        <f>IF(学校情報入力!$C$7="","",IF(学校情報入力!$C$7=登録データ!F1943,1,0))</f>
        <v/>
      </c>
      <c r="P1943" s="22" t="str">
        <f>IF(学校情報入力!$C$7="","",IF(学校情報入力!$C$7=登録データ!M1943,1,0))</f>
        <v/>
      </c>
    </row>
    <row r="1944" spans="1:16">
      <c r="A1944" s="37"/>
      <c r="B1944" s="37"/>
      <c r="C1944" s="37"/>
      <c r="D1944" s="37"/>
      <c r="E1944" s="37"/>
      <c r="F1944" s="37"/>
      <c r="G1944" s="37"/>
      <c r="H1944" s="37"/>
      <c r="I1944" s="37"/>
      <c r="J1944" s="37"/>
      <c r="K1944" s="37"/>
      <c r="L1944" s="37"/>
      <c r="M1944" s="79"/>
      <c r="N1944" s="38"/>
      <c r="O1944" s="22" t="str">
        <f>IF(学校情報入力!$C$7="","",IF(学校情報入力!$C$7=登録データ!F1944,1,0))</f>
        <v/>
      </c>
      <c r="P1944" s="22" t="str">
        <f>IF(学校情報入力!$C$7="","",IF(学校情報入力!$C$7=登録データ!M1944,1,0))</f>
        <v/>
      </c>
    </row>
    <row r="1945" spans="1:16">
      <c r="A1945" s="37"/>
      <c r="B1945" s="37"/>
      <c r="C1945" s="37"/>
      <c r="D1945" s="37"/>
      <c r="E1945" s="37"/>
      <c r="F1945" s="37"/>
      <c r="G1945" s="37"/>
      <c r="H1945" s="37"/>
      <c r="I1945" s="37"/>
      <c r="J1945" s="37"/>
      <c r="K1945" s="37"/>
      <c r="L1945" s="37"/>
      <c r="M1945" s="79"/>
      <c r="N1945" s="38"/>
      <c r="O1945" s="22" t="str">
        <f>IF(学校情報入力!$C$7="","",IF(学校情報入力!$C$7=登録データ!F1945,1,0))</f>
        <v/>
      </c>
      <c r="P1945" s="22" t="str">
        <f>IF(学校情報入力!$C$7="","",IF(学校情報入力!$C$7=登録データ!M1945,1,0))</f>
        <v/>
      </c>
    </row>
    <row r="1946" spans="1:16">
      <c r="A1946" s="37"/>
      <c r="B1946" s="37"/>
      <c r="C1946" s="37"/>
      <c r="D1946" s="37"/>
      <c r="E1946" s="37"/>
      <c r="F1946" s="37"/>
      <c r="G1946" s="37"/>
      <c r="H1946" s="37"/>
      <c r="I1946" s="37"/>
      <c r="J1946" s="37"/>
      <c r="K1946" s="37"/>
      <c r="L1946" s="37"/>
      <c r="M1946" s="79"/>
      <c r="N1946" s="38"/>
      <c r="O1946" s="22" t="str">
        <f>IF(学校情報入力!$C$7="","",IF(学校情報入力!$C$7=登録データ!F1946,1,0))</f>
        <v/>
      </c>
      <c r="P1946" s="22" t="str">
        <f>IF(学校情報入力!$C$7="","",IF(学校情報入力!$C$7=登録データ!M1946,1,0))</f>
        <v/>
      </c>
    </row>
    <row r="1947" spans="1:16">
      <c r="A1947" s="37"/>
      <c r="B1947" s="37"/>
      <c r="C1947" s="37"/>
      <c r="D1947" s="37"/>
      <c r="E1947" s="37"/>
      <c r="F1947" s="37"/>
      <c r="G1947" s="37"/>
      <c r="H1947" s="37"/>
      <c r="I1947" s="37"/>
      <c r="J1947" s="37"/>
      <c r="K1947" s="37"/>
      <c r="L1947" s="37"/>
      <c r="M1947" s="79"/>
      <c r="N1947" s="38"/>
      <c r="O1947" s="22" t="str">
        <f>IF(学校情報入力!$C$7="","",IF(学校情報入力!$C$7=登録データ!F1947,1,0))</f>
        <v/>
      </c>
      <c r="P1947" s="22" t="str">
        <f>IF(学校情報入力!$C$7="","",IF(学校情報入力!$C$7=登録データ!M1947,1,0))</f>
        <v/>
      </c>
    </row>
    <row r="1948" spans="1:16">
      <c r="A1948" s="37"/>
      <c r="B1948" s="37"/>
      <c r="C1948" s="37"/>
      <c r="D1948" s="37"/>
      <c r="E1948" s="37"/>
      <c r="F1948" s="37"/>
      <c r="G1948" s="37"/>
      <c r="H1948" s="37"/>
      <c r="I1948" s="37"/>
      <c r="J1948" s="37"/>
      <c r="K1948" s="37"/>
      <c r="L1948" s="37"/>
      <c r="M1948" s="79"/>
      <c r="N1948" s="38"/>
      <c r="O1948" s="22" t="str">
        <f>IF(学校情報入力!$C$7="","",IF(学校情報入力!$C$7=登録データ!F1948,1,0))</f>
        <v/>
      </c>
      <c r="P1948" s="22" t="str">
        <f>IF(学校情報入力!$C$7="","",IF(学校情報入力!$C$7=登録データ!M1948,1,0))</f>
        <v/>
      </c>
    </row>
    <row r="1949" spans="1:16">
      <c r="A1949" s="37"/>
      <c r="B1949" s="37"/>
      <c r="C1949" s="37"/>
      <c r="D1949" s="37"/>
      <c r="E1949" s="37"/>
      <c r="F1949" s="37"/>
      <c r="G1949" s="37"/>
      <c r="H1949" s="37"/>
      <c r="I1949" s="37"/>
      <c r="J1949" s="37"/>
      <c r="K1949" s="37"/>
      <c r="L1949" s="37"/>
      <c r="M1949" s="79"/>
      <c r="N1949" s="38"/>
      <c r="O1949" s="22" t="str">
        <f>IF(学校情報入力!$C$7="","",IF(学校情報入力!$C$7=登録データ!F1949,1,0))</f>
        <v/>
      </c>
      <c r="P1949" s="22" t="str">
        <f>IF(学校情報入力!$C$7="","",IF(学校情報入力!$C$7=登録データ!M1949,1,0))</f>
        <v/>
      </c>
    </row>
    <row r="1950" spans="1:16">
      <c r="A1950" s="37"/>
      <c r="B1950" s="37"/>
      <c r="C1950" s="37"/>
      <c r="D1950" s="37"/>
      <c r="E1950" s="37"/>
      <c r="F1950" s="37"/>
      <c r="G1950" s="37"/>
      <c r="H1950" s="37"/>
      <c r="I1950" s="37"/>
      <c r="J1950" s="37"/>
      <c r="K1950" s="37"/>
      <c r="L1950" s="37"/>
      <c r="M1950" s="79"/>
      <c r="N1950" s="38"/>
      <c r="O1950" s="22" t="str">
        <f>IF(学校情報入力!$C$7="","",IF(学校情報入力!$C$7=登録データ!F1950,1,0))</f>
        <v/>
      </c>
      <c r="P1950" s="22" t="str">
        <f>IF(学校情報入力!$C$7="","",IF(学校情報入力!$C$7=登録データ!M1950,1,0))</f>
        <v/>
      </c>
    </row>
    <row r="1951" spans="1:16">
      <c r="A1951" s="37"/>
      <c r="B1951" s="37"/>
      <c r="C1951" s="37"/>
      <c r="D1951" s="37"/>
      <c r="E1951" s="37"/>
      <c r="F1951" s="37"/>
      <c r="G1951" s="37"/>
      <c r="H1951" s="37"/>
      <c r="I1951" s="37"/>
      <c r="J1951" s="37"/>
      <c r="K1951" s="37"/>
      <c r="L1951" s="37"/>
      <c r="M1951" s="79"/>
      <c r="N1951" s="38"/>
      <c r="O1951" s="22" t="str">
        <f>IF(学校情報入力!$C$7="","",IF(学校情報入力!$C$7=登録データ!F1951,1,0))</f>
        <v/>
      </c>
      <c r="P1951" s="22" t="str">
        <f>IF(学校情報入力!$C$7="","",IF(学校情報入力!$C$7=登録データ!M1951,1,0))</f>
        <v/>
      </c>
    </row>
    <row r="1952" spans="1:16">
      <c r="A1952" s="37"/>
      <c r="B1952" s="37"/>
      <c r="C1952" s="37"/>
      <c r="D1952" s="37"/>
      <c r="E1952" s="37"/>
      <c r="F1952" s="37"/>
      <c r="G1952" s="37"/>
      <c r="H1952" s="37"/>
      <c r="I1952" s="37"/>
      <c r="J1952" s="37"/>
      <c r="K1952" s="37"/>
      <c r="L1952" s="37"/>
      <c r="M1952" s="79"/>
      <c r="N1952" s="38"/>
      <c r="O1952" s="22" t="str">
        <f>IF(学校情報入力!$C$7="","",IF(学校情報入力!$C$7=登録データ!F1952,1,0))</f>
        <v/>
      </c>
      <c r="P1952" s="22" t="str">
        <f>IF(学校情報入力!$C$7="","",IF(学校情報入力!$C$7=登録データ!M1952,1,0))</f>
        <v/>
      </c>
    </row>
    <row r="1953" spans="1:16">
      <c r="A1953" s="37"/>
      <c r="B1953" s="37"/>
      <c r="C1953" s="37"/>
      <c r="D1953" s="37"/>
      <c r="E1953" s="37"/>
      <c r="F1953" s="37"/>
      <c r="G1953" s="37"/>
      <c r="H1953" s="37"/>
      <c r="I1953" s="37"/>
      <c r="J1953" s="37"/>
      <c r="K1953" s="37"/>
      <c r="L1953" s="37"/>
      <c r="M1953" s="79"/>
      <c r="N1953" s="38"/>
      <c r="O1953" s="22" t="str">
        <f>IF(学校情報入力!$C$7="","",IF(学校情報入力!$C$7=登録データ!F1953,1,0))</f>
        <v/>
      </c>
      <c r="P1953" s="22" t="str">
        <f>IF(学校情報入力!$C$7="","",IF(学校情報入力!$C$7=登録データ!M1953,1,0))</f>
        <v/>
      </c>
    </row>
    <row r="1954" spans="1:16">
      <c r="A1954" s="37"/>
      <c r="B1954" s="37"/>
      <c r="C1954" s="37"/>
      <c r="D1954" s="37"/>
      <c r="E1954" s="37"/>
      <c r="F1954" s="37"/>
      <c r="G1954" s="37"/>
      <c r="H1954" s="37"/>
      <c r="I1954" s="37"/>
      <c r="J1954" s="37"/>
      <c r="K1954" s="37"/>
      <c r="L1954" s="37"/>
      <c r="M1954" s="79"/>
      <c r="N1954" s="38"/>
      <c r="O1954" s="22" t="str">
        <f>IF(学校情報入力!$C$7="","",IF(学校情報入力!$C$7=登録データ!F1954,1,0))</f>
        <v/>
      </c>
      <c r="P1954" s="22" t="str">
        <f>IF(学校情報入力!$C$7="","",IF(学校情報入力!$C$7=登録データ!M1954,1,0))</f>
        <v/>
      </c>
    </row>
    <row r="1955" spans="1:16">
      <c r="A1955" s="37"/>
      <c r="B1955" s="37"/>
      <c r="C1955" s="37"/>
      <c r="D1955" s="37"/>
      <c r="E1955" s="37"/>
      <c r="F1955" s="37"/>
      <c r="G1955" s="37"/>
      <c r="H1955" s="37"/>
      <c r="I1955" s="37"/>
      <c r="J1955" s="37"/>
      <c r="K1955" s="37"/>
      <c r="L1955" s="37"/>
      <c r="M1955" s="79"/>
      <c r="N1955" s="38"/>
      <c r="O1955" s="22" t="str">
        <f>IF(学校情報入力!$C$7="","",IF(学校情報入力!$C$7=登録データ!F1955,1,0))</f>
        <v/>
      </c>
      <c r="P1955" s="22" t="str">
        <f>IF(学校情報入力!$C$7="","",IF(学校情報入力!$C$7=登録データ!M1955,1,0))</f>
        <v/>
      </c>
    </row>
    <row r="1956" spans="1:16">
      <c r="A1956" s="37"/>
      <c r="B1956" s="37"/>
      <c r="C1956" s="37"/>
      <c r="D1956" s="37"/>
      <c r="E1956" s="37"/>
      <c r="F1956" s="37"/>
      <c r="G1956" s="37"/>
      <c r="H1956" s="37"/>
      <c r="I1956" s="37"/>
      <c r="J1956" s="37"/>
      <c r="K1956" s="37"/>
      <c r="L1956" s="37"/>
      <c r="M1956" s="79"/>
      <c r="N1956" s="38"/>
      <c r="O1956" s="22" t="str">
        <f>IF(学校情報入力!$C$7="","",IF(学校情報入力!$C$7=登録データ!F1956,1,0))</f>
        <v/>
      </c>
      <c r="P1956" s="22" t="str">
        <f>IF(学校情報入力!$C$7="","",IF(学校情報入力!$C$7=登録データ!M1956,1,0))</f>
        <v/>
      </c>
    </row>
    <row r="1957" spans="1:16">
      <c r="A1957" s="37"/>
      <c r="B1957" s="37"/>
      <c r="C1957" s="37"/>
      <c r="D1957" s="37"/>
      <c r="E1957" s="37"/>
      <c r="F1957" s="37"/>
      <c r="G1957" s="37"/>
      <c r="H1957" s="37"/>
      <c r="I1957" s="37"/>
      <c r="J1957" s="37"/>
      <c r="K1957" s="37"/>
      <c r="L1957" s="37"/>
      <c r="M1957" s="79"/>
      <c r="N1957" s="38"/>
      <c r="O1957" s="22" t="str">
        <f>IF(学校情報入力!$C$7="","",IF(学校情報入力!$C$7=登録データ!F1957,1,0))</f>
        <v/>
      </c>
      <c r="P1957" s="22" t="str">
        <f>IF(学校情報入力!$C$7="","",IF(学校情報入力!$C$7=登録データ!M1957,1,0))</f>
        <v/>
      </c>
    </row>
    <row r="1958" spans="1:16">
      <c r="A1958" s="37"/>
      <c r="B1958" s="37"/>
      <c r="C1958" s="37"/>
      <c r="D1958" s="37"/>
      <c r="E1958" s="37"/>
      <c r="F1958" s="37"/>
      <c r="G1958" s="37"/>
      <c r="H1958" s="37"/>
      <c r="I1958" s="37"/>
      <c r="J1958" s="37"/>
      <c r="K1958" s="37"/>
      <c r="L1958" s="37"/>
      <c r="M1958" s="79"/>
      <c r="N1958" s="38"/>
      <c r="O1958" s="22" t="str">
        <f>IF(学校情報入力!$C$7="","",IF(学校情報入力!$C$7=登録データ!F1958,1,0))</f>
        <v/>
      </c>
      <c r="P1958" s="22" t="str">
        <f>IF(学校情報入力!$C$7="","",IF(学校情報入力!$C$7=登録データ!M1958,1,0))</f>
        <v/>
      </c>
    </row>
    <row r="1959" spans="1:16">
      <c r="A1959" s="37"/>
      <c r="B1959" s="37"/>
      <c r="C1959" s="37"/>
      <c r="D1959" s="37"/>
      <c r="E1959" s="37"/>
      <c r="F1959" s="37"/>
      <c r="G1959" s="37"/>
      <c r="H1959" s="37"/>
      <c r="I1959" s="37"/>
      <c r="J1959" s="37"/>
      <c r="K1959" s="37"/>
      <c r="L1959" s="37"/>
      <c r="M1959" s="79"/>
      <c r="N1959" s="38"/>
      <c r="O1959" s="22" t="str">
        <f>IF(学校情報入力!$C$7="","",IF(学校情報入力!$C$7=登録データ!F1959,1,0))</f>
        <v/>
      </c>
      <c r="P1959" s="22" t="str">
        <f>IF(学校情報入力!$C$7="","",IF(学校情報入力!$C$7=登録データ!M1959,1,0))</f>
        <v/>
      </c>
    </row>
    <row r="1960" spans="1:16">
      <c r="A1960" s="37"/>
      <c r="B1960" s="37"/>
      <c r="C1960" s="37"/>
      <c r="D1960" s="37"/>
      <c r="E1960" s="37"/>
      <c r="F1960" s="37"/>
      <c r="G1960" s="37"/>
      <c r="H1960" s="37"/>
      <c r="I1960" s="37"/>
      <c r="J1960" s="37"/>
      <c r="K1960" s="37"/>
      <c r="L1960" s="37"/>
      <c r="M1960" s="79"/>
      <c r="N1960" s="38"/>
      <c r="O1960" s="22" t="str">
        <f>IF(学校情報入力!$C$7="","",IF(学校情報入力!$C$7=登録データ!F1960,1,0))</f>
        <v/>
      </c>
      <c r="P1960" s="22" t="str">
        <f>IF(学校情報入力!$C$7="","",IF(学校情報入力!$C$7=登録データ!M1960,1,0))</f>
        <v/>
      </c>
    </row>
    <row r="1961" spans="1:16">
      <c r="A1961" s="37"/>
      <c r="B1961" s="37"/>
      <c r="C1961" s="37"/>
      <c r="D1961" s="37"/>
      <c r="E1961" s="37"/>
      <c r="F1961" s="37"/>
      <c r="G1961" s="37"/>
      <c r="H1961" s="37"/>
      <c r="I1961" s="37"/>
      <c r="J1961" s="37"/>
      <c r="K1961" s="37"/>
      <c r="L1961" s="37"/>
      <c r="M1961" s="79"/>
      <c r="N1961" s="38"/>
      <c r="O1961" s="22" t="str">
        <f>IF(学校情報入力!$C$7="","",IF(学校情報入力!$C$7=登録データ!F1961,1,0))</f>
        <v/>
      </c>
      <c r="P1961" s="22" t="str">
        <f>IF(学校情報入力!$C$7="","",IF(学校情報入力!$C$7=登録データ!M1961,1,0))</f>
        <v/>
      </c>
    </row>
    <row r="1962" spans="1:16">
      <c r="A1962" s="37"/>
      <c r="B1962" s="37"/>
      <c r="C1962" s="37"/>
      <c r="D1962" s="37"/>
      <c r="E1962" s="37"/>
      <c r="F1962" s="37"/>
      <c r="G1962" s="37"/>
      <c r="H1962" s="37"/>
      <c r="I1962" s="37"/>
      <c r="J1962" s="37"/>
      <c r="K1962" s="37"/>
      <c r="L1962" s="37"/>
      <c r="M1962" s="79"/>
      <c r="N1962" s="38"/>
      <c r="O1962" s="22" t="str">
        <f>IF(学校情報入力!$C$7="","",IF(学校情報入力!$C$7=登録データ!F1962,1,0))</f>
        <v/>
      </c>
      <c r="P1962" s="22" t="str">
        <f>IF(学校情報入力!$C$7="","",IF(学校情報入力!$C$7=登録データ!M1962,1,0))</f>
        <v/>
      </c>
    </row>
    <row r="1963" spans="1:16">
      <c r="A1963" s="37"/>
      <c r="B1963" s="37"/>
      <c r="C1963" s="37"/>
      <c r="D1963" s="37"/>
      <c r="E1963" s="37"/>
      <c r="F1963" s="37"/>
      <c r="G1963" s="37"/>
      <c r="H1963" s="37"/>
      <c r="I1963" s="37"/>
      <c r="J1963" s="37"/>
      <c r="K1963" s="37"/>
      <c r="L1963" s="37"/>
      <c r="M1963" s="79"/>
      <c r="N1963" s="38"/>
      <c r="O1963" s="22" t="str">
        <f>IF(学校情報入力!$C$7="","",IF(学校情報入力!$C$7=登録データ!F1963,1,0))</f>
        <v/>
      </c>
      <c r="P1963" s="22" t="str">
        <f>IF(学校情報入力!$C$7="","",IF(学校情報入力!$C$7=登録データ!M1963,1,0))</f>
        <v/>
      </c>
    </row>
    <row r="1964" spans="1:16">
      <c r="A1964" s="37"/>
      <c r="B1964" s="37"/>
      <c r="C1964" s="37"/>
      <c r="D1964" s="37"/>
      <c r="E1964" s="37"/>
      <c r="F1964" s="37"/>
      <c r="G1964" s="37"/>
      <c r="H1964" s="37"/>
      <c r="I1964" s="37"/>
      <c r="J1964" s="37"/>
      <c r="K1964" s="37"/>
      <c r="L1964" s="37"/>
      <c r="M1964" s="79"/>
      <c r="N1964" s="38"/>
      <c r="O1964" s="22" t="str">
        <f>IF(学校情報入力!$C$7="","",IF(学校情報入力!$C$7=登録データ!F1964,1,0))</f>
        <v/>
      </c>
      <c r="P1964" s="22" t="str">
        <f>IF(学校情報入力!$C$7="","",IF(学校情報入力!$C$7=登録データ!M1964,1,0))</f>
        <v/>
      </c>
    </row>
    <row r="1965" spans="1:16">
      <c r="A1965" s="37"/>
      <c r="B1965" s="37"/>
      <c r="C1965" s="37"/>
      <c r="D1965" s="37"/>
      <c r="E1965" s="37"/>
      <c r="F1965" s="37"/>
      <c r="G1965" s="37"/>
      <c r="H1965" s="37"/>
      <c r="I1965" s="37"/>
      <c r="J1965" s="37"/>
      <c r="K1965" s="37"/>
      <c r="L1965" s="37"/>
      <c r="M1965" s="79"/>
      <c r="N1965" s="38"/>
      <c r="O1965" s="22" t="str">
        <f>IF(学校情報入力!$C$7="","",IF(学校情報入力!$C$7=登録データ!F1965,1,0))</f>
        <v/>
      </c>
      <c r="P1965" s="22" t="str">
        <f>IF(学校情報入力!$C$7="","",IF(学校情報入力!$C$7=登録データ!M1965,1,0))</f>
        <v/>
      </c>
    </row>
    <row r="1966" spans="1:16">
      <c r="A1966" s="37"/>
      <c r="B1966" s="37"/>
      <c r="C1966" s="37"/>
      <c r="D1966" s="37"/>
      <c r="E1966" s="37"/>
      <c r="F1966" s="37"/>
      <c r="G1966" s="37"/>
      <c r="H1966" s="37"/>
      <c r="I1966" s="37"/>
      <c r="J1966" s="37"/>
      <c r="K1966" s="37"/>
      <c r="L1966" s="37"/>
      <c r="M1966" s="79"/>
      <c r="N1966" s="38"/>
      <c r="O1966" s="22" t="str">
        <f>IF(学校情報入力!$C$7="","",IF(学校情報入力!$C$7=登録データ!F1966,1,0))</f>
        <v/>
      </c>
      <c r="P1966" s="22" t="str">
        <f>IF(学校情報入力!$C$7="","",IF(学校情報入力!$C$7=登録データ!M1966,1,0))</f>
        <v/>
      </c>
    </row>
    <row r="1967" spans="1:16">
      <c r="A1967" s="37"/>
      <c r="B1967" s="37"/>
      <c r="C1967" s="37"/>
      <c r="D1967" s="37"/>
      <c r="E1967" s="37"/>
      <c r="F1967" s="37"/>
      <c r="G1967" s="37"/>
      <c r="H1967" s="37"/>
      <c r="I1967" s="37"/>
      <c r="J1967" s="37"/>
      <c r="K1967" s="37"/>
      <c r="L1967" s="37"/>
      <c r="M1967" s="79"/>
      <c r="N1967" s="38"/>
      <c r="O1967" s="22" t="str">
        <f>IF(学校情報入力!$C$7="","",IF(学校情報入力!$C$7=登録データ!F1967,1,0))</f>
        <v/>
      </c>
      <c r="P1967" s="22" t="str">
        <f>IF(学校情報入力!$C$7="","",IF(学校情報入力!$C$7=登録データ!M1967,1,0))</f>
        <v/>
      </c>
    </row>
    <row r="1968" spans="1:16">
      <c r="A1968" s="37"/>
      <c r="B1968" s="37"/>
      <c r="C1968" s="37"/>
      <c r="D1968" s="37"/>
      <c r="E1968" s="37"/>
      <c r="F1968" s="37"/>
      <c r="G1968" s="37"/>
      <c r="H1968" s="37"/>
      <c r="I1968" s="37"/>
      <c r="J1968" s="37"/>
      <c r="K1968" s="37"/>
      <c r="L1968" s="37"/>
      <c r="M1968" s="79"/>
      <c r="N1968" s="38"/>
      <c r="O1968" s="22" t="str">
        <f>IF(学校情報入力!$C$7="","",IF(学校情報入力!$C$7=登録データ!F1968,1,0))</f>
        <v/>
      </c>
      <c r="P1968" s="22" t="str">
        <f>IF(学校情報入力!$C$7="","",IF(学校情報入力!$C$7=登録データ!M1968,1,0))</f>
        <v/>
      </c>
    </row>
    <row r="1969" spans="1:16">
      <c r="A1969" s="37"/>
      <c r="B1969" s="37"/>
      <c r="C1969" s="37"/>
      <c r="D1969" s="37"/>
      <c r="E1969" s="37"/>
      <c r="F1969" s="37"/>
      <c r="G1969" s="37"/>
      <c r="H1969" s="37"/>
      <c r="I1969" s="37"/>
      <c r="J1969" s="37"/>
      <c r="K1969" s="37"/>
      <c r="L1969" s="37"/>
      <c r="M1969" s="79"/>
      <c r="N1969" s="38"/>
      <c r="O1969" s="22" t="str">
        <f>IF(学校情報入力!$C$7="","",IF(学校情報入力!$C$7=登録データ!F1969,1,0))</f>
        <v/>
      </c>
      <c r="P1969" s="22" t="str">
        <f>IF(学校情報入力!$C$7="","",IF(学校情報入力!$C$7=登録データ!M1969,1,0))</f>
        <v/>
      </c>
    </row>
    <row r="1970" spans="1:16">
      <c r="A1970" s="37"/>
      <c r="B1970" s="37"/>
      <c r="C1970" s="37"/>
      <c r="D1970" s="37"/>
      <c r="E1970" s="37"/>
      <c r="F1970" s="37"/>
      <c r="G1970" s="37"/>
      <c r="H1970" s="37"/>
      <c r="I1970" s="37"/>
      <c r="J1970" s="37"/>
      <c r="K1970" s="37"/>
      <c r="L1970" s="37"/>
      <c r="M1970" s="79"/>
      <c r="N1970" s="38"/>
      <c r="O1970" s="22" t="str">
        <f>IF(学校情報入力!$C$7="","",IF(学校情報入力!$C$7=登録データ!F1970,1,0))</f>
        <v/>
      </c>
      <c r="P1970" s="22" t="str">
        <f>IF(学校情報入力!$C$7="","",IF(学校情報入力!$C$7=登録データ!M1970,1,0))</f>
        <v/>
      </c>
    </row>
    <row r="1971" spans="1:16">
      <c r="A1971" s="37"/>
      <c r="B1971" s="37"/>
      <c r="C1971" s="37"/>
      <c r="D1971" s="37"/>
      <c r="E1971" s="37"/>
      <c r="F1971" s="37"/>
      <c r="G1971" s="37"/>
      <c r="H1971" s="37"/>
      <c r="I1971" s="37"/>
      <c r="J1971" s="37"/>
      <c r="K1971" s="37"/>
      <c r="L1971" s="37"/>
      <c r="M1971" s="79"/>
      <c r="N1971" s="38"/>
      <c r="O1971" s="22" t="str">
        <f>IF(学校情報入力!$C$7="","",IF(学校情報入力!$C$7=登録データ!F1971,1,0))</f>
        <v/>
      </c>
      <c r="P1971" s="22" t="str">
        <f>IF(学校情報入力!$C$7="","",IF(学校情報入力!$C$7=登録データ!M1971,1,0))</f>
        <v/>
      </c>
    </row>
    <row r="1972" spans="1:16">
      <c r="A1972" s="37"/>
      <c r="B1972" s="37"/>
      <c r="C1972" s="37"/>
      <c r="D1972" s="37"/>
      <c r="E1972" s="37"/>
      <c r="F1972" s="37"/>
      <c r="G1972" s="37"/>
      <c r="H1972" s="37"/>
      <c r="I1972" s="37"/>
      <c r="J1972" s="37"/>
      <c r="K1972" s="37"/>
      <c r="L1972" s="37"/>
      <c r="M1972" s="79"/>
      <c r="N1972" s="38"/>
      <c r="O1972" s="22" t="str">
        <f>IF(学校情報入力!$C$7="","",IF(学校情報入力!$C$7=登録データ!F1972,1,0))</f>
        <v/>
      </c>
      <c r="P1972" s="22" t="str">
        <f>IF(学校情報入力!$C$7="","",IF(学校情報入力!$C$7=登録データ!M1972,1,0))</f>
        <v/>
      </c>
    </row>
    <row r="1973" spans="1:16">
      <c r="A1973" s="37"/>
      <c r="B1973" s="37"/>
      <c r="C1973" s="37"/>
      <c r="D1973" s="37"/>
      <c r="E1973" s="37"/>
      <c r="F1973" s="37"/>
      <c r="G1973" s="37"/>
      <c r="H1973" s="37"/>
      <c r="I1973" s="37"/>
      <c r="J1973" s="37"/>
      <c r="K1973" s="37"/>
      <c r="L1973" s="37"/>
      <c r="M1973" s="79"/>
      <c r="N1973" s="38"/>
      <c r="O1973" s="22" t="str">
        <f>IF(学校情報入力!$C$7="","",IF(学校情報入力!$C$7=登録データ!F1973,1,0))</f>
        <v/>
      </c>
      <c r="P1973" s="22" t="str">
        <f>IF(学校情報入力!$C$7="","",IF(学校情報入力!$C$7=登録データ!M1973,1,0))</f>
        <v/>
      </c>
    </row>
    <row r="1974" spans="1:16">
      <c r="A1974" s="37"/>
      <c r="B1974" s="37"/>
      <c r="C1974" s="37"/>
      <c r="D1974" s="37"/>
      <c r="E1974" s="37"/>
      <c r="F1974" s="37"/>
      <c r="G1974" s="37"/>
      <c r="H1974" s="37"/>
      <c r="I1974" s="37"/>
      <c r="J1974" s="37"/>
      <c r="K1974" s="37"/>
      <c r="L1974" s="37"/>
      <c r="M1974" s="79"/>
      <c r="N1974" s="38"/>
      <c r="O1974" s="22" t="str">
        <f>IF(学校情報入力!$C$7="","",IF(学校情報入力!$C$7=登録データ!F1974,1,0))</f>
        <v/>
      </c>
      <c r="P1974" s="22" t="str">
        <f>IF(学校情報入力!$C$7="","",IF(学校情報入力!$C$7=登録データ!M1974,1,0))</f>
        <v/>
      </c>
    </row>
    <row r="1975" spans="1:16">
      <c r="A1975" s="37"/>
      <c r="B1975" s="37"/>
      <c r="C1975" s="37"/>
      <c r="D1975" s="37"/>
      <c r="E1975" s="37"/>
      <c r="F1975" s="37"/>
      <c r="G1975" s="37"/>
      <c r="H1975" s="37"/>
      <c r="I1975" s="37"/>
      <c r="J1975" s="37"/>
      <c r="K1975" s="37"/>
      <c r="L1975" s="37"/>
      <c r="M1975" s="79"/>
      <c r="N1975" s="38"/>
      <c r="O1975" s="22" t="str">
        <f>IF(学校情報入力!$C$7="","",IF(学校情報入力!$C$7=登録データ!F1975,1,0))</f>
        <v/>
      </c>
      <c r="P1975" s="22" t="str">
        <f>IF(学校情報入力!$C$7="","",IF(学校情報入力!$C$7=登録データ!M1975,1,0))</f>
        <v/>
      </c>
    </row>
    <row r="1976" spans="1:16">
      <c r="A1976" s="37"/>
      <c r="B1976" s="37"/>
      <c r="C1976" s="37"/>
      <c r="D1976" s="37"/>
      <c r="E1976" s="37"/>
      <c r="F1976" s="37"/>
      <c r="G1976" s="37"/>
      <c r="H1976" s="37"/>
      <c r="I1976" s="37"/>
      <c r="J1976" s="37"/>
      <c r="K1976" s="37"/>
      <c r="L1976" s="37"/>
      <c r="M1976" s="79"/>
      <c r="N1976" s="38"/>
      <c r="O1976" s="22" t="str">
        <f>IF(学校情報入力!$C$7="","",IF(学校情報入力!$C$7=登録データ!F1976,1,0))</f>
        <v/>
      </c>
      <c r="P1976" s="22" t="str">
        <f>IF(学校情報入力!$C$7="","",IF(学校情報入力!$C$7=登録データ!M1976,1,0))</f>
        <v/>
      </c>
    </row>
    <row r="1977" spans="1:16">
      <c r="A1977" s="37"/>
      <c r="B1977" s="37"/>
      <c r="C1977" s="37"/>
      <c r="D1977" s="37"/>
      <c r="E1977" s="37"/>
      <c r="F1977" s="37"/>
      <c r="G1977" s="37"/>
      <c r="H1977" s="37"/>
      <c r="I1977" s="37"/>
      <c r="J1977" s="37"/>
      <c r="K1977" s="37"/>
      <c r="L1977" s="37"/>
      <c r="M1977" s="79"/>
      <c r="N1977" s="38"/>
      <c r="O1977" s="22" t="str">
        <f>IF(学校情報入力!$C$7="","",IF(学校情報入力!$C$7=登録データ!F1977,1,0))</f>
        <v/>
      </c>
      <c r="P1977" s="22" t="str">
        <f>IF(学校情報入力!$C$7="","",IF(学校情報入力!$C$7=登録データ!M1977,1,0))</f>
        <v/>
      </c>
    </row>
    <row r="1978" spans="1:16">
      <c r="A1978" s="37"/>
      <c r="B1978" s="37"/>
      <c r="C1978" s="37"/>
      <c r="D1978" s="37"/>
      <c r="E1978" s="37"/>
      <c r="F1978" s="37"/>
      <c r="G1978" s="37"/>
      <c r="H1978" s="37"/>
      <c r="I1978" s="37"/>
      <c r="J1978" s="37"/>
      <c r="K1978" s="37"/>
      <c r="L1978" s="37"/>
      <c r="M1978" s="79"/>
      <c r="N1978" s="38"/>
      <c r="O1978" s="22" t="str">
        <f>IF(学校情報入力!$C$7="","",IF(学校情報入力!$C$7=登録データ!F1978,1,0))</f>
        <v/>
      </c>
      <c r="P1978" s="22" t="str">
        <f>IF(学校情報入力!$C$7="","",IF(学校情報入力!$C$7=登録データ!M1978,1,0))</f>
        <v/>
      </c>
    </row>
    <row r="1979" spans="1:16">
      <c r="A1979" s="37"/>
      <c r="B1979" s="37"/>
      <c r="C1979" s="37"/>
      <c r="D1979" s="37"/>
      <c r="E1979" s="37"/>
      <c r="F1979" s="37"/>
      <c r="G1979" s="37"/>
      <c r="H1979" s="37"/>
      <c r="I1979" s="37"/>
      <c r="J1979" s="37"/>
      <c r="K1979" s="37"/>
      <c r="L1979" s="37"/>
      <c r="M1979" s="79"/>
      <c r="N1979" s="38"/>
      <c r="O1979" s="22" t="str">
        <f>IF(学校情報入力!$C$7="","",IF(学校情報入力!$C$7=登録データ!F1979,1,0))</f>
        <v/>
      </c>
      <c r="P1979" s="22" t="str">
        <f>IF(学校情報入力!$C$7="","",IF(学校情報入力!$C$7=登録データ!M1979,1,0))</f>
        <v/>
      </c>
    </row>
    <row r="1980" spans="1:16">
      <c r="A1980" s="37"/>
      <c r="B1980" s="37"/>
      <c r="C1980" s="37"/>
      <c r="D1980" s="37"/>
      <c r="E1980" s="37"/>
      <c r="F1980" s="37"/>
      <c r="G1980" s="37"/>
      <c r="H1980" s="37"/>
      <c r="I1980" s="37"/>
      <c r="J1980" s="37"/>
      <c r="K1980" s="37"/>
      <c r="L1980" s="37"/>
      <c r="M1980" s="79"/>
      <c r="N1980" s="38"/>
      <c r="O1980" s="22" t="str">
        <f>IF(学校情報入力!$C$7="","",IF(学校情報入力!$C$7=登録データ!F1980,1,0))</f>
        <v/>
      </c>
      <c r="P1980" s="22" t="str">
        <f>IF(学校情報入力!$C$7="","",IF(学校情報入力!$C$7=登録データ!M1980,1,0))</f>
        <v/>
      </c>
    </row>
    <row r="1981" spans="1:16">
      <c r="A1981" s="37"/>
      <c r="B1981" s="37"/>
      <c r="C1981" s="37"/>
      <c r="D1981" s="37"/>
      <c r="E1981" s="37"/>
      <c r="F1981" s="37"/>
      <c r="G1981" s="37"/>
      <c r="H1981" s="37"/>
      <c r="I1981" s="37"/>
      <c r="J1981" s="37"/>
      <c r="K1981" s="37"/>
      <c r="L1981" s="37"/>
      <c r="M1981" s="79"/>
      <c r="N1981" s="38"/>
      <c r="O1981" s="22" t="str">
        <f>IF(学校情報入力!$C$7="","",IF(学校情報入力!$C$7=登録データ!F1981,1,0))</f>
        <v/>
      </c>
      <c r="P1981" s="22" t="str">
        <f>IF(学校情報入力!$C$7="","",IF(学校情報入力!$C$7=登録データ!M1981,1,0))</f>
        <v/>
      </c>
    </row>
    <row r="1982" spans="1:16">
      <c r="A1982" s="37"/>
      <c r="B1982" s="37"/>
      <c r="C1982" s="37"/>
      <c r="D1982" s="37"/>
      <c r="E1982" s="37"/>
      <c r="F1982" s="37"/>
      <c r="G1982" s="37"/>
      <c r="H1982" s="37"/>
      <c r="I1982" s="37"/>
      <c r="J1982" s="37"/>
      <c r="K1982" s="37"/>
      <c r="L1982" s="37"/>
      <c r="M1982" s="79"/>
      <c r="N1982" s="38"/>
      <c r="O1982" s="22" t="str">
        <f>IF(学校情報入力!$C$7="","",IF(学校情報入力!$C$7=登録データ!F1982,1,0))</f>
        <v/>
      </c>
      <c r="P1982" s="22" t="str">
        <f>IF(学校情報入力!$C$7="","",IF(学校情報入力!$C$7=登録データ!M1982,1,0))</f>
        <v/>
      </c>
    </row>
    <row r="1983" spans="1:16">
      <c r="A1983" s="37"/>
      <c r="B1983" s="37"/>
      <c r="C1983" s="37"/>
      <c r="D1983" s="37"/>
      <c r="E1983" s="37"/>
      <c r="F1983" s="37"/>
      <c r="G1983" s="37"/>
      <c r="H1983" s="37"/>
      <c r="I1983" s="37"/>
      <c r="J1983" s="37"/>
      <c r="K1983" s="37"/>
      <c r="L1983" s="37"/>
      <c r="M1983" s="79"/>
      <c r="N1983" s="38"/>
      <c r="O1983" s="22" t="str">
        <f>IF(学校情報入力!$C$7="","",IF(学校情報入力!$C$7=登録データ!F1983,1,0))</f>
        <v/>
      </c>
      <c r="P1983" s="22" t="str">
        <f>IF(学校情報入力!$C$7="","",IF(学校情報入力!$C$7=登録データ!M1983,1,0))</f>
        <v/>
      </c>
    </row>
    <row r="1984" spans="1:16">
      <c r="A1984" s="37"/>
      <c r="B1984" s="37"/>
      <c r="C1984" s="37"/>
      <c r="D1984" s="37"/>
      <c r="E1984" s="37"/>
      <c r="F1984" s="37"/>
      <c r="G1984" s="37"/>
      <c r="H1984" s="37"/>
      <c r="I1984" s="37"/>
      <c r="J1984" s="37"/>
      <c r="K1984" s="37"/>
      <c r="L1984" s="37"/>
      <c r="M1984" s="79"/>
      <c r="N1984" s="38"/>
      <c r="O1984" s="22" t="str">
        <f>IF(学校情報入力!$C$7="","",IF(学校情報入力!$C$7=登録データ!F1984,1,0))</f>
        <v/>
      </c>
      <c r="P1984" s="22" t="str">
        <f>IF(学校情報入力!$C$7="","",IF(学校情報入力!$C$7=登録データ!M1984,1,0))</f>
        <v/>
      </c>
    </row>
    <row r="1985" spans="1:16">
      <c r="A1985" s="37"/>
      <c r="B1985" s="37"/>
      <c r="C1985" s="37"/>
      <c r="D1985" s="37"/>
      <c r="E1985" s="37"/>
      <c r="F1985" s="37"/>
      <c r="G1985" s="37"/>
      <c r="H1985" s="37"/>
      <c r="I1985" s="37"/>
      <c r="J1985" s="37"/>
      <c r="K1985" s="37"/>
      <c r="L1985" s="37"/>
      <c r="M1985" s="79"/>
      <c r="N1985" s="38"/>
      <c r="O1985" s="22" t="str">
        <f>IF(学校情報入力!$C$7="","",IF(学校情報入力!$C$7=登録データ!F1985,1,0))</f>
        <v/>
      </c>
      <c r="P1985" s="22" t="str">
        <f>IF(学校情報入力!$C$7="","",IF(学校情報入力!$C$7=登録データ!M1985,1,0))</f>
        <v/>
      </c>
    </row>
    <row r="1986" spans="1:16">
      <c r="A1986" s="37"/>
      <c r="B1986" s="37"/>
      <c r="C1986" s="37"/>
      <c r="D1986" s="37"/>
      <c r="E1986" s="37"/>
      <c r="F1986" s="37"/>
      <c r="G1986" s="37"/>
      <c r="H1986" s="37"/>
      <c r="I1986" s="37"/>
      <c r="J1986" s="37"/>
      <c r="K1986" s="37"/>
      <c r="L1986" s="37"/>
      <c r="M1986" s="79"/>
      <c r="N1986" s="38"/>
      <c r="O1986" s="22" t="str">
        <f>IF(学校情報入力!$C$7="","",IF(学校情報入力!$C$7=登録データ!F1986,1,0))</f>
        <v/>
      </c>
      <c r="P1986" s="22" t="str">
        <f>IF(学校情報入力!$C$7="","",IF(学校情報入力!$C$7=登録データ!M1986,1,0))</f>
        <v/>
      </c>
    </row>
    <row r="1987" spans="1:16">
      <c r="A1987" s="37"/>
      <c r="B1987" s="37"/>
      <c r="C1987" s="37"/>
      <c r="D1987" s="37"/>
      <c r="E1987" s="37"/>
      <c r="F1987" s="37"/>
      <c r="G1987" s="37"/>
      <c r="H1987" s="37"/>
      <c r="I1987" s="37"/>
      <c r="J1987" s="37"/>
      <c r="K1987" s="37"/>
      <c r="L1987" s="37"/>
      <c r="M1987" s="79"/>
      <c r="N1987" s="38"/>
      <c r="O1987" s="22" t="str">
        <f>IF(学校情報入力!$C$7="","",IF(学校情報入力!$C$7=登録データ!F1987,1,0))</f>
        <v/>
      </c>
      <c r="P1987" s="22" t="str">
        <f>IF(学校情報入力!$C$7="","",IF(学校情報入力!$C$7=登録データ!M1987,1,0))</f>
        <v/>
      </c>
    </row>
    <row r="1988" spans="1:16">
      <c r="A1988" s="37"/>
      <c r="B1988" s="37"/>
      <c r="C1988" s="37"/>
      <c r="D1988" s="37"/>
      <c r="E1988" s="37"/>
      <c r="F1988" s="37"/>
      <c r="G1988" s="37"/>
      <c r="H1988" s="37"/>
      <c r="I1988" s="37"/>
      <c r="J1988" s="37"/>
      <c r="K1988" s="37"/>
      <c r="L1988" s="37"/>
      <c r="M1988" s="79"/>
      <c r="N1988" s="38"/>
      <c r="O1988" s="22" t="str">
        <f>IF(学校情報入力!$C$7="","",IF(学校情報入力!$C$7=登録データ!F1988,1,0))</f>
        <v/>
      </c>
      <c r="P1988" s="22" t="str">
        <f>IF(学校情報入力!$C$7="","",IF(学校情報入力!$C$7=登録データ!M1988,1,0))</f>
        <v/>
      </c>
    </row>
    <row r="1989" spans="1:16">
      <c r="A1989" s="37"/>
      <c r="B1989" s="37"/>
      <c r="C1989" s="37"/>
      <c r="D1989" s="37"/>
      <c r="E1989" s="37"/>
      <c r="F1989" s="37"/>
      <c r="G1989" s="37"/>
      <c r="H1989" s="37"/>
      <c r="I1989" s="37"/>
      <c r="J1989" s="37"/>
      <c r="K1989" s="37"/>
      <c r="L1989" s="37"/>
      <c r="M1989" s="79"/>
      <c r="N1989" s="38"/>
      <c r="O1989" s="22" t="str">
        <f>IF(学校情報入力!$C$7="","",IF(学校情報入力!$C$7=登録データ!F1989,1,0))</f>
        <v/>
      </c>
      <c r="P1989" s="22" t="str">
        <f>IF(学校情報入力!$C$7="","",IF(学校情報入力!$C$7=登録データ!M1989,1,0))</f>
        <v/>
      </c>
    </row>
    <row r="1990" spans="1:16">
      <c r="A1990" s="37"/>
      <c r="B1990" s="37"/>
      <c r="C1990" s="37"/>
      <c r="D1990" s="37"/>
      <c r="E1990" s="37"/>
      <c r="F1990" s="37"/>
      <c r="G1990" s="37"/>
      <c r="H1990" s="37"/>
      <c r="I1990" s="37"/>
      <c r="J1990" s="37"/>
      <c r="K1990" s="37"/>
      <c r="L1990" s="37"/>
      <c r="M1990" s="79"/>
      <c r="N1990" s="38"/>
      <c r="O1990" s="22" t="str">
        <f>IF(学校情報入力!$C$7="","",IF(学校情報入力!$C$7=登録データ!F1990,1,0))</f>
        <v/>
      </c>
      <c r="P1990" s="22" t="str">
        <f>IF(学校情報入力!$C$7="","",IF(学校情報入力!$C$7=登録データ!M1990,1,0))</f>
        <v/>
      </c>
    </row>
    <row r="1991" spans="1:16">
      <c r="A1991" s="37"/>
      <c r="B1991" s="37"/>
      <c r="C1991" s="37"/>
      <c r="D1991" s="37"/>
      <c r="E1991" s="37"/>
      <c r="F1991" s="37"/>
      <c r="G1991" s="37"/>
      <c r="H1991" s="37"/>
      <c r="I1991" s="37"/>
      <c r="J1991" s="37"/>
      <c r="K1991" s="37"/>
      <c r="L1991" s="37"/>
      <c r="M1991" s="79"/>
      <c r="N1991" s="38"/>
      <c r="O1991" s="22" t="str">
        <f>IF(学校情報入力!$C$7="","",IF(学校情報入力!$C$7=登録データ!F1991,1,0))</f>
        <v/>
      </c>
      <c r="P1991" s="22" t="str">
        <f>IF(学校情報入力!$C$7="","",IF(学校情報入力!$C$7=登録データ!M1991,1,0))</f>
        <v/>
      </c>
    </row>
    <row r="1992" spans="1:16">
      <c r="A1992" s="37"/>
      <c r="B1992" s="37"/>
      <c r="C1992" s="37"/>
      <c r="D1992" s="37"/>
      <c r="E1992" s="37"/>
      <c r="F1992" s="37"/>
      <c r="G1992" s="37"/>
      <c r="H1992" s="37"/>
      <c r="I1992" s="37"/>
      <c r="J1992" s="37"/>
      <c r="K1992" s="37"/>
      <c r="L1992" s="37"/>
      <c r="M1992" s="79"/>
      <c r="N1992" s="38"/>
      <c r="O1992" s="22" t="str">
        <f>IF(学校情報入力!$C$7="","",IF(学校情報入力!$C$7=登録データ!F1992,1,0))</f>
        <v/>
      </c>
      <c r="P1992" s="22" t="str">
        <f>IF(学校情報入力!$C$7="","",IF(学校情報入力!$C$7=登録データ!M1992,1,0))</f>
        <v/>
      </c>
    </row>
    <row r="1993" spans="1:16">
      <c r="A1993" s="37"/>
      <c r="B1993" s="37"/>
      <c r="C1993" s="37"/>
      <c r="D1993" s="37"/>
      <c r="E1993" s="37"/>
      <c r="F1993" s="37"/>
      <c r="G1993" s="37"/>
      <c r="H1993" s="37"/>
      <c r="I1993" s="37"/>
      <c r="J1993" s="37"/>
      <c r="K1993" s="37"/>
      <c r="L1993" s="37"/>
      <c r="M1993" s="79"/>
      <c r="N1993" s="38"/>
      <c r="O1993" s="22" t="str">
        <f>IF(学校情報入力!$C$7="","",IF(学校情報入力!$C$7=登録データ!F1993,1,0))</f>
        <v/>
      </c>
      <c r="P1993" s="22" t="str">
        <f>IF(学校情報入力!$C$7="","",IF(学校情報入力!$C$7=登録データ!M1993,1,0))</f>
        <v/>
      </c>
    </row>
    <row r="1994" spans="1:16">
      <c r="A1994" s="37"/>
      <c r="B1994" s="37"/>
      <c r="C1994" s="37"/>
      <c r="D1994" s="37"/>
      <c r="E1994" s="37"/>
      <c r="F1994" s="37"/>
      <c r="G1994" s="37"/>
      <c r="H1994" s="37"/>
      <c r="I1994" s="37"/>
      <c r="J1994" s="37"/>
      <c r="K1994" s="37"/>
      <c r="L1994" s="37"/>
      <c r="M1994" s="79"/>
      <c r="N1994" s="38"/>
      <c r="O1994" s="22" t="str">
        <f>IF(学校情報入力!$C$7="","",IF(学校情報入力!$C$7=登録データ!F1994,1,0))</f>
        <v/>
      </c>
      <c r="P1994" s="22" t="str">
        <f>IF(学校情報入力!$C$7="","",IF(学校情報入力!$C$7=登録データ!M1994,1,0))</f>
        <v/>
      </c>
    </row>
    <row r="1995" spans="1:16">
      <c r="A1995" s="37"/>
      <c r="B1995" s="37"/>
      <c r="C1995" s="37"/>
      <c r="D1995" s="37"/>
      <c r="E1995" s="37"/>
      <c r="F1995" s="37"/>
      <c r="G1995" s="37"/>
      <c r="H1995" s="37"/>
      <c r="I1995" s="37"/>
      <c r="J1995" s="37"/>
      <c r="K1995" s="37"/>
      <c r="L1995" s="37"/>
      <c r="M1995" s="79"/>
      <c r="N1995" s="38"/>
      <c r="O1995" s="22" t="str">
        <f>IF(学校情報入力!$C$7="","",IF(学校情報入力!$C$7=登録データ!F1995,1,0))</f>
        <v/>
      </c>
      <c r="P1995" s="22" t="str">
        <f>IF(学校情報入力!$C$7="","",IF(学校情報入力!$C$7=登録データ!M1995,1,0))</f>
        <v/>
      </c>
    </row>
    <row r="1996" spans="1:16">
      <c r="A1996" s="37"/>
      <c r="B1996" s="37"/>
      <c r="C1996" s="37"/>
      <c r="D1996" s="37"/>
      <c r="E1996" s="37"/>
      <c r="F1996" s="37"/>
      <c r="G1996" s="37"/>
      <c r="H1996" s="37"/>
      <c r="I1996" s="37"/>
      <c r="J1996" s="37"/>
      <c r="K1996" s="37"/>
      <c r="L1996" s="37"/>
      <c r="M1996" s="79"/>
      <c r="N1996" s="38"/>
      <c r="O1996" s="22" t="str">
        <f>IF(学校情報入力!$C$7="","",IF(学校情報入力!$C$7=登録データ!F1996,1,0))</f>
        <v/>
      </c>
      <c r="P1996" s="22" t="str">
        <f>IF(学校情報入力!$C$7="","",IF(学校情報入力!$C$7=登録データ!M1996,1,0))</f>
        <v/>
      </c>
    </row>
    <row r="1997" spans="1:16">
      <c r="A1997" s="37"/>
      <c r="B1997" s="37"/>
      <c r="C1997" s="37"/>
      <c r="D1997" s="37"/>
      <c r="E1997" s="37"/>
      <c r="F1997" s="37"/>
      <c r="G1997" s="37"/>
      <c r="H1997" s="37"/>
      <c r="I1997" s="37"/>
      <c r="J1997" s="37"/>
      <c r="K1997" s="37"/>
      <c r="L1997" s="37"/>
      <c r="M1997" s="79"/>
      <c r="N1997" s="38"/>
      <c r="O1997" s="22" t="str">
        <f>IF(学校情報入力!$C$7="","",IF(学校情報入力!$C$7=登録データ!F1997,1,0))</f>
        <v/>
      </c>
      <c r="P1997" s="22" t="str">
        <f>IF(学校情報入力!$C$7="","",IF(学校情報入力!$C$7=登録データ!M1997,1,0))</f>
        <v/>
      </c>
    </row>
    <row r="1998" spans="1:16">
      <c r="A1998" s="37"/>
      <c r="B1998" s="37"/>
      <c r="C1998" s="37"/>
      <c r="D1998" s="37"/>
      <c r="E1998" s="37"/>
      <c r="F1998" s="37"/>
      <c r="G1998" s="37"/>
      <c r="H1998" s="37"/>
      <c r="I1998" s="37"/>
      <c r="J1998" s="37"/>
      <c r="K1998" s="37"/>
      <c r="L1998" s="37"/>
      <c r="M1998" s="79"/>
      <c r="N1998" s="38"/>
      <c r="O1998" s="22" t="str">
        <f>IF(学校情報入力!$C$7="","",IF(学校情報入力!$C$7=登録データ!F1998,1,0))</f>
        <v/>
      </c>
      <c r="P1998" s="22" t="str">
        <f>IF(学校情報入力!$C$7="","",IF(学校情報入力!$C$7=登録データ!M1998,1,0))</f>
        <v/>
      </c>
    </row>
    <row r="1999" spans="1:16">
      <c r="A1999" s="37"/>
      <c r="B1999" s="37"/>
      <c r="C1999" s="37"/>
      <c r="D1999" s="37"/>
      <c r="E1999" s="37"/>
      <c r="F1999" s="37"/>
      <c r="G1999" s="37"/>
      <c r="H1999" s="37"/>
      <c r="I1999" s="37"/>
      <c r="J1999" s="37"/>
      <c r="K1999" s="37"/>
      <c r="L1999" s="37"/>
      <c r="M1999" s="79"/>
      <c r="N1999" s="38"/>
      <c r="O1999" s="22" t="str">
        <f>IF(学校情報入力!$C$7="","",IF(学校情報入力!$C$7=登録データ!F1999,1,0))</f>
        <v/>
      </c>
      <c r="P1999" s="22" t="str">
        <f>IF(学校情報入力!$C$7="","",IF(学校情報入力!$C$7=登録データ!M1999,1,0))</f>
        <v/>
      </c>
    </row>
    <row r="2000" spans="1:16">
      <c r="A2000" s="37"/>
      <c r="B2000" s="37"/>
      <c r="C2000" s="37"/>
      <c r="D2000" s="37"/>
      <c r="E2000" s="37"/>
      <c r="F2000" s="37"/>
      <c r="G2000" s="37"/>
      <c r="H2000" s="37"/>
      <c r="I2000" s="37"/>
      <c r="J2000" s="37"/>
      <c r="K2000" s="37"/>
      <c r="L2000" s="37"/>
      <c r="M2000" s="79"/>
      <c r="N2000" s="38"/>
      <c r="O2000" s="22" t="str">
        <f>IF(学校情報入力!$C$7="","",IF(学校情報入力!$C$7=登録データ!F2000,1,0))</f>
        <v/>
      </c>
      <c r="P2000" s="22" t="str">
        <f>IF(学校情報入力!$C$7="","",IF(学校情報入力!$C$7=登録データ!M2000,1,0))</f>
        <v/>
      </c>
    </row>
    <row r="2001" spans="1:16">
      <c r="A2001" s="37"/>
      <c r="B2001" s="37"/>
      <c r="C2001" s="37"/>
      <c r="D2001" s="37"/>
      <c r="E2001" s="37"/>
      <c r="F2001" s="37"/>
      <c r="G2001" s="37"/>
      <c r="H2001" s="37"/>
      <c r="I2001" s="37"/>
      <c r="J2001" s="37"/>
      <c r="K2001" s="37"/>
      <c r="L2001" s="37"/>
      <c r="M2001" s="79"/>
      <c r="N2001" s="38"/>
      <c r="O2001" s="22" t="str">
        <f>IF(学校情報入力!$C$7="","",IF(学校情報入力!$C$7=登録データ!F2001,1,0))</f>
        <v/>
      </c>
      <c r="P2001" s="22" t="str">
        <f>IF(学校情報入力!$C$7="","",IF(学校情報入力!$C$7=登録データ!M2001,1,0))</f>
        <v/>
      </c>
    </row>
    <row r="2002" spans="1:16">
      <c r="A2002" s="37"/>
      <c r="B2002" s="37"/>
      <c r="C2002" s="37"/>
      <c r="D2002" s="37"/>
      <c r="E2002" s="37"/>
      <c r="F2002" s="37"/>
      <c r="G2002" s="37"/>
      <c r="H2002" s="37"/>
      <c r="I2002" s="37"/>
      <c r="J2002" s="37"/>
      <c r="K2002" s="37"/>
      <c r="L2002" s="37"/>
      <c r="M2002" s="79"/>
      <c r="N2002" s="38"/>
      <c r="O2002" s="22" t="str">
        <f>IF(学校情報入力!$C$7="","",IF(学校情報入力!$C$7=登録データ!F2002,1,0))</f>
        <v/>
      </c>
      <c r="P2002" s="22" t="str">
        <f>IF(学校情報入力!$C$7="","",IF(学校情報入力!$C$7=登録データ!M2002,1,0))</f>
        <v/>
      </c>
    </row>
    <row r="2003" spans="1:16">
      <c r="A2003" s="37"/>
      <c r="B2003" s="37"/>
      <c r="C2003" s="37"/>
      <c r="D2003" s="37"/>
      <c r="E2003" s="37"/>
      <c r="F2003" s="37"/>
      <c r="G2003" s="37"/>
      <c r="H2003" s="37"/>
      <c r="I2003" s="37"/>
      <c r="J2003" s="37"/>
      <c r="K2003" s="37"/>
      <c r="L2003" s="37"/>
      <c r="M2003" s="79"/>
      <c r="N2003" s="38"/>
      <c r="O2003" s="22" t="str">
        <f>IF(学校情報入力!$C$7="","",IF(学校情報入力!$C$7=登録データ!F2003,1,0))</f>
        <v/>
      </c>
      <c r="P2003" s="22" t="str">
        <f>IF(学校情報入力!$C$7="","",IF(学校情報入力!$C$7=登録データ!M2003,1,0))</f>
        <v/>
      </c>
    </row>
    <row r="2004" spans="1:16">
      <c r="A2004" s="37"/>
      <c r="B2004" s="37"/>
      <c r="C2004" s="37"/>
      <c r="D2004" s="37"/>
      <c r="E2004" s="37"/>
      <c r="F2004" s="37"/>
      <c r="G2004" s="37"/>
      <c r="H2004" s="37"/>
      <c r="I2004" s="37"/>
      <c r="J2004" s="37"/>
      <c r="K2004" s="37"/>
      <c r="L2004" s="37"/>
      <c r="M2004" s="79"/>
      <c r="N2004" s="38"/>
      <c r="O2004" s="22" t="str">
        <f>IF(学校情報入力!$C$7="","",IF(学校情報入力!$C$7=登録データ!F2004,1,0))</f>
        <v/>
      </c>
      <c r="P2004" s="22" t="str">
        <f>IF(学校情報入力!$C$7="","",IF(学校情報入力!$C$7=登録データ!M2004,1,0))</f>
        <v/>
      </c>
    </row>
    <row r="2005" spans="1:16">
      <c r="A2005" s="37"/>
      <c r="B2005" s="37"/>
      <c r="C2005" s="37"/>
      <c r="D2005" s="37"/>
      <c r="E2005" s="37"/>
      <c r="F2005" s="37"/>
      <c r="G2005" s="37"/>
      <c r="H2005" s="37"/>
      <c r="I2005" s="37"/>
      <c r="J2005" s="37"/>
      <c r="K2005" s="37"/>
      <c r="L2005" s="37"/>
      <c r="M2005" s="79"/>
      <c r="N2005" s="38"/>
      <c r="O2005" s="22" t="str">
        <f>IF(学校情報入力!$C$7="","",IF(学校情報入力!$C$7=登録データ!F2005,1,0))</f>
        <v/>
      </c>
      <c r="P2005" s="22" t="str">
        <f>IF(学校情報入力!$C$7="","",IF(学校情報入力!$C$7=登録データ!M2005,1,0))</f>
        <v/>
      </c>
    </row>
    <row r="2006" spans="1:16">
      <c r="A2006" s="37"/>
      <c r="B2006" s="37"/>
      <c r="C2006" s="37"/>
      <c r="D2006" s="37"/>
      <c r="E2006" s="37"/>
      <c r="F2006" s="37"/>
      <c r="G2006" s="37"/>
      <c r="H2006" s="37"/>
      <c r="I2006" s="37"/>
      <c r="J2006" s="37"/>
      <c r="K2006" s="37"/>
      <c r="L2006" s="37"/>
      <c r="M2006" s="79"/>
      <c r="N2006" s="38"/>
      <c r="O2006" s="22" t="str">
        <f>IF(学校情報入力!$C$7="","",IF(学校情報入力!$C$7=登録データ!F2006,1,0))</f>
        <v/>
      </c>
      <c r="P2006" s="22" t="str">
        <f>IF(学校情報入力!$C$7="","",IF(学校情報入力!$C$7=登録データ!M2006,1,0))</f>
        <v/>
      </c>
    </row>
    <row r="2007" spans="1:16">
      <c r="A2007" s="37"/>
      <c r="B2007" s="37"/>
      <c r="C2007" s="37"/>
      <c r="D2007" s="37"/>
      <c r="E2007" s="37"/>
      <c r="F2007" s="37"/>
      <c r="G2007" s="37"/>
      <c r="H2007" s="37"/>
      <c r="I2007" s="37"/>
      <c r="J2007" s="37"/>
      <c r="K2007" s="37"/>
      <c r="L2007" s="37"/>
      <c r="M2007" s="79"/>
      <c r="N2007" s="38"/>
      <c r="O2007" s="22" t="str">
        <f>IF(学校情報入力!$C$7="","",IF(学校情報入力!$C$7=登録データ!F2007,1,0))</f>
        <v/>
      </c>
      <c r="P2007" s="22" t="str">
        <f>IF(学校情報入力!$C$7="","",IF(学校情報入力!$C$7=登録データ!M2007,1,0))</f>
        <v/>
      </c>
    </row>
    <row r="2008" spans="1:16">
      <c r="A2008" s="37"/>
      <c r="B2008" s="37"/>
      <c r="C2008" s="37"/>
      <c r="D2008" s="37"/>
      <c r="E2008" s="37"/>
      <c r="F2008" s="37"/>
      <c r="G2008" s="37"/>
      <c r="H2008" s="37"/>
      <c r="I2008" s="37"/>
      <c r="J2008" s="37"/>
      <c r="K2008" s="37"/>
      <c r="L2008" s="37"/>
      <c r="M2008" s="79"/>
      <c r="N2008" s="38"/>
      <c r="O2008" s="22" t="str">
        <f>IF(学校情報入力!$C$7="","",IF(学校情報入力!$C$7=登録データ!F2008,1,0))</f>
        <v/>
      </c>
      <c r="P2008" s="22" t="str">
        <f>IF(学校情報入力!$C$7="","",IF(学校情報入力!$C$7=登録データ!M2008,1,0))</f>
        <v/>
      </c>
    </row>
    <row r="2009" spans="1:16">
      <c r="A2009" s="37"/>
      <c r="B2009" s="37"/>
      <c r="C2009" s="37"/>
      <c r="D2009" s="37"/>
      <c r="E2009" s="37"/>
      <c r="F2009" s="37"/>
      <c r="G2009" s="37"/>
      <c r="H2009" s="37"/>
      <c r="I2009" s="37"/>
      <c r="J2009" s="37"/>
      <c r="K2009" s="37"/>
      <c r="L2009" s="37"/>
      <c r="M2009" s="79"/>
      <c r="N2009" s="38"/>
      <c r="O2009" s="22" t="str">
        <f>IF(学校情報入力!$C$7="","",IF(学校情報入力!$C$7=登録データ!F2009,1,0))</f>
        <v/>
      </c>
      <c r="P2009" s="22" t="str">
        <f>IF(学校情報入力!$C$7="","",IF(学校情報入力!$C$7=登録データ!M2009,1,0))</f>
        <v/>
      </c>
    </row>
    <row r="2010" spans="1:16">
      <c r="A2010" s="37"/>
      <c r="B2010" s="37"/>
      <c r="C2010" s="37"/>
      <c r="D2010" s="37"/>
      <c r="E2010" s="37"/>
      <c r="F2010" s="37"/>
      <c r="G2010" s="37"/>
      <c r="H2010" s="37"/>
      <c r="I2010" s="37"/>
      <c r="J2010" s="37"/>
      <c r="K2010" s="37"/>
      <c r="L2010" s="37"/>
      <c r="M2010" s="79"/>
      <c r="N2010" s="38"/>
      <c r="O2010" s="22" t="str">
        <f>IF(学校情報入力!$C$7="","",IF(学校情報入力!$C$7=登録データ!F2010,1,0))</f>
        <v/>
      </c>
      <c r="P2010" s="22" t="str">
        <f>IF(学校情報入力!$C$7="","",IF(学校情報入力!$C$7=登録データ!M2010,1,0))</f>
        <v/>
      </c>
    </row>
    <row r="2011" spans="1:16">
      <c r="A2011" s="37"/>
      <c r="B2011" s="37"/>
      <c r="C2011" s="37"/>
      <c r="D2011" s="37"/>
      <c r="E2011" s="37"/>
      <c r="F2011" s="37"/>
      <c r="G2011" s="37"/>
      <c r="H2011" s="37"/>
      <c r="I2011" s="37"/>
      <c r="J2011" s="37"/>
      <c r="K2011" s="37"/>
      <c r="L2011" s="37"/>
      <c r="M2011" s="79"/>
      <c r="N2011" s="38"/>
      <c r="O2011" s="22" t="str">
        <f>IF(学校情報入力!$C$7="","",IF(学校情報入力!$C$7=登録データ!F2011,1,0))</f>
        <v/>
      </c>
      <c r="P2011" s="22" t="str">
        <f>IF(学校情報入力!$C$7="","",IF(学校情報入力!$C$7=登録データ!M2011,1,0))</f>
        <v/>
      </c>
    </row>
    <row r="2012" spans="1:16">
      <c r="A2012" s="37"/>
      <c r="B2012" s="37"/>
      <c r="C2012" s="37"/>
      <c r="D2012" s="37"/>
      <c r="E2012" s="37"/>
      <c r="F2012" s="37"/>
      <c r="G2012" s="37"/>
      <c r="H2012" s="37"/>
      <c r="I2012" s="37"/>
      <c r="J2012" s="37"/>
      <c r="K2012" s="37"/>
      <c r="L2012" s="37"/>
      <c r="M2012" s="79"/>
      <c r="N2012" s="38"/>
      <c r="O2012" s="22" t="str">
        <f>IF(学校情報入力!$C$7="","",IF(学校情報入力!$C$7=登録データ!F2012,1,0))</f>
        <v/>
      </c>
      <c r="P2012" s="22" t="str">
        <f>IF(学校情報入力!$C$7="","",IF(学校情報入力!$C$7=登録データ!M2012,1,0))</f>
        <v/>
      </c>
    </row>
    <row r="2013" spans="1:16">
      <c r="A2013" s="37"/>
      <c r="B2013" s="37"/>
      <c r="C2013" s="37"/>
      <c r="D2013" s="37"/>
      <c r="E2013" s="37"/>
      <c r="F2013" s="37"/>
      <c r="G2013" s="37"/>
      <c r="H2013" s="37"/>
      <c r="I2013" s="37"/>
      <c r="J2013" s="37"/>
      <c r="K2013" s="37"/>
      <c r="L2013" s="37"/>
      <c r="M2013" s="79"/>
      <c r="N2013" s="38"/>
      <c r="O2013" s="22" t="str">
        <f>IF(学校情報入力!$C$7="","",IF(学校情報入力!$C$7=登録データ!F2013,1,0))</f>
        <v/>
      </c>
      <c r="P2013" s="22" t="str">
        <f>IF(学校情報入力!$C$7="","",IF(学校情報入力!$C$7=登録データ!M2013,1,0))</f>
        <v/>
      </c>
    </row>
    <row r="2014" spans="1:16">
      <c r="A2014" s="37"/>
      <c r="B2014" s="37"/>
      <c r="C2014" s="37"/>
      <c r="D2014" s="37"/>
      <c r="E2014" s="37"/>
      <c r="F2014" s="37"/>
      <c r="G2014" s="37"/>
      <c r="H2014" s="37"/>
      <c r="I2014" s="37"/>
      <c r="J2014" s="37"/>
      <c r="K2014" s="37"/>
      <c r="L2014" s="37"/>
      <c r="M2014" s="79"/>
      <c r="N2014" s="38"/>
      <c r="O2014" s="22" t="str">
        <f>IF(学校情報入力!$C$7="","",IF(学校情報入力!$C$7=登録データ!F2014,1,0))</f>
        <v/>
      </c>
      <c r="P2014" s="22" t="str">
        <f>IF(学校情報入力!$C$7="","",IF(学校情報入力!$C$7=登録データ!M2014,1,0))</f>
        <v/>
      </c>
    </row>
    <row r="2015" spans="1:16">
      <c r="A2015" s="37"/>
      <c r="B2015" s="37"/>
      <c r="C2015" s="37"/>
      <c r="D2015" s="37"/>
      <c r="E2015" s="37"/>
      <c r="F2015" s="37"/>
      <c r="G2015" s="37"/>
      <c r="H2015" s="37"/>
      <c r="I2015" s="37"/>
      <c r="J2015" s="37"/>
      <c r="K2015" s="37"/>
      <c r="L2015" s="37"/>
      <c r="M2015" s="79"/>
      <c r="N2015" s="38"/>
      <c r="O2015" s="22" t="str">
        <f>IF(学校情報入力!$C$7="","",IF(学校情報入力!$C$7=登録データ!F2015,1,0))</f>
        <v/>
      </c>
      <c r="P2015" s="22" t="str">
        <f>IF(学校情報入力!$C$7="","",IF(学校情報入力!$C$7=登録データ!M2015,1,0))</f>
        <v/>
      </c>
    </row>
    <row r="2016" spans="1:16">
      <c r="A2016" s="37"/>
      <c r="B2016" s="37"/>
      <c r="C2016" s="37"/>
      <c r="D2016" s="37"/>
      <c r="E2016" s="37"/>
      <c r="F2016" s="37"/>
      <c r="G2016" s="37"/>
      <c r="H2016" s="37"/>
      <c r="I2016" s="37"/>
      <c r="J2016" s="37"/>
      <c r="K2016" s="37"/>
      <c r="L2016" s="37"/>
      <c r="M2016" s="79"/>
      <c r="N2016" s="38"/>
      <c r="O2016" s="22" t="str">
        <f>IF(学校情報入力!$C$7="","",IF(学校情報入力!$C$7=登録データ!F2016,1,0))</f>
        <v/>
      </c>
      <c r="P2016" s="22" t="str">
        <f>IF(学校情報入力!$C$7="","",IF(学校情報入力!$C$7=登録データ!M2016,1,0))</f>
        <v/>
      </c>
    </row>
    <row r="2017" spans="1:16">
      <c r="A2017" s="37"/>
      <c r="B2017" s="37"/>
      <c r="C2017" s="37"/>
      <c r="D2017" s="37"/>
      <c r="E2017" s="37"/>
      <c r="F2017" s="37"/>
      <c r="G2017" s="37"/>
      <c r="H2017" s="37"/>
      <c r="I2017" s="37"/>
      <c r="J2017" s="37"/>
      <c r="K2017" s="37"/>
      <c r="L2017" s="37"/>
      <c r="M2017" s="79"/>
      <c r="N2017" s="38"/>
      <c r="O2017" s="22" t="str">
        <f>IF(学校情報入力!$C$7="","",IF(学校情報入力!$C$7=登録データ!F2017,1,0))</f>
        <v/>
      </c>
      <c r="P2017" s="22" t="str">
        <f>IF(学校情報入力!$C$7="","",IF(学校情報入力!$C$7=登録データ!M2017,1,0))</f>
        <v/>
      </c>
    </row>
    <row r="2018" spans="1:16">
      <c r="A2018" s="37"/>
      <c r="B2018" s="37"/>
      <c r="C2018" s="37"/>
      <c r="D2018" s="37"/>
      <c r="E2018" s="37"/>
      <c r="F2018" s="37"/>
      <c r="G2018" s="37"/>
      <c r="H2018" s="37"/>
      <c r="I2018" s="37"/>
      <c r="J2018" s="37"/>
      <c r="K2018" s="37"/>
      <c r="L2018" s="37"/>
      <c r="M2018" s="79"/>
      <c r="N2018" s="38"/>
      <c r="O2018" s="22" t="str">
        <f>IF(学校情報入力!$C$7="","",IF(学校情報入力!$C$7=登録データ!F2018,1,0))</f>
        <v/>
      </c>
      <c r="P2018" s="22" t="str">
        <f>IF(学校情報入力!$C$7="","",IF(学校情報入力!$C$7=登録データ!M2018,1,0))</f>
        <v/>
      </c>
    </row>
    <row r="2019" spans="1:16">
      <c r="A2019" s="37"/>
      <c r="B2019" s="37"/>
      <c r="C2019" s="37"/>
      <c r="D2019" s="37"/>
      <c r="E2019" s="37"/>
      <c r="F2019" s="37"/>
      <c r="G2019" s="37"/>
      <c r="H2019" s="37"/>
      <c r="I2019" s="37"/>
      <c r="J2019" s="37"/>
      <c r="K2019" s="37"/>
      <c r="L2019" s="37"/>
      <c r="M2019" s="79"/>
      <c r="N2019" s="38"/>
      <c r="O2019" s="22" t="str">
        <f>IF(学校情報入力!$C$7="","",IF(学校情報入力!$C$7=登録データ!F2019,1,0))</f>
        <v/>
      </c>
      <c r="P2019" s="22" t="str">
        <f>IF(学校情報入力!$C$7="","",IF(学校情報入力!$C$7=登録データ!M2019,1,0))</f>
        <v/>
      </c>
    </row>
    <row r="2020" spans="1:16">
      <c r="A2020" s="37"/>
      <c r="B2020" s="37"/>
      <c r="C2020" s="37"/>
      <c r="D2020" s="37"/>
      <c r="E2020" s="37"/>
      <c r="F2020" s="37"/>
      <c r="G2020" s="37"/>
      <c r="H2020" s="37"/>
      <c r="I2020" s="37"/>
      <c r="J2020" s="37"/>
      <c r="K2020" s="37"/>
      <c r="L2020" s="37"/>
      <c r="M2020" s="79"/>
      <c r="N2020" s="38"/>
      <c r="O2020" s="22" t="str">
        <f>IF(学校情報入力!$C$7="","",IF(学校情報入力!$C$7=登録データ!F2020,1,0))</f>
        <v/>
      </c>
      <c r="P2020" s="22" t="str">
        <f>IF(学校情報入力!$C$7="","",IF(学校情報入力!$C$7=登録データ!M2020,1,0))</f>
        <v/>
      </c>
    </row>
    <row r="2021" spans="1:16">
      <c r="A2021" s="37"/>
      <c r="B2021" s="37"/>
      <c r="C2021" s="37"/>
      <c r="D2021" s="37"/>
      <c r="E2021" s="37"/>
      <c r="F2021" s="37"/>
      <c r="G2021" s="37"/>
      <c r="H2021" s="37"/>
      <c r="I2021" s="37"/>
      <c r="J2021" s="37"/>
      <c r="K2021" s="37"/>
      <c r="L2021" s="37"/>
      <c r="M2021" s="79"/>
      <c r="N2021" s="38"/>
      <c r="O2021" s="22" t="str">
        <f>IF(学校情報入力!$C$7="","",IF(学校情報入力!$C$7=登録データ!F2021,1,0))</f>
        <v/>
      </c>
      <c r="P2021" s="22" t="str">
        <f>IF(学校情報入力!$C$7="","",IF(学校情報入力!$C$7=登録データ!M2021,1,0))</f>
        <v/>
      </c>
    </row>
    <row r="2022" spans="1:16">
      <c r="A2022" s="37"/>
      <c r="B2022" s="37"/>
      <c r="C2022" s="37"/>
      <c r="D2022" s="37"/>
      <c r="E2022" s="37"/>
      <c r="F2022" s="37"/>
      <c r="G2022" s="37"/>
      <c r="H2022" s="37"/>
      <c r="I2022" s="37"/>
      <c r="J2022" s="37"/>
      <c r="K2022" s="37"/>
      <c r="L2022" s="37"/>
      <c r="M2022" s="79"/>
      <c r="N2022" s="38"/>
      <c r="O2022" s="22" t="str">
        <f>IF(学校情報入力!$C$7="","",IF(学校情報入力!$C$7=登録データ!F2022,1,0))</f>
        <v/>
      </c>
      <c r="P2022" s="22" t="str">
        <f>IF(学校情報入力!$C$7="","",IF(学校情報入力!$C$7=登録データ!M2022,1,0))</f>
        <v/>
      </c>
    </row>
    <row r="2023" spans="1:16">
      <c r="A2023" s="37"/>
      <c r="B2023" s="37"/>
      <c r="C2023" s="37"/>
      <c r="D2023" s="37"/>
      <c r="E2023" s="37"/>
      <c r="F2023" s="37"/>
      <c r="G2023" s="37"/>
      <c r="H2023" s="37"/>
      <c r="I2023" s="37"/>
      <c r="J2023" s="37"/>
      <c r="K2023" s="37"/>
      <c r="L2023" s="37"/>
      <c r="M2023" s="79"/>
      <c r="N2023" s="38"/>
      <c r="O2023" s="22" t="str">
        <f>IF(学校情報入力!$C$7="","",IF(学校情報入力!$C$7=登録データ!F2023,1,0))</f>
        <v/>
      </c>
      <c r="P2023" s="22" t="str">
        <f>IF(学校情報入力!$C$7="","",IF(学校情報入力!$C$7=登録データ!M2023,1,0))</f>
        <v/>
      </c>
    </row>
    <row r="2024" spans="1:16">
      <c r="A2024" s="37"/>
      <c r="B2024" s="37"/>
      <c r="C2024" s="37"/>
      <c r="D2024" s="37"/>
      <c r="E2024" s="37"/>
      <c r="F2024" s="37"/>
      <c r="G2024" s="37"/>
      <c r="H2024" s="37"/>
      <c r="I2024" s="37"/>
      <c r="J2024" s="37"/>
      <c r="K2024" s="37"/>
      <c r="L2024" s="37"/>
      <c r="M2024" s="79"/>
      <c r="N2024" s="38"/>
      <c r="O2024" s="22" t="str">
        <f>IF(学校情報入力!$C$7="","",IF(学校情報入力!$C$7=登録データ!F2024,1,0))</f>
        <v/>
      </c>
      <c r="P2024" s="22" t="str">
        <f>IF(学校情報入力!$C$7="","",IF(学校情報入力!$C$7=登録データ!M2024,1,0))</f>
        <v/>
      </c>
    </row>
    <row r="2025" spans="1:16">
      <c r="A2025" s="37"/>
      <c r="B2025" s="37"/>
      <c r="C2025" s="37"/>
      <c r="D2025" s="37"/>
      <c r="E2025" s="37"/>
      <c r="F2025" s="37"/>
      <c r="G2025" s="37"/>
      <c r="H2025" s="37"/>
      <c r="I2025" s="37"/>
      <c r="J2025" s="37"/>
      <c r="K2025" s="37"/>
      <c r="L2025" s="37"/>
      <c r="M2025" s="79"/>
      <c r="N2025" s="38"/>
      <c r="O2025" s="22" t="str">
        <f>IF(学校情報入力!$C$7="","",IF(学校情報入力!$C$7=登録データ!F2025,1,0))</f>
        <v/>
      </c>
      <c r="P2025" s="22" t="str">
        <f>IF(学校情報入力!$C$7="","",IF(学校情報入力!$C$7=登録データ!M2025,1,0))</f>
        <v/>
      </c>
    </row>
    <row r="2026" spans="1:16">
      <c r="A2026" s="37"/>
      <c r="B2026" s="37"/>
      <c r="C2026" s="37"/>
      <c r="D2026" s="37"/>
      <c r="E2026" s="37"/>
      <c r="F2026" s="37"/>
      <c r="G2026" s="37"/>
      <c r="H2026" s="37"/>
      <c r="I2026" s="37"/>
      <c r="J2026" s="37"/>
      <c r="K2026" s="37"/>
      <c r="L2026" s="37"/>
      <c r="M2026" s="79"/>
      <c r="N2026" s="38"/>
      <c r="O2026" s="22" t="str">
        <f>IF(学校情報入力!$C$7="","",IF(学校情報入力!$C$7=登録データ!F2026,1,0))</f>
        <v/>
      </c>
      <c r="P2026" s="22" t="str">
        <f>IF(学校情報入力!$C$7="","",IF(学校情報入力!$C$7=登録データ!M2026,1,0))</f>
        <v/>
      </c>
    </row>
    <row r="2027" spans="1:16">
      <c r="A2027" s="37"/>
      <c r="B2027" s="37"/>
      <c r="C2027" s="37"/>
      <c r="D2027" s="37"/>
      <c r="E2027" s="37"/>
      <c r="F2027" s="37"/>
      <c r="G2027" s="37"/>
      <c r="H2027" s="37"/>
      <c r="I2027" s="37"/>
      <c r="J2027" s="37"/>
      <c r="K2027" s="37"/>
      <c r="L2027" s="37"/>
      <c r="M2027" s="79"/>
      <c r="N2027" s="38"/>
      <c r="O2027" s="22" t="str">
        <f>IF(学校情報入力!$C$7="","",IF(学校情報入力!$C$7=登録データ!F2027,1,0))</f>
        <v/>
      </c>
      <c r="P2027" s="22" t="str">
        <f>IF(学校情報入力!$C$7="","",IF(学校情報入力!$C$7=登録データ!M2027,1,0))</f>
        <v/>
      </c>
    </row>
    <row r="2028" spans="1:16">
      <c r="A2028" s="37"/>
      <c r="B2028" s="37"/>
      <c r="C2028" s="37"/>
      <c r="D2028" s="37"/>
      <c r="E2028" s="37"/>
      <c r="F2028" s="37"/>
      <c r="G2028" s="37"/>
      <c r="H2028" s="37"/>
      <c r="I2028" s="37"/>
      <c r="J2028" s="37"/>
      <c r="K2028" s="37"/>
      <c r="L2028" s="37"/>
      <c r="M2028" s="79"/>
      <c r="N2028" s="38"/>
      <c r="O2028" s="22" t="str">
        <f>IF(学校情報入力!$C$7="","",IF(学校情報入力!$C$7=登録データ!F2028,1,0))</f>
        <v/>
      </c>
      <c r="P2028" s="22" t="str">
        <f>IF(学校情報入力!$C$7="","",IF(学校情報入力!$C$7=登録データ!M2028,1,0))</f>
        <v/>
      </c>
    </row>
    <row r="2029" spans="1:16">
      <c r="A2029" s="37"/>
      <c r="B2029" s="37"/>
      <c r="C2029" s="37"/>
      <c r="D2029" s="37"/>
      <c r="E2029" s="37"/>
      <c r="F2029" s="37"/>
      <c r="G2029" s="37"/>
      <c r="H2029" s="37"/>
      <c r="I2029" s="37"/>
      <c r="J2029" s="37"/>
      <c r="K2029" s="37"/>
      <c r="L2029" s="37"/>
      <c r="M2029" s="79"/>
      <c r="N2029" s="38"/>
      <c r="O2029" s="22" t="str">
        <f>IF(学校情報入力!$C$7="","",IF(学校情報入力!$C$7=登録データ!F2029,1,0))</f>
        <v/>
      </c>
      <c r="P2029" s="22" t="str">
        <f>IF(学校情報入力!$C$7="","",IF(学校情報入力!$C$7=登録データ!M2029,1,0))</f>
        <v/>
      </c>
    </row>
    <row r="2030" spans="1:16">
      <c r="A2030" s="37"/>
      <c r="B2030" s="37"/>
      <c r="C2030" s="37"/>
      <c r="D2030" s="37"/>
      <c r="E2030" s="37"/>
      <c r="F2030" s="37"/>
      <c r="G2030" s="37"/>
      <c r="H2030" s="37"/>
      <c r="I2030" s="37"/>
      <c r="J2030" s="37"/>
      <c r="K2030" s="37"/>
      <c r="L2030" s="37"/>
      <c r="M2030" s="79"/>
      <c r="N2030" s="38"/>
      <c r="O2030" s="22" t="str">
        <f>IF(学校情報入力!$C$7="","",IF(学校情報入力!$C$7=登録データ!F2030,1,0))</f>
        <v/>
      </c>
      <c r="P2030" s="22" t="str">
        <f>IF(学校情報入力!$C$7="","",IF(学校情報入力!$C$7=登録データ!M2030,1,0))</f>
        <v/>
      </c>
    </row>
    <row r="2031" spans="1:16">
      <c r="A2031" s="37"/>
      <c r="B2031" s="37"/>
      <c r="C2031" s="37"/>
      <c r="D2031" s="37"/>
      <c r="E2031" s="37"/>
      <c r="F2031" s="37"/>
      <c r="G2031" s="37"/>
      <c r="H2031" s="37"/>
      <c r="I2031" s="37"/>
      <c r="J2031" s="37"/>
      <c r="K2031" s="37"/>
      <c r="L2031" s="37"/>
      <c r="M2031" s="79"/>
      <c r="N2031" s="38"/>
      <c r="O2031" s="22" t="str">
        <f>IF(学校情報入力!$C$7="","",IF(学校情報入力!$C$7=登録データ!F2031,1,0))</f>
        <v/>
      </c>
      <c r="P2031" s="22" t="str">
        <f>IF(学校情報入力!$C$7="","",IF(学校情報入力!$C$7=登録データ!M2031,1,0))</f>
        <v/>
      </c>
    </row>
    <row r="2032" spans="1:16">
      <c r="A2032" s="37"/>
      <c r="B2032" s="37"/>
      <c r="C2032" s="37"/>
      <c r="D2032" s="37"/>
      <c r="E2032" s="37"/>
      <c r="F2032" s="37"/>
      <c r="G2032" s="37"/>
      <c r="H2032" s="37"/>
      <c r="I2032" s="37"/>
      <c r="J2032" s="37"/>
      <c r="K2032" s="37"/>
      <c r="L2032" s="37"/>
      <c r="M2032" s="79"/>
      <c r="N2032" s="38"/>
      <c r="O2032" s="22" t="str">
        <f>IF(学校情報入力!$C$7="","",IF(学校情報入力!$C$7=登録データ!F2032,1,0))</f>
        <v/>
      </c>
      <c r="P2032" s="22" t="str">
        <f>IF(学校情報入力!$C$7="","",IF(学校情報入力!$C$7=登録データ!M2032,1,0))</f>
        <v/>
      </c>
    </row>
    <row r="2033" spans="1:16">
      <c r="A2033" s="37"/>
      <c r="B2033" s="37"/>
      <c r="C2033" s="37"/>
      <c r="D2033" s="37"/>
      <c r="E2033" s="37"/>
      <c r="F2033" s="37"/>
      <c r="G2033" s="37"/>
      <c r="H2033" s="37"/>
      <c r="I2033" s="37"/>
      <c r="J2033" s="37"/>
      <c r="K2033" s="37"/>
      <c r="L2033" s="37"/>
      <c r="M2033" s="79"/>
      <c r="N2033" s="38"/>
      <c r="O2033" s="22" t="str">
        <f>IF(学校情報入力!$C$7="","",IF(学校情報入力!$C$7=登録データ!F2033,1,0))</f>
        <v/>
      </c>
      <c r="P2033" s="22" t="str">
        <f>IF(学校情報入力!$C$7="","",IF(学校情報入力!$C$7=登録データ!M2033,1,0))</f>
        <v/>
      </c>
    </row>
    <row r="2034" spans="1:16">
      <c r="A2034" s="37"/>
      <c r="B2034" s="37"/>
      <c r="C2034" s="37"/>
      <c r="D2034" s="37"/>
      <c r="E2034" s="37"/>
      <c r="F2034" s="37"/>
      <c r="G2034" s="37"/>
      <c r="H2034" s="37"/>
      <c r="I2034" s="37"/>
      <c r="J2034" s="37"/>
      <c r="K2034" s="37"/>
      <c r="L2034" s="37"/>
      <c r="M2034" s="79"/>
      <c r="N2034" s="38"/>
      <c r="O2034" s="22" t="str">
        <f>IF(学校情報入力!$C$7="","",IF(学校情報入力!$C$7=登録データ!F2034,1,0))</f>
        <v/>
      </c>
      <c r="P2034" s="22" t="str">
        <f>IF(学校情報入力!$C$7="","",IF(学校情報入力!$C$7=登録データ!M2034,1,0))</f>
        <v/>
      </c>
    </row>
    <row r="2035" spans="1:16">
      <c r="A2035" s="37"/>
      <c r="B2035" s="37"/>
      <c r="C2035" s="37"/>
      <c r="D2035" s="37"/>
      <c r="E2035" s="37"/>
      <c r="F2035" s="37"/>
      <c r="G2035" s="37"/>
      <c r="H2035" s="37"/>
      <c r="I2035" s="37"/>
      <c r="J2035" s="37"/>
      <c r="K2035" s="37"/>
      <c r="L2035" s="37"/>
      <c r="M2035" s="79"/>
      <c r="N2035" s="38"/>
      <c r="O2035" s="22" t="str">
        <f>IF(学校情報入力!$C$7="","",IF(学校情報入力!$C$7=登録データ!F2035,1,0))</f>
        <v/>
      </c>
      <c r="P2035" s="22" t="str">
        <f>IF(学校情報入力!$C$7="","",IF(学校情報入力!$C$7=登録データ!M2035,1,0))</f>
        <v/>
      </c>
    </row>
    <row r="2036" spans="1:16">
      <c r="A2036" s="37"/>
      <c r="B2036" s="37"/>
      <c r="C2036" s="37"/>
      <c r="D2036" s="37"/>
      <c r="E2036" s="37"/>
      <c r="F2036" s="37"/>
      <c r="G2036" s="37"/>
      <c r="H2036" s="37"/>
      <c r="I2036" s="37"/>
      <c r="J2036" s="37"/>
      <c r="K2036" s="37"/>
      <c r="L2036" s="37"/>
      <c r="M2036" s="79"/>
      <c r="N2036" s="38"/>
      <c r="O2036" s="22" t="str">
        <f>IF(学校情報入力!$C$7="","",IF(学校情報入力!$C$7=登録データ!F2036,1,0))</f>
        <v/>
      </c>
      <c r="P2036" s="22" t="str">
        <f>IF(学校情報入力!$C$7="","",IF(学校情報入力!$C$7=登録データ!M2036,1,0))</f>
        <v/>
      </c>
    </row>
    <row r="2037" spans="1:16">
      <c r="A2037" s="37"/>
      <c r="B2037" s="37"/>
      <c r="C2037" s="37"/>
      <c r="D2037" s="37"/>
      <c r="E2037" s="37"/>
      <c r="F2037" s="37"/>
      <c r="G2037" s="37"/>
      <c r="H2037" s="37"/>
      <c r="I2037" s="37"/>
      <c r="J2037" s="37"/>
      <c r="K2037" s="37"/>
      <c r="L2037" s="37"/>
      <c r="M2037" s="79"/>
      <c r="N2037" s="38"/>
      <c r="O2037" s="22" t="str">
        <f>IF(学校情報入力!$C$7="","",IF(学校情報入力!$C$7=登録データ!F2037,1,0))</f>
        <v/>
      </c>
      <c r="P2037" s="22" t="str">
        <f>IF(学校情報入力!$C$7="","",IF(学校情報入力!$C$7=登録データ!M2037,1,0))</f>
        <v/>
      </c>
    </row>
    <row r="2038" spans="1:16">
      <c r="A2038" s="37"/>
      <c r="B2038" s="37"/>
      <c r="C2038" s="37"/>
      <c r="D2038" s="37"/>
      <c r="E2038" s="37"/>
      <c r="F2038" s="37"/>
      <c r="G2038" s="37"/>
      <c r="H2038" s="37"/>
      <c r="I2038" s="37"/>
      <c r="J2038" s="37"/>
      <c r="K2038" s="37"/>
      <c r="L2038" s="37"/>
      <c r="M2038" s="79"/>
      <c r="N2038" s="38"/>
      <c r="O2038" s="22" t="str">
        <f>IF(学校情報入力!$C$7="","",IF(学校情報入力!$C$7=登録データ!F2038,1,0))</f>
        <v/>
      </c>
      <c r="P2038" s="22" t="str">
        <f>IF(学校情報入力!$C$7="","",IF(学校情報入力!$C$7=登録データ!M2038,1,0))</f>
        <v/>
      </c>
    </row>
    <row r="2039" spans="1:16">
      <c r="A2039" s="37"/>
      <c r="B2039" s="37"/>
      <c r="C2039" s="37"/>
      <c r="D2039" s="37"/>
      <c r="E2039" s="37"/>
      <c r="F2039" s="37"/>
      <c r="G2039" s="37"/>
      <c r="H2039" s="37"/>
      <c r="I2039" s="37"/>
      <c r="J2039" s="37"/>
      <c r="K2039" s="37"/>
      <c r="L2039" s="37"/>
      <c r="M2039" s="79"/>
      <c r="N2039" s="38"/>
      <c r="O2039" s="22" t="str">
        <f>IF(学校情報入力!$C$7="","",IF(学校情報入力!$C$7=登録データ!F2039,1,0))</f>
        <v/>
      </c>
      <c r="P2039" s="22" t="str">
        <f>IF(学校情報入力!$C$7="","",IF(学校情報入力!$C$7=登録データ!M2039,1,0))</f>
        <v/>
      </c>
    </row>
    <row r="2040" spans="1:16">
      <c r="A2040" s="37"/>
      <c r="B2040" s="37"/>
      <c r="C2040" s="37"/>
      <c r="D2040" s="37"/>
      <c r="E2040" s="37"/>
      <c r="F2040" s="37"/>
      <c r="G2040" s="37"/>
      <c r="H2040" s="37"/>
      <c r="I2040" s="37"/>
      <c r="J2040" s="37"/>
      <c r="K2040" s="37"/>
      <c r="L2040" s="37"/>
      <c r="M2040" s="79"/>
      <c r="N2040" s="38"/>
      <c r="O2040" s="22" t="str">
        <f>IF(学校情報入力!$C$7="","",IF(学校情報入力!$C$7=登録データ!F2040,1,0))</f>
        <v/>
      </c>
      <c r="P2040" s="22" t="str">
        <f>IF(学校情報入力!$C$7="","",IF(学校情報入力!$C$7=登録データ!M2040,1,0))</f>
        <v/>
      </c>
    </row>
    <row r="2041" spans="1:16">
      <c r="A2041" s="37"/>
      <c r="B2041" s="37"/>
      <c r="C2041" s="37"/>
      <c r="D2041" s="37"/>
      <c r="E2041" s="37"/>
      <c r="F2041" s="37"/>
      <c r="G2041" s="37"/>
      <c r="H2041" s="37"/>
      <c r="I2041" s="37"/>
      <c r="J2041" s="37"/>
      <c r="K2041" s="37"/>
      <c r="L2041" s="37"/>
      <c r="M2041" s="79"/>
      <c r="N2041" s="38"/>
      <c r="O2041" s="22" t="str">
        <f>IF(学校情報入力!$C$7="","",IF(学校情報入力!$C$7=登録データ!F2041,1,0))</f>
        <v/>
      </c>
      <c r="P2041" s="22" t="str">
        <f>IF(学校情報入力!$C$7="","",IF(学校情報入力!$C$7=登録データ!M2041,1,0))</f>
        <v/>
      </c>
    </row>
    <row r="2042" spans="1:16">
      <c r="A2042" s="37"/>
      <c r="B2042" s="37"/>
      <c r="C2042" s="37"/>
      <c r="D2042" s="37"/>
      <c r="E2042" s="37"/>
      <c r="F2042" s="37"/>
      <c r="G2042" s="37"/>
      <c r="H2042" s="37"/>
      <c r="I2042" s="37"/>
      <c r="J2042" s="37"/>
      <c r="K2042" s="37"/>
      <c r="L2042" s="37"/>
      <c r="M2042" s="79"/>
      <c r="N2042" s="38"/>
      <c r="O2042" s="22" t="str">
        <f>IF(学校情報入力!$C$7="","",IF(学校情報入力!$C$7=登録データ!F2042,1,0))</f>
        <v/>
      </c>
      <c r="P2042" s="22" t="str">
        <f>IF(学校情報入力!$C$7="","",IF(学校情報入力!$C$7=登録データ!M2042,1,0))</f>
        <v/>
      </c>
    </row>
    <row r="2043" spans="1:16">
      <c r="A2043" s="37"/>
      <c r="B2043" s="37"/>
      <c r="C2043" s="37"/>
      <c r="D2043" s="37"/>
      <c r="E2043" s="37"/>
      <c r="F2043" s="37"/>
      <c r="G2043" s="37"/>
      <c r="H2043" s="37"/>
      <c r="I2043" s="37"/>
      <c r="J2043" s="37"/>
      <c r="K2043" s="37"/>
      <c r="L2043" s="37"/>
      <c r="M2043" s="79"/>
      <c r="N2043" s="38"/>
      <c r="O2043" s="22" t="str">
        <f>IF(学校情報入力!$C$7="","",IF(学校情報入力!$C$7=登録データ!F2043,1,0))</f>
        <v/>
      </c>
      <c r="P2043" s="22" t="str">
        <f>IF(学校情報入力!$C$7="","",IF(学校情報入力!$C$7=登録データ!M2043,1,0))</f>
        <v/>
      </c>
    </row>
    <row r="2044" spans="1:16">
      <c r="A2044" s="37"/>
      <c r="B2044" s="37"/>
      <c r="C2044" s="37"/>
      <c r="D2044" s="37"/>
      <c r="E2044" s="37"/>
      <c r="F2044" s="37"/>
      <c r="G2044" s="37"/>
      <c r="H2044" s="37"/>
      <c r="I2044" s="37"/>
      <c r="J2044" s="37"/>
      <c r="K2044" s="37"/>
      <c r="L2044" s="37"/>
      <c r="M2044" s="79"/>
      <c r="N2044" s="38"/>
      <c r="O2044" s="22" t="str">
        <f>IF(学校情報入力!$C$7="","",IF(学校情報入力!$C$7=登録データ!F2044,1,0))</f>
        <v/>
      </c>
      <c r="P2044" s="22" t="str">
        <f>IF(学校情報入力!$C$7="","",IF(学校情報入力!$C$7=登録データ!M2044,1,0))</f>
        <v/>
      </c>
    </row>
    <row r="2045" spans="1:16">
      <c r="A2045" s="37"/>
      <c r="B2045" s="37"/>
      <c r="C2045" s="37"/>
      <c r="D2045" s="37"/>
      <c r="E2045" s="37"/>
      <c r="F2045" s="37"/>
      <c r="G2045" s="37"/>
      <c r="H2045" s="37"/>
      <c r="I2045" s="37"/>
      <c r="J2045" s="37"/>
      <c r="K2045" s="37"/>
      <c r="L2045" s="37"/>
      <c r="M2045" s="79"/>
      <c r="N2045" s="38"/>
      <c r="O2045" s="22" t="str">
        <f>IF(学校情報入力!$C$7="","",IF(学校情報入力!$C$7=登録データ!F2045,1,0))</f>
        <v/>
      </c>
      <c r="P2045" s="22" t="str">
        <f>IF(学校情報入力!$C$7="","",IF(学校情報入力!$C$7=登録データ!M2045,1,0))</f>
        <v/>
      </c>
    </row>
    <row r="2046" spans="1:16">
      <c r="A2046" s="37"/>
      <c r="B2046" s="37"/>
      <c r="C2046" s="37"/>
      <c r="D2046" s="37"/>
      <c r="E2046" s="37"/>
      <c r="F2046" s="37"/>
      <c r="G2046" s="37"/>
      <c r="H2046" s="37"/>
      <c r="I2046" s="37"/>
      <c r="J2046" s="37"/>
      <c r="K2046" s="37"/>
      <c r="L2046" s="37"/>
      <c r="M2046" s="79"/>
      <c r="N2046" s="38"/>
      <c r="O2046" s="22" t="str">
        <f>IF(学校情報入力!$C$7="","",IF(学校情報入力!$C$7=登録データ!F2046,1,0))</f>
        <v/>
      </c>
      <c r="P2046" s="22" t="str">
        <f>IF(学校情報入力!$C$7="","",IF(学校情報入力!$C$7=登録データ!M2046,1,0))</f>
        <v/>
      </c>
    </row>
    <row r="2047" spans="1:16">
      <c r="A2047" s="37"/>
      <c r="B2047" s="37"/>
      <c r="C2047" s="37"/>
      <c r="D2047" s="37"/>
      <c r="E2047" s="37"/>
      <c r="F2047" s="37"/>
      <c r="G2047" s="37"/>
      <c r="H2047" s="37"/>
      <c r="I2047" s="37"/>
      <c r="J2047" s="37"/>
      <c r="K2047" s="37"/>
      <c r="L2047" s="37"/>
      <c r="M2047" s="79"/>
      <c r="N2047" s="38"/>
      <c r="O2047" s="22" t="str">
        <f>IF(学校情報入力!$C$7="","",IF(学校情報入力!$C$7=登録データ!F2047,1,0))</f>
        <v/>
      </c>
      <c r="P2047" s="22" t="str">
        <f>IF(学校情報入力!$C$7="","",IF(学校情報入力!$C$7=登録データ!M2047,1,0))</f>
        <v/>
      </c>
    </row>
    <row r="2048" spans="1:16">
      <c r="A2048" s="37"/>
      <c r="B2048" s="37"/>
      <c r="C2048" s="37"/>
      <c r="D2048" s="37"/>
      <c r="E2048" s="37"/>
      <c r="F2048" s="37"/>
      <c r="G2048" s="37"/>
      <c r="H2048" s="37"/>
      <c r="I2048" s="37"/>
      <c r="J2048" s="37"/>
      <c r="K2048" s="37"/>
      <c r="L2048" s="37"/>
      <c r="M2048" s="79"/>
      <c r="N2048" s="38"/>
      <c r="O2048" s="22" t="str">
        <f>IF(学校情報入力!$C$7="","",IF(学校情報入力!$C$7=登録データ!F2048,1,0))</f>
        <v/>
      </c>
      <c r="P2048" s="22" t="str">
        <f>IF(学校情報入力!$C$7="","",IF(学校情報入力!$C$7=登録データ!M2048,1,0))</f>
        <v/>
      </c>
    </row>
    <row r="2049" spans="1:16">
      <c r="A2049" s="37"/>
      <c r="B2049" s="37"/>
      <c r="C2049" s="37"/>
      <c r="D2049" s="37"/>
      <c r="E2049" s="37"/>
      <c r="F2049" s="37"/>
      <c r="G2049" s="37"/>
      <c r="H2049" s="37"/>
      <c r="I2049" s="37"/>
      <c r="J2049" s="37"/>
      <c r="K2049" s="37"/>
      <c r="L2049" s="37"/>
      <c r="M2049" s="79"/>
      <c r="N2049" s="38"/>
      <c r="O2049" s="22" t="str">
        <f>IF(学校情報入力!$C$7="","",IF(学校情報入力!$C$7=登録データ!F2049,1,0))</f>
        <v/>
      </c>
      <c r="P2049" s="22" t="str">
        <f>IF(学校情報入力!$C$7="","",IF(学校情報入力!$C$7=登録データ!M2049,1,0))</f>
        <v/>
      </c>
    </row>
    <row r="2050" spans="1:16">
      <c r="A2050" s="37"/>
      <c r="B2050" s="37"/>
      <c r="C2050" s="37"/>
      <c r="D2050" s="37"/>
      <c r="E2050" s="37"/>
      <c r="F2050" s="37"/>
      <c r="G2050" s="37"/>
      <c r="H2050" s="37"/>
      <c r="I2050" s="37"/>
      <c r="J2050" s="37"/>
      <c r="K2050" s="37"/>
      <c r="L2050" s="37"/>
      <c r="M2050" s="79"/>
      <c r="N2050" s="38"/>
      <c r="O2050" s="22" t="str">
        <f>IF(学校情報入力!$C$7="","",IF(学校情報入力!$C$7=登録データ!F2050,1,0))</f>
        <v/>
      </c>
      <c r="P2050" s="22" t="str">
        <f>IF(学校情報入力!$C$7="","",IF(学校情報入力!$C$7=登録データ!M2050,1,0))</f>
        <v/>
      </c>
    </row>
    <row r="2051" spans="1:16">
      <c r="A2051" s="37"/>
      <c r="B2051" s="37"/>
      <c r="C2051" s="37"/>
      <c r="D2051" s="37"/>
      <c r="E2051" s="37"/>
      <c r="F2051" s="37"/>
      <c r="G2051" s="37"/>
      <c r="H2051" s="37"/>
      <c r="I2051" s="37"/>
      <c r="J2051" s="37"/>
      <c r="K2051" s="37"/>
      <c r="L2051" s="37"/>
      <c r="M2051" s="79"/>
      <c r="N2051" s="38"/>
      <c r="O2051" s="22" t="str">
        <f>IF(学校情報入力!$C$7="","",IF(学校情報入力!$C$7=登録データ!F2051,1,0))</f>
        <v/>
      </c>
      <c r="P2051" s="22" t="str">
        <f>IF(学校情報入力!$C$7="","",IF(学校情報入力!$C$7=登録データ!M2051,1,0))</f>
        <v/>
      </c>
    </row>
    <row r="2052" spans="1:16">
      <c r="A2052" s="37"/>
      <c r="B2052" s="37"/>
      <c r="C2052" s="37"/>
      <c r="D2052" s="37"/>
      <c r="E2052" s="37"/>
      <c r="F2052" s="37"/>
      <c r="G2052" s="37"/>
      <c r="H2052" s="37"/>
      <c r="I2052" s="37"/>
      <c r="J2052" s="37"/>
      <c r="K2052" s="37"/>
      <c r="L2052" s="37"/>
      <c r="M2052" s="79"/>
      <c r="N2052" s="38"/>
      <c r="O2052" s="22" t="str">
        <f>IF(学校情報入力!$C$7="","",IF(学校情報入力!$C$7=登録データ!F2052,1,0))</f>
        <v/>
      </c>
      <c r="P2052" s="22" t="str">
        <f>IF(学校情報入力!$C$7="","",IF(学校情報入力!$C$7=登録データ!M2052,1,0))</f>
        <v/>
      </c>
    </row>
    <row r="2053" spans="1:16">
      <c r="A2053" s="37"/>
      <c r="B2053" s="37"/>
      <c r="C2053" s="37"/>
      <c r="D2053" s="37"/>
      <c r="E2053" s="37"/>
      <c r="F2053" s="37"/>
      <c r="G2053" s="37"/>
      <c r="H2053" s="37"/>
      <c r="I2053" s="37"/>
      <c r="J2053" s="37"/>
      <c r="K2053" s="37"/>
      <c r="L2053" s="37"/>
      <c r="M2053" s="79"/>
      <c r="N2053" s="38"/>
      <c r="O2053" s="22" t="str">
        <f>IF(学校情報入力!$C$7="","",IF(学校情報入力!$C$7=登録データ!F2053,1,0))</f>
        <v/>
      </c>
      <c r="P2053" s="22" t="str">
        <f>IF(学校情報入力!$C$7="","",IF(学校情報入力!$C$7=登録データ!M2053,1,0))</f>
        <v/>
      </c>
    </row>
    <row r="2054" spans="1:16">
      <c r="A2054" s="37"/>
      <c r="B2054" s="37"/>
      <c r="C2054" s="37"/>
      <c r="D2054" s="37"/>
      <c r="E2054" s="37"/>
      <c r="F2054" s="37"/>
      <c r="G2054" s="37"/>
      <c r="H2054" s="37"/>
      <c r="I2054" s="37"/>
      <c r="J2054" s="37"/>
      <c r="K2054" s="37"/>
      <c r="L2054" s="37"/>
      <c r="M2054" s="79"/>
      <c r="N2054" s="38"/>
      <c r="O2054" s="22" t="str">
        <f>IF(学校情報入力!$C$7="","",IF(学校情報入力!$C$7=登録データ!F2054,1,0))</f>
        <v/>
      </c>
      <c r="P2054" s="22" t="str">
        <f>IF(学校情報入力!$C$7="","",IF(学校情報入力!$C$7=登録データ!M2054,1,0))</f>
        <v/>
      </c>
    </row>
    <row r="2055" spans="1:16">
      <c r="A2055" s="37"/>
      <c r="B2055" s="37"/>
      <c r="C2055" s="37"/>
      <c r="D2055" s="37"/>
      <c r="E2055" s="37"/>
      <c r="F2055" s="37"/>
      <c r="G2055" s="37"/>
      <c r="H2055" s="37"/>
      <c r="I2055" s="37"/>
      <c r="J2055" s="37"/>
      <c r="K2055" s="37"/>
      <c r="L2055" s="37"/>
      <c r="M2055" s="79"/>
      <c r="N2055" s="38"/>
      <c r="O2055" s="22" t="str">
        <f>IF(学校情報入力!$C$7="","",IF(学校情報入力!$C$7=登録データ!F2055,1,0))</f>
        <v/>
      </c>
      <c r="P2055" s="22" t="str">
        <f>IF(学校情報入力!$C$7="","",IF(学校情報入力!$C$7=登録データ!M2055,1,0))</f>
        <v/>
      </c>
    </row>
    <row r="2056" spans="1:16">
      <c r="A2056" s="37"/>
      <c r="B2056" s="37"/>
      <c r="C2056" s="37"/>
      <c r="D2056" s="37"/>
      <c r="E2056" s="37"/>
      <c r="F2056" s="37"/>
      <c r="G2056" s="37"/>
      <c r="H2056" s="37"/>
      <c r="I2056" s="37"/>
      <c r="J2056" s="37"/>
      <c r="K2056" s="37"/>
      <c r="L2056" s="37"/>
      <c r="M2056" s="79"/>
      <c r="N2056" s="38"/>
      <c r="O2056" s="22" t="str">
        <f>IF(学校情報入力!$C$7="","",IF(学校情報入力!$C$7=登録データ!F2056,1,0))</f>
        <v/>
      </c>
      <c r="P2056" s="22" t="str">
        <f>IF(学校情報入力!$C$7="","",IF(学校情報入力!$C$7=登録データ!M2056,1,0))</f>
        <v/>
      </c>
    </row>
    <row r="2057" spans="1:16">
      <c r="A2057" s="37"/>
      <c r="B2057" s="37"/>
      <c r="C2057" s="37"/>
      <c r="D2057" s="37"/>
      <c r="E2057" s="37"/>
      <c r="F2057" s="37"/>
      <c r="G2057" s="37"/>
      <c r="H2057" s="37"/>
      <c r="I2057" s="37"/>
      <c r="J2057" s="37"/>
      <c r="K2057" s="37"/>
      <c r="L2057" s="37"/>
      <c r="M2057" s="79"/>
      <c r="N2057" s="38"/>
      <c r="O2057" s="22" t="str">
        <f>IF(学校情報入力!$C$7="","",IF(学校情報入力!$C$7=登録データ!F2057,1,0))</f>
        <v/>
      </c>
      <c r="P2057" s="22" t="str">
        <f>IF(学校情報入力!$C$7="","",IF(学校情報入力!$C$7=登録データ!M2057,1,0))</f>
        <v/>
      </c>
    </row>
    <row r="2058" spans="1:16">
      <c r="A2058" s="37"/>
      <c r="B2058" s="37"/>
      <c r="C2058" s="37"/>
      <c r="D2058" s="37"/>
      <c r="E2058" s="37"/>
      <c r="F2058" s="37"/>
      <c r="G2058" s="37"/>
      <c r="H2058" s="37"/>
      <c r="I2058" s="37"/>
      <c r="J2058" s="37"/>
      <c r="K2058" s="37"/>
      <c r="L2058" s="37"/>
      <c r="M2058" s="79"/>
      <c r="N2058" s="38"/>
      <c r="O2058" s="22" t="str">
        <f>IF(学校情報入力!$C$7="","",IF(学校情報入力!$C$7=登録データ!F2058,1,0))</f>
        <v/>
      </c>
      <c r="P2058" s="22" t="str">
        <f>IF(学校情報入力!$C$7="","",IF(学校情報入力!$C$7=登録データ!M2058,1,0))</f>
        <v/>
      </c>
    </row>
    <row r="2059" spans="1:16">
      <c r="A2059" s="37"/>
      <c r="B2059" s="37"/>
      <c r="C2059" s="37"/>
      <c r="D2059" s="37"/>
      <c r="E2059" s="37"/>
      <c r="F2059" s="37"/>
      <c r="G2059" s="37"/>
      <c r="H2059" s="37"/>
      <c r="I2059" s="37"/>
      <c r="J2059" s="37"/>
      <c r="K2059" s="37"/>
      <c r="L2059" s="37"/>
      <c r="M2059" s="79"/>
      <c r="N2059" s="38"/>
      <c r="O2059" s="22" t="str">
        <f>IF(学校情報入力!$C$7="","",IF(学校情報入力!$C$7=登録データ!F2059,1,0))</f>
        <v/>
      </c>
      <c r="P2059" s="22" t="str">
        <f>IF(学校情報入力!$C$7="","",IF(学校情報入力!$C$7=登録データ!M2059,1,0))</f>
        <v/>
      </c>
    </row>
    <row r="2060" spans="1:16">
      <c r="A2060" s="37"/>
      <c r="B2060" s="37"/>
      <c r="C2060" s="37"/>
      <c r="D2060" s="37"/>
      <c r="E2060" s="37"/>
      <c r="F2060" s="37"/>
      <c r="G2060" s="37"/>
      <c r="H2060" s="37"/>
      <c r="I2060" s="37"/>
      <c r="J2060" s="37"/>
      <c r="K2060" s="37"/>
      <c r="L2060" s="37"/>
      <c r="M2060" s="79"/>
      <c r="N2060" s="38"/>
      <c r="O2060" s="22" t="str">
        <f>IF(学校情報入力!$C$7="","",IF(学校情報入力!$C$7=登録データ!F2060,1,0))</f>
        <v/>
      </c>
      <c r="P2060" s="22" t="str">
        <f>IF(学校情報入力!$C$7="","",IF(学校情報入力!$C$7=登録データ!M2060,1,0))</f>
        <v/>
      </c>
    </row>
    <row r="2061" spans="1:16">
      <c r="A2061" s="37"/>
      <c r="B2061" s="37"/>
      <c r="C2061" s="37"/>
      <c r="D2061" s="37"/>
      <c r="E2061" s="37"/>
      <c r="F2061" s="37"/>
      <c r="G2061" s="37"/>
      <c r="H2061" s="37"/>
      <c r="I2061" s="37"/>
      <c r="J2061" s="37"/>
      <c r="K2061" s="37"/>
      <c r="L2061" s="37"/>
      <c r="M2061" s="79"/>
      <c r="N2061" s="38"/>
      <c r="O2061" s="22" t="str">
        <f>IF(学校情報入力!$C$7="","",IF(学校情報入力!$C$7=登録データ!F2061,1,0))</f>
        <v/>
      </c>
      <c r="P2061" s="22" t="str">
        <f>IF(学校情報入力!$C$7="","",IF(学校情報入力!$C$7=登録データ!M2061,1,0))</f>
        <v/>
      </c>
    </row>
    <row r="2062" spans="1:16">
      <c r="A2062" s="37"/>
      <c r="B2062" s="37"/>
      <c r="C2062" s="37"/>
      <c r="D2062" s="37"/>
      <c r="E2062" s="37"/>
      <c r="F2062" s="37"/>
      <c r="G2062" s="37"/>
      <c r="H2062" s="37"/>
      <c r="I2062" s="37"/>
      <c r="J2062" s="37"/>
      <c r="K2062" s="37"/>
      <c r="L2062" s="37"/>
      <c r="M2062" s="79"/>
      <c r="N2062" s="38"/>
      <c r="O2062" s="22" t="str">
        <f>IF(学校情報入力!$C$7="","",IF(学校情報入力!$C$7=登録データ!F2062,1,0))</f>
        <v/>
      </c>
      <c r="P2062" s="22" t="str">
        <f>IF(学校情報入力!$C$7="","",IF(学校情報入力!$C$7=登録データ!M2062,1,0))</f>
        <v/>
      </c>
    </row>
    <row r="2063" spans="1:16">
      <c r="A2063" s="37"/>
      <c r="B2063" s="37"/>
      <c r="C2063" s="37"/>
      <c r="D2063" s="37"/>
      <c r="E2063" s="37"/>
      <c r="F2063" s="37"/>
      <c r="G2063" s="37"/>
      <c r="H2063" s="37"/>
      <c r="I2063" s="37"/>
      <c r="J2063" s="37"/>
      <c r="K2063" s="37"/>
      <c r="L2063" s="37"/>
      <c r="M2063" s="79"/>
      <c r="N2063" s="38"/>
      <c r="O2063" s="22" t="str">
        <f>IF(学校情報入力!$C$7="","",IF(学校情報入力!$C$7=登録データ!F2063,1,0))</f>
        <v/>
      </c>
      <c r="P2063" s="22" t="str">
        <f>IF(学校情報入力!$C$7="","",IF(学校情報入力!$C$7=登録データ!M2063,1,0))</f>
        <v/>
      </c>
    </row>
    <row r="2064" spans="1:16">
      <c r="A2064" s="37"/>
      <c r="B2064" s="37"/>
      <c r="C2064" s="37"/>
      <c r="D2064" s="37"/>
      <c r="E2064" s="37"/>
      <c r="F2064" s="37"/>
      <c r="G2064" s="37"/>
      <c r="H2064" s="37"/>
      <c r="I2064" s="37"/>
      <c r="J2064" s="37"/>
      <c r="K2064" s="37"/>
      <c r="L2064" s="37"/>
      <c r="M2064" s="79"/>
      <c r="N2064" s="38"/>
      <c r="O2064" s="22" t="str">
        <f>IF(学校情報入力!$C$7="","",IF(学校情報入力!$C$7=登録データ!F2064,1,0))</f>
        <v/>
      </c>
      <c r="P2064" s="22" t="str">
        <f>IF(学校情報入力!$C$7="","",IF(学校情報入力!$C$7=登録データ!M2064,1,0))</f>
        <v/>
      </c>
    </row>
    <row r="2065" spans="1:16">
      <c r="A2065" s="37"/>
      <c r="B2065" s="37"/>
      <c r="C2065" s="37"/>
      <c r="D2065" s="37"/>
      <c r="E2065" s="37"/>
      <c r="F2065" s="37"/>
      <c r="G2065" s="37"/>
      <c r="H2065" s="37"/>
      <c r="I2065" s="37"/>
      <c r="J2065" s="37"/>
      <c r="K2065" s="37"/>
      <c r="L2065" s="37"/>
      <c r="M2065" s="79"/>
      <c r="N2065" s="38"/>
      <c r="O2065" s="22" t="str">
        <f>IF(学校情報入力!$C$7="","",IF(学校情報入力!$C$7=登録データ!F2065,1,0))</f>
        <v/>
      </c>
      <c r="P2065" s="22" t="str">
        <f>IF(学校情報入力!$C$7="","",IF(学校情報入力!$C$7=登録データ!M2065,1,0))</f>
        <v/>
      </c>
    </row>
    <row r="2066" spans="1:16">
      <c r="A2066" s="37"/>
      <c r="B2066" s="37"/>
      <c r="C2066" s="37"/>
      <c r="D2066" s="37"/>
      <c r="E2066" s="37"/>
      <c r="F2066" s="37"/>
      <c r="G2066" s="37"/>
      <c r="H2066" s="37"/>
      <c r="I2066" s="37"/>
      <c r="J2066" s="37"/>
      <c r="K2066" s="37"/>
      <c r="L2066" s="37"/>
      <c r="M2066" s="79"/>
      <c r="N2066" s="38"/>
      <c r="O2066" s="22" t="str">
        <f>IF(学校情報入力!$C$7="","",IF(学校情報入力!$C$7=登録データ!F2066,1,0))</f>
        <v/>
      </c>
      <c r="P2066" s="22" t="str">
        <f>IF(学校情報入力!$C$7="","",IF(学校情報入力!$C$7=登録データ!M2066,1,0))</f>
        <v/>
      </c>
    </row>
    <row r="2067" spans="1:16">
      <c r="A2067" s="37"/>
      <c r="B2067" s="37"/>
      <c r="C2067" s="37"/>
      <c r="D2067" s="37"/>
      <c r="E2067" s="37"/>
      <c r="F2067" s="37"/>
      <c r="G2067" s="37"/>
      <c r="H2067" s="37"/>
      <c r="I2067" s="37"/>
      <c r="J2067" s="37"/>
      <c r="K2067" s="37"/>
      <c r="L2067" s="37"/>
      <c r="M2067" s="79"/>
      <c r="N2067" s="38"/>
      <c r="O2067" s="22" t="str">
        <f>IF(学校情報入力!$C$7="","",IF(学校情報入力!$C$7=登録データ!F2067,1,0))</f>
        <v/>
      </c>
      <c r="P2067" s="22" t="str">
        <f>IF(学校情報入力!$C$7="","",IF(学校情報入力!$C$7=登録データ!M2067,1,0))</f>
        <v/>
      </c>
    </row>
    <row r="2068" spans="1:16">
      <c r="A2068" s="37"/>
      <c r="B2068" s="37"/>
      <c r="C2068" s="37"/>
      <c r="D2068" s="37"/>
      <c r="E2068" s="37"/>
      <c r="F2068" s="37"/>
      <c r="G2068" s="37"/>
      <c r="H2068" s="37"/>
      <c r="I2068" s="37"/>
      <c r="J2068" s="37"/>
      <c r="K2068" s="37"/>
      <c r="L2068" s="37"/>
      <c r="M2068" s="79"/>
      <c r="N2068" s="38"/>
      <c r="O2068" s="22" t="str">
        <f>IF(学校情報入力!$C$7="","",IF(学校情報入力!$C$7=登録データ!F2068,1,0))</f>
        <v/>
      </c>
      <c r="P2068" s="22" t="str">
        <f>IF(学校情報入力!$C$7="","",IF(学校情報入力!$C$7=登録データ!M2068,1,0))</f>
        <v/>
      </c>
    </row>
    <row r="2069" spans="1:16">
      <c r="A2069" s="37"/>
      <c r="B2069" s="37"/>
      <c r="C2069" s="37"/>
      <c r="D2069" s="37"/>
      <c r="E2069" s="37"/>
      <c r="F2069" s="37"/>
      <c r="G2069" s="37"/>
      <c r="H2069" s="37"/>
      <c r="I2069" s="37"/>
      <c r="J2069" s="37"/>
      <c r="K2069" s="37"/>
      <c r="L2069" s="37"/>
      <c r="M2069" s="79"/>
      <c r="N2069" s="38"/>
      <c r="O2069" s="22" t="str">
        <f>IF(学校情報入力!$C$7="","",IF(学校情報入力!$C$7=登録データ!F2069,1,0))</f>
        <v/>
      </c>
      <c r="P2069" s="22" t="str">
        <f>IF(学校情報入力!$C$7="","",IF(学校情報入力!$C$7=登録データ!M2069,1,0))</f>
        <v/>
      </c>
    </row>
    <row r="2070" spans="1:16">
      <c r="A2070" s="37"/>
      <c r="B2070" s="37"/>
      <c r="C2070" s="37"/>
      <c r="D2070" s="37"/>
      <c r="E2070" s="37"/>
      <c r="F2070" s="37"/>
      <c r="G2070" s="37"/>
      <c r="H2070" s="37"/>
      <c r="I2070" s="37"/>
      <c r="J2070" s="37"/>
      <c r="K2070" s="37"/>
      <c r="L2070" s="37"/>
      <c r="M2070" s="79"/>
      <c r="N2070" s="38"/>
      <c r="O2070" s="22" t="str">
        <f>IF(学校情報入力!$C$7="","",IF(学校情報入力!$C$7=登録データ!F2070,1,0))</f>
        <v/>
      </c>
      <c r="P2070" s="22" t="str">
        <f>IF(学校情報入力!$C$7="","",IF(学校情報入力!$C$7=登録データ!M2070,1,0))</f>
        <v/>
      </c>
    </row>
    <row r="2071" spans="1:16">
      <c r="A2071" s="37"/>
      <c r="B2071" s="37"/>
      <c r="C2071" s="37"/>
      <c r="D2071" s="37"/>
      <c r="E2071" s="37"/>
      <c r="F2071" s="37"/>
      <c r="G2071" s="37"/>
      <c r="H2071" s="37"/>
      <c r="I2071" s="37"/>
      <c r="J2071" s="37"/>
      <c r="K2071" s="37"/>
      <c r="L2071" s="37"/>
      <c r="M2071" s="79"/>
      <c r="N2071" s="38"/>
      <c r="O2071" s="22" t="str">
        <f>IF(学校情報入力!$C$7="","",IF(学校情報入力!$C$7=登録データ!F2071,1,0))</f>
        <v/>
      </c>
      <c r="P2071" s="22" t="str">
        <f>IF(学校情報入力!$C$7="","",IF(学校情報入力!$C$7=登録データ!M2071,1,0))</f>
        <v/>
      </c>
    </row>
    <row r="2072" spans="1:16">
      <c r="A2072" s="37"/>
      <c r="B2072" s="37"/>
      <c r="C2072" s="37"/>
      <c r="D2072" s="37"/>
      <c r="E2072" s="37"/>
      <c r="F2072" s="37"/>
      <c r="G2072" s="37"/>
      <c r="H2072" s="37"/>
      <c r="I2072" s="37"/>
      <c r="J2072" s="37"/>
      <c r="K2072" s="37"/>
      <c r="L2072" s="37"/>
      <c r="M2072" s="79"/>
      <c r="N2072" s="38"/>
      <c r="O2072" s="22" t="str">
        <f>IF(学校情報入力!$C$7="","",IF(学校情報入力!$C$7=登録データ!F2072,1,0))</f>
        <v/>
      </c>
      <c r="P2072" s="22" t="str">
        <f>IF(学校情報入力!$C$7="","",IF(学校情報入力!$C$7=登録データ!M2072,1,0))</f>
        <v/>
      </c>
    </row>
    <row r="2073" spans="1:16">
      <c r="A2073" s="37"/>
      <c r="B2073" s="37"/>
      <c r="C2073" s="37"/>
      <c r="D2073" s="37"/>
      <c r="E2073" s="37"/>
      <c r="F2073" s="37"/>
      <c r="G2073" s="37"/>
      <c r="H2073" s="37"/>
      <c r="I2073" s="37"/>
      <c r="J2073" s="37"/>
      <c r="K2073" s="37"/>
      <c r="L2073" s="37"/>
      <c r="M2073" s="79"/>
      <c r="N2073" s="38"/>
      <c r="O2073" s="22" t="str">
        <f>IF(学校情報入力!$C$7="","",IF(学校情報入力!$C$7=登録データ!F2073,1,0))</f>
        <v/>
      </c>
      <c r="P2073" s="22" t="str">
        <f>IF(学校情報入力!$C$7="","",IF(学校情報入力!$C$7=登録データ!M2073,1,0))</f>
        <v/>
      </c>
    </row>
    <row r="2074" spans="1:16">
      <c r="A2074" s="37"/>
      <c r="B2074" s="37"/>
      <c r="C2074" s="37"/>
      <c r="D2074" s="37"/>
      <c r="E2074" s="37"/>
      <c r="F2074" s="37"/>
      <c r="G2074" s="37"/>
      <c r="H2074" s="37"/>
      <c r="I2074" s="37"/>
      <c r="J2074" s="37"/>
      <c r="K2074" s="37"/>
      <c r="L2074" s="37"/>
      <c r="M2074" s="79"/>
      <c r="N2074" s="38"/>
      <c r="O2074" s="22" t="str">
        <f>IF(学校情報入力!$C$7="","",IF(学校情報入力!$C$7=登録データ!F2074,1,0))</f>
        <v/>
      </c>
      <c r="P2074" s="22" t="str">
        <f>IF(学校情報入力!$C$7="","",IF(学校情報入力!$C$7=登録データ!M2074,1,0))</f>
        <v/>
      </c>
    </row>
    <row r="2075" spans="1:16">
      <c r="A2075" s="37"/>
      <c r="B2075" s="37"/>
      <c r="C2075" s="37"/>
      <c r="D2075" s="37"/>
      <c r="E2075" s="37"/>
      <c r="F2075" s="37"/>
      <c r="G2075" s="37"/>
      <c r="H2075" s="37"/>
      <c r="I2075" s="37"/>
      <c r="J2075" s="37"/>
      <c r="K2075" s="37"/>
      <c r="L2075" s="37"/>
      <c r="M2075" s="79"/>
      <c r="N2075" s="38"/>
      <c r="O2075" s="22" t="str">
        <f>IF(学校情報入力!$C$7="","",IF(学校情報入力!$C$7=登録データ!F2075,1,0))</f>
        <v/>
      </c>
      <c r="P2075" s="22" t="str">
        <f>IF(学校情報入力!$C$7="","",IF(学校情報入力!$C$7=登録データ!M2075,1,0))</f>
        <v/>
      </c>
    </row>
    <row r="2076" spans="1:16">
      <c r="A2076" s="37"/>
      <c r="B2076" s="37"/>
      <c r="C2076" s="37"/>
      <c r="D2076" s="37"/>
      <c r="E2076" s="37"/>
      <c r="F2076" s="37"/>
      <c r="G2076" s="37"/>
      <c r="H2076" s="37"/>
      <c r="I2076" s="37"/>
      <c r="J2076" s="37"/>
      <c r="K2076" s="37"/>
      <c r="L2076" s="37"/>
      <c r="M2076" s="79"/>
      <c r="N2076" s="38"/>
      <c r="O2076" s="22" t="str">
        <f>IF(学校情報入力!$C$7="","",IF(学校情報入力!$C$7=登録データ!F2076,1,0))</f>
        <v/>
      </c>
      <c r="P2076" s="22" t="str">
        <f>IF(学校情報入力!$C$7="","",IF(学校情報入力!$C$7=登録データ!M2076,1,0))</f>
        <v/>
      </c>
    </row>
    <row r="2077" spans="1:16">
      <c r="A2077" s="37"/>
      <c r="B2077" s="37"/>
      <c r="C2077" s="37"/>
      <c r="D2077" s="37"/>
      <c r="E2077" s="37"/>
      <c r="F2077" s="37"/>
      <c r="G2077" s="37"/>
      <c r="H2077" s="37"/>
      <c r="I2077" s="37"/>
      <c r="J2077" s="37"/>
      <c r="K2077" s="37"/>
      <c r="L2077" s="37"/>
      <c r="M2077" s="79"/>
      <c r="N2077" s="38"/>
      <c r="O2077" s="22" t="str">
        <f>IF(学校情報入力!$C$7="","",IF(学校情報入力!$C$7=登録データ!F2077,1,0))</f>
        <v/>
      </c>
      <c r="P2077" s="22" t="str">
        <f>IF(学校情報入力!$C$7="","",IF(学校情報入力!$C$7=登録データ!M2077,1,0))</f>
        <v/>
      </c>
    </row>
    <row r="2078" spans="1:16">
      <c r="A2078" s="37"/>
      <c r="B2078" s="37"/>
      <c r="C2078" s="37"/>
      <c r="D2078" s="37"/>
      <c r="E2078" s="37"/>
      <c r="F2078" s="37"/>
      <c r="G2078" s="37"/>
      <c r="H2078" s="37"/>
      <c r="I2078" s="37"/>
      <c r="J2078" s="37"/>
      <c r="K2078" s="37"/>
      <c r="L2078" s="37"/>
      <c r="M2078" s="79"/>
      <c r="N2078" s="38"/>
      <c r="O2078" s="22" t="str">
        <f>IF(学校情報入力!$C$7="","",IF(学校情報入力!$C$7=登録データ!F2078,1,0))</f>
        <v/>
      </c>
      <c r="P2078" s="22" t="str">
        <f>IF(学校情報入力!$C$7="","",IF(学校情報入力!$C$7=登録データ!M2078,1,0))</f>
        <v/>
      </c>
    </row>
    <row r="2079" spans="1:16">
      <c r="A2079" s="37"/>
      <c r="B2079" s="37"/>
      <c r="C2079" s="37"/>
      <c r="D2079" s="37"/>
      <c r="E2079" s="37"/>
      <c r="F2079" s="37"/>
      <c r="G2079" s="37"/>
      <c r="H2079" s="37"/>
      <c r="I2079" s="37"/>
      <c r="J2079" s="37"/>
      <c r="K2079" s="37"/>
      <c r="L2079" s="37"/>
      <c r="M2079" s="79"/>
      <c r="N2079" s="38"/>
      <c r="O2079" s="22" t="str">
        <f>IF(学校情報入力!$C$7="","",IF(学校情報入力!$C$7=登録データ!F2079,1,0))</f>
        <v/>
      </c>
      <c r="P2079" s="22" t="str">
        <f>IF(学校情報入力!$C$7="","",IF(学校情報入力!$C$7=登録データ!M2079,1,0))</f>
        <v/>
      </c>
    </row>
    <row r="2080" spans="1:16">
      <c r="A2080" s="37"/>
      <c r="B2080" s="37"/>
      <c r="C2080" s="37"/>
      <c r="D2080" s="37"/>
      <c r="E2080" s="37"/>
      <c r="F2080" s="37"/>
      <c r="G2080" s="37"/>
      <c r="H2080" s="37"/>
      <c r="I2080" s="37"/>
      <c r="J2080" s="37"/>
      <c r="K2080" s="37"/>
      <c r="L2080" s="37"/>
      <c r="M2080" s="79"/>
      <c r="N2080" s="38"/>
      <c r="O2080" s="22" t="str">
        <f>IF(学校情報入力!$C$7="","",IF(学校情報入力!$C$7=登録データ!F2080,1,0))</f>
        <v/>
      </c>
      <c r="P2080" s="22" t="str">
        <f>IF(学校情報入力!$C$7="","",IF(学校情報入力!$C$7=登録データ!M2080,1,0))</f>
        <v/>
      </c>
    </row>
    <row r="2081" spans="1:16">
      <c r="A2081" s="37"/>
      <c r="B2081" s="37"/>
      <c r="C2081" s="37"/>
      <c r="D2081" s="37"/>
      <c r="E2081" s="37"/>
      <c r="F2081" s="37"/>
      <c r="G2081" s="37"/>
      <c r="H2081" s="37"/>
      <c r="I2081" s="37"/>
      <c r="J2081" s="37"/>
      <c r="K2081" s="37"/>
      <c r="L2081" s="37"/>
      <c r="M2081" s="79"/>
      <c r="N2081" s="38"/>
      <c r="O2081" s="22" t="str">
        <f>IF(学校情報入力!$C$7="","",IF(学校情報入力!$C$7=登録データ!F2081,1,0))</f>
        <v/>
      </c>
      <c r="P2081" s="22" t="str">
        <f>IF(学校情報入力!$C$7="","",IF(学校情報入力!$C$7=登録データ!M2081,1,0))</f>
        <v/>
      </c>
    </row>
    <row r="2082" spans="1:16">
      <c r="A2082" s="37"/>
      <c r="B2082" s="37"/>
      <c r="C2082" s="37"/>
      <c r="D2082" s="37"/>
      <c r="E2082" s="37"/>
      <c r="F2082" s="37"/>
      <c r="G2082" s="37"/>
      <c r="H2082" s="37"/>
      <c r="I2082" s="37"/>
      <c r="J2082" s="37"/>
      <c r="K2082" s="37"/>
      <c r="L2082" s="37"/>
      <c r="M2082" s="79"/>
      <c r="N2082" s="38"/>
      <c r="O2082" s="22" t="str">
        <f>IF(学校情報入力!$C$7="","",IF(学校情報入力!$C$7=登録データ!F2082,1,0))</f>
        <v/>
      </c>
      <c r="P2082" s="22" t="str">
        <f>IF(学校情報入力!$C$7="","",IF(学校情報入力!$C$7=登録データ!M2082,1,0))</f>
        <v/>
      </c>
    </row>
    <row r="2083" spans="1:16">
      <c r="A2083" s="37"/>
      <c r="B2083" s="37"/>
      <c r="C2083" s="37"/>
      <c r="D2083" s="37"/>
      <c r="E2083" s="37"/>
      <c r="F2083" s="37"/>
      <c r="G2083" s="37"/>
      <c r="H2083" s="37"/>
      <c r="I2083" s="37"/>
      <c r="J2083" s="37"/>
      <c r="K2083" s="37"/>
      <c r="L2083" s="37"/>
      <c r="M2083" s="79"/>
      <c r="N2083" s="38"/>
      <c r="O2083" s="22" t="str">
        <f>IF(学校情報入力!$C$7="","",IF(学校情報入力!$C$7=登録データ!F2083,1,0))</f>
        <v/>
      </c>
      <c r="P2083" s="22" t="str">
        <f>IF(学校情報入力!$C$7="","",IF(学校情報入力!$C$7=登録データ!M2083,1,0))</f>
        <v/>
      </c>
    </row>
    <row r="2084" spans="1:16">
      <c r="A2084" s="37"/>
      <c r="B2084" s="37"/>
      <c r="C2084" s="37"/>
      <c r="D2084" s="37"/>
      <c r="E2084" s="37"/>
      <c r="F2084" s="37"/>
      <c r="G2084" s="37"/>
      <c r="H2084" s="37"/>
      <c r="I2084" s="37"/>
      <c r="J2084" s="37"/>
      <c r="K2084" s="37"/>
      <c r="L2084" s="37"/>
      <c r="M2084" s="79"/>
      <c r="N2084" s="38"/>
      <c r="O2084" s="22" t="str">
        <f>IF(学校情報入力!$C$7="","",IF(学校情報入力!$C$7=登録データ!F2084,1,0))</f>
        <v/>
      </c>
      <c r="P2084" s="22" t="str">
        <f>IF(学校情報入力!$C$7="","",IF(学校情報入力!$C$7=登録データ!M2084,1,0))</f>
        <v/>
      </c>
    </row>
    <row r="2085" spans="1:16">
      <c r="A2085" s="37"/>
      <c r="B2085" s="37"/>
      <c r="C2085" s="37"/>
      <c r="D2085" s="37"/>
      <c r="E2085" s="37"/>
      <c r="F2085" s="37"/>
      <c r="G2085" s="37"/>
      <c r="H2085" s="37"/>
      <c r="I2085" s="37"/>
      <c r="J2085" s="37"/>
      <c r="K2085" s="37"/>
      <c r="L2085" s="37"/>
      <c r="M2085" s="79"/>
      <c r="N2085" s="38"/>
      <c r="O2085" s="22" t="str">
        <f>IF(学校情報入力!$C$7="","",IF(学校情報入力!$C$7=登録データ!F2085,1,0))</f>
        <v/>
      </c>
      <c r="P2085" s="22" t="str">
        <f>IF(学校情報入力!$C$7="","",IF(学校情報入力!$C$7=登録データ!M2085,1,0))</f>
        <v/>
      </c>
    </row>
    <row r="2086" spans="1:16">
      <c r="A2086" s="37"/>
      <c r="B2086" s="37"/>
      <c r="C2086" s="37"/>
      <c r="D2086" s="37"/>
      <c r="E2086" s="37"/>
      <c r="F2086" s="37"/>
      <c r="G2086" s="37"/>
      <c r="H2086" s="37"/>
      <c r="I2086" s="37"/>
      <c r="J2086" s="37"/>
      <c r="K2086" s="37"/>
      <c r="L2086" s="37"/>
      <c r="M2086" s="79"/>
      <c r="N2086" s="38"/>
      <c r="O2086" s="22" t="str">
        <f>IF(学校情報入力!$C$7="","",IF(学校情報入力!$C$7=登録データ!F2086,1,0))</f>
        <v/>
      </c>
      <c r="P2086" s="22" t="str">
        <f>IF(学校情報入力!$C$7="","",IF(学校情報入力!$C$7=登録データ!M2086,1,0))</f>
        <v/>
      </c>
    </row>
    <row r="2087" spans="1:16">
      <c r="A2087" s="37"/>
      <c r="B2087" s="37"/>
      <c r="C2087" s="37"/>
      <c r="D2087" s="37"/>
      <c r="E2087" s="37"/>
      <c r="F2087" s="37"/>
      <c r="G2087" s="37"/>
      <c r="H2087" s="37"/>
      <c r="I2087" s="37"/>
      <c r="J2087" s="37"/>
      <c r="K2087" s="37"/>
      <c r="L2087" s="37"/>
      <c r="M2087" s="79"/>
      <c r="N2087" s="38"/>
      <c r="O2087" s="22" t="str">
        <f>IF(学校情報入力!$C$7="","",IF(学校情報入力!$C$7=登録データ!F2087,1,0))</f>
        <v/>
      </c>
      <c r="P2087" s="22" t="str">
        <f>IF(学校情報入力!$C$7="","",IF(学校情報入力!$C$7=登録データ!M2087,1,0))</f>
        <v/>
      </c>
    </row>
    <row r="2088" spans="1:16">
      <c r="A2088" s="37"/>
      <c r="B2088" s="37"/>
      <c r="C2088" s="37"/>
      <c r="D2088" s="37"/>
      <c r="E2088" s="37"/>
      <c r="F2088" s="37"/>
      <c r="G2088" s="37"/>
      <c r="H2088" s="37"/>
      <c r="I2088" s="37"/>
      <c r="J2088" s="37"/>
      <c r="K2088" s="37"/>
      <c r="L2088" s="37"/>
      <c r="M2088" s="79"/>
      <c r="N2088" s="38"/>
      <c r="O2088" s="22" t="str">
        <f>IF(学校情報入力!$C$7="","",IF(学校情報入力!$C$7=登録データ!F2088,1,0))</f>
        <v/>
      </c>
      <c r="P2088" s="22" t="str">
        <f>IF(学校情報入力!$C$7="","",IF(学校情報入力!$C$7=登録データ!M2088,1,0))</f>
        <v/>
      </c>
    </row>
    <row r="2089" spans="1:16">
      <c r="A2089" s="37"/>
      <c r="B2089" s="37"/>
      <c r="C2089" s="37"/>
      <c r="D2089" s="37"/>
      <c r="E2089" s="37"/>
      <c r="F2089" s="37"/>
      <c r="G2089" s="37"/>
      <c r="H2089" s="37"/>
      <c r="I2089" s="37"/>
      <c r="J2089" s="37"/>
      <c r="K2089" s="37"/>
      <c r="L2089" s="37"/>
      <c r="M2089" s="79"/>
      <c r="N2089" s="38"/>
      <c r="O2089" s="22" t="str">
        <f>IF(学校情報入力!$C$7="","",IF(学校情報入力!$C$7=登録データ!F2089,1,0))</f>
        <v/>
      </c>
      <c r="P2089" s="22" t="str">
        <f>IF(学校情報入力!$C$7="","",IF(学校情報入力!$C$7=登録データ!M2089,1,0))</f>
        <v/>
      </c>
    </row>
    <row r="2090" spans="1:16">
      <c r="A2090" s="37"/>
      <c r="B2090" s="37"/>
      <c r="C2090" s="37"/>
      <c r="D2090" s="37"/>
      <c r="E2090" s="37"/>
      <c r="F2090" s="37"/>
      <c r="G2090" s="37"/>
      <c r="H2090" s="37"/>
      <c r="I2090" s="37"/>
      <c r="J2090" s="37"/>
      <c r="K2090" s="37"/>
      <c r="L2090" s="37"/>
      <c r="M2090" s="79"/>
      <c r="N2090" s="38"/>
      <c r="O2090" s="22" t="str">
        <f>IF(学校情報入力!$C$7="","",IF(学校情報入力!$C$7=登録データ!F2090,1,0))</f>
        <v/>
      </c>
      <c r="P2090" s="22" t="str">
        <f>IF(学校情報入力!$C$7="","",IF(学校情報入力!$C$7=登録データ!M2090,1,0))</f>
        <v/>
      </c>
    </row>
    <row r="2091" spans="1:16">
      <c r="A2091" s="37"/>
      <c r="B2091" s="37"/>
      <c r="C2091" s="37"/>
      <c r="D2091" s="37"/>
      <c r="E2091" s="37"/>
      <c r="F2091" s="37"/>
      <c r="G2091" s="37"/>
      <c r="H2091" s="37"/>
      <c r="I2091" s="37"/>
      <c r="J2091" s="37"/>
      <c r="K2091" s="37"/>
      <c r="L2091" s="37"/>
      <c r="M2091" s="79"/>
      <c r="N2091" s="38"/>
      <c r="O2091" s="22" t="str">
        <f>IF(学校情報入力!$C$7="","",IF(学校情報入力!$C$7=登録データ!F2091,1,0))</f>
        <v/>
      </c>
      <c r="P2091" s="22" t="str">
        <f>IF(学校情報入力!$C$7="","",IF(学校情報入力!$C$7=登録データ!M2091,1,0))</f>
        <v/>
      </c>
    </row>
    <row r="2092" spans="1:16">
      <c r="A2092" s="37"/>
      <c r="B2092" s="37"/>
      <c r="C2092" s="37"/>
      <c r="D2092" s="37"/>
      <c r="E2092" s="37"/>
      <c r="F2092" s="37"/>
      <c r="G2092" s="37"/>
      <c r="H2092" s="37"/>
      <c r="I2092" s="37"/>
      <c r="J2092" s="37"/>
      <c r="K2092" s="37"/>
      <c r="L2092" s="37"/>
      <c r="M2092" s="79"/>
      <c r="N2092" s="38"/>
      <c r="O2092" s="22" t="str">
        <f>IF(学校情報入力!$C$7="","",IF(学校情報入力!$C$7=登録データ!F2092,1,0))</f>
        <v/>
      </c>
      <c r="P2092" s="22" t="str">
        <f>IF(学校情報入力!$C$7="","",IF(学校情報入力!$C$7=登録データ!M2092,1,0))</f>
        <v/>
      </c>
    </row>
    <row r="2093" spans="1:16">
      <c r="A2093" s="37"/>
      <c r="B2093" s="37"/>
      <c r="C2093" s="37"/>
      <c r="D2093" s="37"/>
      <c r="E2093" s="37"/>
      <c r="F2093" s="37"/>
      <c r="G2093" s="37"/>
      <c r="H2093" s="37"/>
      <c r="I2093" s="37"/>
      <c r="J2093" s="37"/>
      <c r="K2093" s="37"/>
      <c r="L2093" s="37"/>
      <c r="M2093" s="79"/>
      <c r="N2093" s="38"/>
      <c r="O2093" s="22" t="str">
        <f>IF(学校情報入力!$C$7="","",IF(学校情報入力!$C$7=登録データ!F2093,1,0))</f>
        <v/>
      </c>
      <c r="P2093" s="22" t="str">
        <f>IF(学校情報入力!$C$7="","",IF(学校情報入力!$C$7=登録データ!M2093,1,0))</f>
        <v/>
      </c>
    </row>
    <row r="2094" spans="1:16">
      <c r="A2094" s="37"/>
      <c r="B2094" s="37"/>
      <c r="C2094" s="37"/>
      <c r="D2094" s="37"/>
      <c r="E2094" s="37"/>
      <c r="F2094" s="37"/>
      <c r="G2094" s="37"/>
      <c r="H2094" s="37"/>
      <c r="I2094" s="37"/>
      <c r="J2094" s="37"/>
      <c r="K2094" s="37"/>
      <c r="L2094" s="37"/>
      <c r="M2094" s="79"/>
      <c r="N2094" s="38"/>
      <c r="O2094" s="22" t="str">
        <f>IF(学校情報入力!$C$7="","",IF(学校情報入力!$C$7=登録データ!F2094,1,0))</f>
        <v/>
      </c>
      <c r="P2094" s="22" t="str">
        <f>IF(学校情報入力!$C$7="","",IF(学校情報入力!$C$7=登録データ!M2094,1,0))</f>
        <v/>
      </c>
    </row>
    <row r="2095" spans="1:16">
      <c r="A2095" s="37"/>
      <c r="B2095" s="37"/>
      <c r="C2095" s="37"/>
      <c r="D2095" s="37"/>
      <c r="E2095" s="37"/>
      <c r="F2095" s="37"/>
      <c r="G2095" s="37"/>
      <c r="H2095" s="37"/>
      <c r="I2095" s="37"/>
      <c r="J2095" s="37"/>
      <c r="K2095" s="37"/>
      <c r="L2095" s="37"/>
      <c r="M2095" s="79"/>
      <c r="N2095" s="38"/>
      <c r="O2095" s="22" t="str">
        <f>IF(学校情報入力!$C$7="","",IF(学校情報入力!$C$7=登録データ!F2095,1,0))</f>
        <v/>
      </c>
      <c r="P2095" s="22" t="str">
        <f>IF(学校情報入力!$C$7="","",IF(学校情報入力!$C$7=登録データ!M2095,1,0))</f>
        <v/>
      </c>
    </row>
    <row r="2096" spans="1:16">
      <c r="A2096" s="37"/>
      <c r="B2096" s="37"/>
      <c r="C2096" s="37"/>
      <c r="D2096" s="37"/>
      <c r="E2096" s="37"/>
      <c r="F2096" s="37"/>
      <c r="G2096" s="37"/>
      <c r="H2096" s="37"/>
      <c r="I2096" s="37"/>
      <c r="J2096" s="37"/>
      <c r="K2096" s="37"/>
      <c r="L2096" s="37"/>
      <c r="M2096" s="79"/>
      <c r="N2096" s="38"/>
      <c r="O2096" s="22" t="str">
        <f>IF(学校情報入力!$C$7="","",IF(学校情報入力!$C$7=登録データ!F2096,1,0))</f>
        <v/>
      </c>
      <c r="P2096" s="22" t="str">
        <f>IF(学校情報入力!$C$7="","",IF(学校情報入力!$C$7=登録データ!M2096,1,0))</f>
        <v/>
      </c>
    </row>
    <row r="2097" spans="1:16">
      <c r="A2097" s="37"/>
      <c r="B2097" s="37"/>
      <c r="C2097" s="37"/>
      <c r="D2097" s="37"/>
      <c r="E2097" s="37"/>
      <c r="F2097" s="37"/>
      <c r="G2097" s="37"/>
      <c r="H2097" s="37"/>
      <c r="I2097" s="37"/>
      <c r="J2097" s="37"/>
      <c r="K2097" s="37"/>
      <c r="L2097" s="37"/>
      <c r="M2097" s="79"/>
      <c r="N2097" s="38"/>
      <c r="O2097" s="22" t="str">
        <f>IF(学校情報入力!$C$7="","",IF(学校情報入力!$C$7=登録データ!F2097,1,0))</f>
        <v/>
      </c>
      <c r="P2097" s="22" t="str">
        <f>IF(学校情報入力!$C$7="","",IF(学校情報入力!$C$7=登録データ!M2097,1,0))</f>
        <v/>
      </c>
    </row>
    <row r="2098" spans="1:16">
      <c r="A2098" s="37"/>
      <c r="B2098" s="37"/>
      <c r="C2098" s="37"/>
      <c r="D2098" s="37"/>
      <c r="E2098" s="37"/>
      <c r="F2098" s="37"/>
      <c r="G2098" s="37"/>
      <c r="H2098" s="37"/>
      <c r="I2098" s="37"/>
      <c r="J2098" s="37"/>
      <c r="K2098" s="37"/>
      <c r="L2098" s="37"/>
      <c r="M2098" s="79"/>
      <c r="N2098" s="38"/>
      <c r="O2098" s="22" t="str">
        <f>IF(学校情報入力!$C$7="","",IF(学校情報入力!$C$7=登録データ!F2098,1,0))</f>
        <v/>
      </c>
      <c r="P2098" s="22" t="str">
        <f>IF(学校情報入力!$C$7="","",IF(学校情報入力!$C$7=登録データ!M2098,1,0))</f>
        <v/>
      </c>
    </row>
    <row r="2099" spans="1:16">
      <c r="A2099" s="37"/>
      <c r="B2099" s="37"/>
      <c r="C2099" s="37"/>
      <c r="D2099" s="37"/>
      <c r="E2099" s="37"/>
      <c r="F2099" s="37"/>
      <c r="G2099" s="37"/>
      <c r="H2099" s="37"/>
      <c r="I2099" s="37"/>
      <c r="J2099" s="37"/>
      <c r="K2099" s="37"/>
      <c r="L2099" s="37"/>
      <c r="M2099" s="79"/>
      <c r="N2099" s="38"/>
      <c r="O2099" s="22" t="str">
        <f>IF(学校情報入力!$C$7="","",IF(学校情報入力!$C$7=登録データ!F2099,1,0))</f>
        <v/>
      </c>
      <c r="P2099" s="22" t="str">
        <f>IF(学校情報入力!$C$7="","",IF(学校情報入力!$C$7=登録データ!M2099,1,0))</f>
        <v/>
      </c>
    </row>
    <row r="2100" spans="1:16">
      <c r="A2100" s="37"/>
      <c r="B2100" s="37"/>
      <c r="C2100" s="37"/>
      <c r="D2100" s="37"/>
      <c r="E2100" s="37"/>
      <c r="F2100" s="37"/>
      <c r="G2100" s="37"/>
      <c r="H2100" s="37"/>
      <c r="I2100" s="37"/>
      <c r="J2100" s="37"/>
      <c r="K2100" s="37"/>
      <c r="L2100" s="37"/>
      <c r="M2100" s="79"/>
      <c r="N2100" s="38"/>
      <c r="O2100" s="22" t="str">
        <f>IF(学校情報入力!$C$7="","",IF(学校情報入力!$C$7=登録データ!F2100,1,0))</f>
        <v/>
      </c>
      <c r="P2100" s="22" t="str">
        <f>IF(学校情報入力!$C$7="","",IF(学校情報入力!$C$7=登録データ!M2100,1,0))</f>
        <v/>
      </c>
    </row>
    <row r="2101" spans="1:16">
      <c r="A2101" s="37"/>
      <c r="B2101" s="37"/>
      <c r="C2101" s="37"/>
      <c r="D2101" s="37"/>
      <c r="E2101" s="37"/>
      <c r="F2101" s="37"/>
      <c r="G2101" s="37"/>
      <c r="H2101" s="37"/>
      <c r="I2101" s="37"/>
      <c r="J2101" s="37"/>
      <c r="K2101" s="37"/>
      <c r="L2101" s="37"/>
      <c r="M2101" s="79"/>
      <c r="N2101" s="38"/>
      <c r="O2101" s="22" t="str">
        <f>IF(学校情報入力!$C$7="","",IF(学校情報入力!$C$7=登録データ!F2101,1,0))</f>
        <v/>
      </c>
      <c r="P2101" s="22" t="str">
        <f>IF(学校情報入力!$C$7="","",IF(学校情報入力!$C$7=登録データ!M2101,1,0))</f>
        <v/>
      </c>
    </row>
    <row r="2102" spans="1:16">
      <c r="A2102" s="37"/>
      <c r="B2102" s="37"/>
      <c r="C2102" s="37"/>
      <c r="D2102" s="37"/>
      <c r="E2102" s="37"/>
      <c r="F2102" s="37"/>
      <c r="G2102" s="37"/>
      <c r="H2102" s="37"/>
      <c r="I2102" s="37"/>
      <c r="J2102" s="37"/>
      <c r="K2102" s="37"/>
      <c r="L2102" s="37"/>
      <c r="M2102" s="79"/>
      <c r="N2102" s="38"/>
      <c r="O2102" s="22" t="str">
        <f>IF(学校情報入力!$C$7="","",IF(学校情報入力!$C$7=登録データ!F2102,1,0))</f>
        <v/>
      </c>
      <c r="P2102" s="22" t="str">
        <f>IF(学校情報入力!$C$7="","",IF(学校情報入力!$C$7=登録データ!M2102,1,0))</f>
        <v/>
      </c>
    </row>
    <row r="2103" spans="1:16">
      <c r="A2103" s="37"/>
      <c r="B2103" s="37"/>
      <c r="C2103" s="37"/>
      <c r="D2103" s="37"/>
      <c r="E2103" s="37"/>
      <c r="F2103" s="37"/>
      <c r="G2103" s="37"/>
      <c r="H2103" s="37"/>
      <c r="I2103" s="37"/>
      <c r="J2103" s="37"/>
      <c r="K2103" s="37"/>
      <c r="L2103" s="37"/>
      <c r="M2103" s="79"/>
      <c r="N2103" s="38"/>
      <c r="O2103" s="22" t="str">
        <f>IF(学校情報入力!$C$7="","",IF(学校情報入力!$C$7=登録データ!F2103,1,0))</f>
        <v/>
      </c>
      <c r="P2103" s="22" t="str">
        <f>IF(学校情報入力!$C$7="","",IF(学校情報入力!$C$7=登録データ!M2103,1,0))</f>
        <v/>
      </c>
    </row>
    <row r="2104" spans="1:16">
      <c r="A2104" s="37"/>
      <c r="B2104" s="37"/>
      <c r="C2104" s="37"/>
      <c r="D2104" s="37"/>
      <c r="E2104" s="37"/>
      <c r="F2104" s="37"/>
      <c r="G2104" s="37"/>
      <c r="H2104" s="37"/>
      <c r="I2104" s="37"/>
      <c r="J2104" s="37"/>
      <c r="K2104" s="37"/>
      <c r="L2104" s="37"/>
      <c r="M2104" s="79"/>
      <c r="N2104" s="38"/>
      <c r="O2104" s="22" t="str">
        <f>IF(学校情報入力!$C$7="","",IF(学校情報入力!$C$7=登録データ!F2104,1,0))</f>
        <v/>
      </c>
      <c r="P2104" s="22" t="str">
        <f>IF(学校情報入力!$C$7="","",IF(学校情報入力!$C$7=登録データ!M2104,1,0))</f>
        <v/>
      </c>
    </row>
    <row r="2105" spans="1:16">
      <c r="A2105" s="37"/>
      <c r="B2105" s="37"/>
      <c r="C2105" s="37"/>
      <c r="D2105" s="37"/>
      <c r="E2105" s="37"/>
      <c r="F2105" s="37"/>
      <c r="G2105" s="37"/>
      <c r="H2105" s="37"/>
      <c r="I2105" s="37"/>
      <c r="J2105" s="37"/>
      <c r="K2105" s="37"/>
      <c r="L2105" s="37"/>
      <c r="M2105" s="79"/>
      <c r="N2105" s="38"/>
      <c r="O2105" s="22" t="str">
        <f>IF(学校情報入力!$C$7="","",IF(学校情報入力!$C$7=登録データ!F2105,1,0))</f>
        <v/>
      </c>
      <c r="P2105" s="22" t="str">
        <f>IF(学校情報入力!$C$7="","",IF(学校情報入力!$C$7=登録データ!M2105,1,0))</f>
        <v/>
      </c>
    </row>
    <row r="2106" spans="1:16">
      <c r="A2106" s="37"/>
      <c r="B2106" s="37"/>
      <c r="C2106" s="37"/>
      <c r="D2106" s="37"/>
      <c r="E2106" s="37"/>
      <c r="F2106" s="37"/>
      <c r="G2106" s="37"/>
      <c r="H2106" s="37"/>
      <c r="I2106" s="37"/>
      <c r="J2106" s="37"/>
      <c r="K2106" s="37"/>
      <c r="L2106" s="37"/>
      <c r="M2106" s="79"/>
      <c r="N2106" s="38"/>
      <c r="O2106" s="22" t="str">
        <f>IF(学校情報入力!$C$7="","",IF(学校情報入力!$C$7=登録データ!F2106,1,0))</f>
        <v/>
      </c>
      <c r="P2106" s="22" t="str">
        <f>IF(学校情報入力!$C$7="","",IF(学校情報入力!$C$7=登録データ!M2106,1,0))</f>
        <v/>
      </c>
    </row>
    <row r="2107" spans="1:16">
      <c r="A2107" s="37"/>
      <c r="B2107" s="37"/>
      <c r="C2107" s="37"/>
      <c r="D2107" s="37"/>
      <c r="E2107" s="37"/>
      <c r="F2107" s="37"/>
      <c r="G2107" s="37"/>
      <c r="H2107" s="37"/>
      <c r="I2107" s="37"/>
      <c r="J2107" s="37"/>
      <c r="K2107" s="37"/>
      <c r="L2107" s="37"/>
      <c r="M2107" s="79"/>
      <c r="N2107" s="38"/>
      <c r="O2107" s="22" t="str">
        <f>IF(学校情報入力!$C$7="","",IF(学校情報入力!$C$7=登録データ!F2107,1,0))</f>
        <v/>
      </c>
      <c r="P2107" s="22" t="str">
        <f>IF(学校情報入力!$C$7="","",IF(学校情報入力!$C$7=登録データ!M2107,1,0))</f>
        <v/>
      </c>
    </row>
    <row r="2108" spans="1:16">
      <c r="A2108" s="37"/>
      <c r="B2108" s="37"/>
      <c r="C2108" s="37"/>
      <c r="D2108" s="37"/>
      <c r="E2108" s="37"/>
      <c r="F2108" s="37"/>
      <c r="G2108" s="37"/>
      <c r="H2108" s="37"/>
      <c r="I2108" s="37"/>
      <c r="J2108" s="37"/>
      <c r="K2108" s="37"/>
      <c r="L2108" s="37"/>
      <c r="M2108" s="79"/>
      <c r="N2108" s="38"/>
      <c r="O2108" s="22" t="str">
        <f>IF(学校情報入力!$C$7="","",IF(学校情報入力!$C$7=登録データ!F2108,1,0))</f>
        <v/>
      </c>
      <c r="P2108" s="22" t="str">
        <f>IF(学校情報入力!$C$7="","",IF(学校情報入力!$C$7=登録データ!M2108,1,0))</f>
        <v/>
      </c>
    </row>
    <row r="2109" spans="1:16">
      <c r="A2109" s="37"/>
      <c r="B2109" s="37"/>
      <c r="C2109" s="37"/>
      <c r="D2109" s="37"/>
      <c r="E2109" s="37"/>
      <c r="F2109" s="37"/>
      <c r="G2109" s="37"/>
      <c r="H2109" s="37"/>
      <c r="I2109" s="37"/>
      <c r="J2109" s="37"/>
      <c r="K2109" s="37"/>
      <c r="L2109" s="37"/>
      <c r="M2109" s="79"/>
      <c r="N2109" s="38"/>
      <c r="O2109" s="22" t="str">
        <f>IF(学校情報入力!$C$7="","",IF(学校情報入力!$C$7=登録データ!F2109,1,0))</f>
        <v/>
      </c>
      <c r="P2109" s="22" t="str">
        <f>IF(学校情報入力!$C$7="","",IF(学校情報入力!$C$7=登録データ!M2109,1,0))</f>
        <v/>
      </c>
    </row>
    <row r="2110" spans="1:16">
      <c r="A2110" s="37"/>
      <c r="B2110" s="37"/>
      <c r="C2110" s="37"/>
      <c r="D2110" s="37"/>
      <c r="E2110" s="37"/>
      <c r="F2110" s="37"/>
      <c r="G2110" s="37"/>
      <c r="H2110" s="37"/>
      <c r="I2110" s="37"/>
      <c r="J2110" s="37"/>
      <c r="K2110" s="37"/>
      <c r="L2110" s="37"/>
      <c r="M2110" s="79"/>
      <c r="N2110" s="38"/>
      <c r="O2110" s="22" t="str">
        <f>IF(学校情報入力!$C$7="","",IF(学校情報入力!$C$7=登録データ!F2110,1,0))</f>
        <v/>
      </c>
      <c r="P2110" s="22" t="str">
        <f>IF(学校情報入力!$C$7="","",IF(学校情報入力!$C$7=登録データ!M2110,1,0))</f>
        <v/>
      </c>
    </row>
    <row r="2111" spans="1:16">
      <c r="A2111" s="37"/>
      <c r="B2111" s="37"/>
      <c r="C2111" s="37"/>
      <c r="D2111" s="37"/>
      <c r="E2111" s="37"/>
      <c r="F2111" s="37"/>
      <c r="G2111" s="37"/>
      <c r="H2111" s="37"/>
      <c r="I2111" s="37"/>
      <c r="J2111" s="37"/>
      <c r="K2111" s="37"/>
      <c r="L2111" s="37"/>
      <c r="M2111" s="79"/>
      <c r="N2111" s="38"/>
      <c r="O2111" s="22" t="str">
        <f>IF(学校情報入力!$C$7="","",IF(学校情報入力!$C$7=登録データ!F2111,1,0))</f>
        <v/>
      </c>
      <c r="P2111" s="22" t="str">
        <f>IF(学校情報入力!$C$7="","",IF(学校情報入力!$C$7=登録データ!M2111,1,0))</f>
        <v/>
      </c>
    </row>
    <row r="2112" spans="1:16">
      <c r="A2112" s="37"/>
      <c r="B2112" s="37"/>
      <c r="C2112" s="37"/>
      <c r="D2112" s="37"/>
      <c r="E2112" s="37"/>
      <c r="F2112" s="37"/>
      <c r="G2112" s="37"/>
      <c r="H2112" s="37"/>
      <c r="I2112" s="37"/>
      <c r="J2112" s="37"/>
      <c r="K2112" s="37"/>
      <c r="L2112" s="37"/>
      <c r="M2112" s="79"/>
      <c r="N2112" s="38"/>
      <c r="O2112" s="22" t="str">
        <f>IF(学校情報入力!$C$7="","",IF(学校情報入力!$C$7=登録データ!F2112,1,0))</f>
        <v/>
      </c>
      <c r="P2112" s="22" t="str">
        <f>IF(学校情報入力!$C$7="","",IF(学校情報入力!$C$7=登録データ!M2112,1,0))</f>
        <v/>
      </c>
    </row>
    <row r="2113" spans="1:16">
      <c r="A2113" s="37"/>
      <c r="B2113" s="37"/>
      <c r="C2113" s="37"/>
      <c r="D2113" s="37"/>
      <c r="E2113" s="37"/>
      <c r="F2113" s="37"/>
      <c r="G2113" s="37"/>
      <c r="H2113" s="37"/>
      <c r="I2113" s="37"/>
      <c r="J2113" s="37"/>
      <c r="K2113" s="37"/>
      <c r="L2113" s="37"/>
      <c r="M2113" s="79"/>
      <c r="N2113" s="38"/>
      <c r="O2113" s="22" t="str">
        <f>IF(学校情報入力!$C$7="","",IF(学校情報入力!$C$7=登録データ!F2113,1,0))</f>
        <v/>
      </c>
      <c r="P2113" s="22" t="str">
        <f>IF(学校情報入力!$C$7="","",IF(学校情報入力!$C$7=登録データ!M2113,1,0))</f>
        <v/>
      </c>
    </row>
    <row r="2114" spans="1:16">
      <c r="A2114" s="37"/>
      <c r="B2114" s="37"/>
      <c r="C2114" s="37"/>
      <c r="D2114" s="37"/>
      <c r="E2114" s="37"/>
      <c r="F2114" s="37"/>
      <c r="G2114" s="37"/>
      <c r="H2114" s="37"/>
      <c r="I2114" s="37"/>
      <c r="J2114" s="37"/>
      <c r="K2114" s="37"/>
      <c r="L2114" s="37"/>
      <c r="M2114" s="79"/>
      <c r="N2114" s="38"/>
      <c r="O2114" s="22" t="str">
        <f>IF(学校情報入力!$C$7="","",IF(学校情報入力!$C$7=登録データ!F2114,1,0))</f>
        <v/>
      </c>
      <c r="P2114" s="22" t="str">
        <f>IF(学校情報入力!$C$7="","",IF(学校情報入力!$C$7=登録データ!M2114,1,0))</f>
        <v/>
      </c>
    </row>
    <row r="2115" spans="1:16">
      <c r="A2115" s="37"/>
      <c r="B2115" s="37"/>
      <c r="C2115" s="37"/>
      <c r="D2115" s="37"/>
      <c r="E2115" s="37"/>
      <c r="F2115" s="37"/>
      <c r="G2115" s="37"/>
      <c r="H2115" s="37"/>
      <c r="I2115" s="37"/>
      <c r="J2115" s="37"/>
      <c r="K2115" s="37"/>
      <c r="L2115" s="37"/>
      <c r="M2115" s="79"/>
      <c r="N2115" s="38"/>
      <c r="O2115" s="22" t="str">
        <f>IF(学校情報入力!$C$7="","",IF(学校情報入力!$C$7=登録データ!F2115,1,0))</f>
        <v/>
      </c>
      <c r="P2115" s="22" t="str">
        <f>IF(学校情報入力!$C$7="","",IF(学校情報入力!$C$7=登録データ!M2115,1,0))</f>
        <v/>
      </c>
    </row>
    <row r="2116" spans="1:16">
      <c r="A2116" s="37"/>
      <c r="B2116" s="37"/>
      <c r="C2116" s="37"/>
      <c r="D2116" s="37"/>
      <c r="E2116" s="37"/>
      <c r="F2116" s="37"/>
      <c r="G2116" s="37"/>
      <c r="H2116" s="37"/>
      <c r="I2116" s="37"/>
      <c r="J2116" s="37"/>
      <c r="K2116" s="37"/>
      <c r="L2116" s="37"/>
      <c r="M2116" s="79"/>
      <c r="N2116" s="38"/>
      <c r="O2116" s="22" t="str">
        <f>IF(学校情報入力!$C$7="","",IF(学校情報入力!$C$7=登録データ!F2116,1,0))</f>
        <v/>
      </c>
      <c r="P2116" s="22" t="str">
        <f>IF(学校情報入力!$C$7="","",IF(学校情報入力!$C$7=登録データ!M2116,1,0))</f>
        <v/>
      </c>
    </row>
    <row r="2117" spans="1:16">
      <c r="A2117" s="37"/>
      <c r="B2117" s="37"/>
      <c r="C2117" s="37"/>
      <c r="D2117" s="37"/>
      <c r="E2117" s="37"/>
      <c r="F2117" s="37"/>
      <c r="G2117" s="37"/>
      <c r="H2117" s="37"/>
      <c r="I2117" s="37"/>
      <c r="J2117" s="37"/>
      <c r="K2117" s="37"/>
      <c r="L2117" s="37"/>
      <c r="M2117" s="79"/>
      <c r="N2117" s="38"/>
      <c r="O2117" s="22" t="str">
        <f>IF(学校情報入力!$C$7="","",IF(学校情報入力!$C$7=登録データ!F2117,1,0))</f>
        <v/>
      </c>
      <c r="P2117" s="22" t="str">
        <f>IF(学校情報入力!$C$7="","",IF(学校情報入力!$C$7=登録データ!M2117,1,0))</f>
        <v/>
      </c>
    </row>
    <row r="2118" spans="1:16">
      <c r="A2118" s="37"/>
      <c r="B2118" s="37"/>
      <c r="C2118" s="37"/>
      <c r="D2118" s="37"/>
      <c r="E2118" s="37"/>
      <c r="F2118" s="37"/>
      <c r="G2118" s="37"/>
      <c r="H2118" s="37"/>
      <c r="I2118" s="37"/>
      <c r="J2118" s="37"/>
      <c r="K2118" s="37"/>
      <c r="L2118" s="37"/>
      <c r="M2118" s="79"/>
      <c r="N2118" s="38"/>
      <c r="O2118" s="22" t="str">
        <f>IF(学校情報入力!$C$7="","",IF(学校情報入力!$C$7=登録データ!F2118,1,0))</f>
        <v/>
      </c>
      <c r="P2118" s="22" t="str">
        <f>IF(学校情報入力!$C$7="","",IF(学校情報入力!$C$7=登録データ!M2118,1,0))</f>
        <v/>
      </c>
    </row>
    <row r="2119" spans="1:16">
      <c r="A2119" s="37"/>
      <c r="B2119" s="37"/>
      <c r="C2119" s="37"/>
      <c r="D2119" s="37"/>
      <c r="E2119" s="37"/>
      <c r="F2119" s="37"/>
      <c r="G2119" s="37"/>
      <c r="H2119" s="37"/>
      <c r="I2119" s="37"/>
      <c r="J2119" s="37"/>
      <c r="K2119" s="37"/>
      <c r="L2119" s="37"/>
      <c r="M2119" s="79"/>
      <c r="N2119" s="38"/>
      <c r="O2119" s="22" t="str">
        <f>IF(学校情報入力!$C$7="","",IF(学校情報入力!$C$7=登録データ!F2119,1,0))</f>
        <v/>
      </c>
      <c r="P2119" s="22" t="str">
        <f>IF(学校情報入力!$C$7="","",IF(学校情報入力!$C$7=登録データ!M2119,1,0))</f>
        <v/>
      </c>
    </row>
    <row r="2120" spans="1:16">
      <c r="A2120" s="37"/>
      <c r="B2120" s="37"/>
      <c r="C2120" s="37"/>
      <c r="D2120" s="37"/>
      <c r="E2120" s="37"/>
      <c r="F2120" s="37"/>
      <c r="G2120" s="37"/>
      <c r="H2120" s="37"/>
      <c r="I2120" s="37"/>
      <c r="J2120" s="37"/>
      <c r="K2120" s="37"/>
      <c r="L2120" s="37"/>
      <c r="M2120" s="79"/>
      <c r="N2120" s="38"/>
      <c r="O2120" s="22" t="str">
        <f>IF(学校情報入力!$C$7="","",IF(学校情報入力!$C$7=登録データ!F2120,1,0))</f>
        <v/>
      </c>
      <c r="P2120" s="22" t="str">
        <f>IF(学校情報入力!$C$7="","",IF(学校情報入力!$C$7=登録データ!M2120,1,0))</f>
        <v/>
      </c>
    </row>
    <row r="2121" spans="1:16">
      <c r="A2121" s="37"/>
      <c r="B2121" s="37"/>
      <c r="C2121" s="37"/>
      <c r="D2121" s="37"/>
      <c r="E2121" s="37"/>
      <c r="F2121" s="37"/>
      <c r="G2121" s="37"/>
      <c r="H2121" s="37"/>
      <c r="I2121" s="37"/>
      <c r="J2121" s="37"/>
      <c r="K2121" s="37"/>
      <c r="L2121" s="37"/>
      <c r="M2121" s="79"/>
      <c r="N2121" s="38"/>
      <c r="O2121" s="22" t="str">
        <f>IF(学校情報入力!$C$7="","",IF(学校情報入力!$C$7=登録データ!F2121,1,0))</f>
        <v/>
      </c>
      <c r="P2121" s="22" t="str">
        <f>IF(学校情報入力!$C$7="","",IF(学校情報入力!$C$7=登録データ!M2121,1,0))</f>
        <v/>
      </c>
    </row>
    <row r="2122" spans="1:16">
      <c r="A2122" s="37"/>
      <c r="B2122" s="37"/>
      <c r="C2122" s="37"/>
      <c r="D2122" s="37"/>
      <c r="E2122" s="37"/>
      <c r="F2122" s="37"/>
      <c r="G2122" s="37"/>
      <c r="H2122" s="37"/>
      <c r="I2122" s="37"/>
      <c r="J2122" s="37"/>
      <c r="K2122" s="37"/>
      <c r="L2122" s="37"/>
      <c r="M2122" s="79"/>
      <c r="N2122" s="38"/>
      <c r="O2122" s="22" t="str">
        <f>IF(学校情報入力!$C$7="","",IF(学校情報入力!$C$7=登録データ!F2122,1,0))</f>
        <v/>
      </c>
      <c r="P2122" s="22" t="str">
        <f>IF(学校情報入力!$C$7="","",IF(学校情報入力!$C$7=登録データ!M2122,1,0))</f>
        <v/>
      </c>
    </row>
    <row r="2123" spans="1:16">
      <c r="A2123" s="37"/>
      <c r="B2123" s="37"/>
      <c r="C2123" s="37"/>
      <c r="D2123" s="37"/>
      <c r="E2123" s="37"/>
      <c r="F2123" s="37"/>
      <c r="G2123" s="37"/>
      <c r="H2123" s="37"/>
      <c r="I2123" s="37"/>
      <c r="J2123" s="37"/>
      <c r="K2123" s="37"/>
      <c r="L2123" s="37"/>
      <c r="M2123" s="79"/>
      <c r="N2123" s="38"/>
      <c r="O2123" s="22" t="str">
        <f>IF(学校情報入力!$C$7="","",IF(学校情報入力!$C$7=登録データ!F2123,1,0))</f>
        <v/>
      </c>
      <c r="P2123" s="22" t="str">
        <f>IF(学校情報入力!$C$7="","",IF(学校情報入力!$C$7=登録データ!M2123,1,0))</f>
        <v/>
      </c>
    </row>
    <row r="2124" spans="1:16">
      <c r="A2124" s="37"/>
      <c r="B2124" s="37"/>
      <c r="C2124" s="37"/>
      <c r="D2124" s="37"/>
      <c r="E2124" s="37"/>
      <c r="F2124" s="37"/>
      <c r="G2124" s="37"/>
      <c r="H2124" s="37"/>
      <c r="I2124" s="37"/>
      <c r="J2124" s="37"/>
      <c r="K2124" s="37"/>
      <c r="L2124" s="37"/>
      <c r="M2124" s="79"/>
      <c r="N2124" s="38"/>
      <c r="O2124" s="22" t="str">
        <f>IF(学校情報入力!$C$7="","",IF(学校情報入力!$C$7=登録データ!F2124,1,0))</f>
        <v/>
      </c>
      <c r="P2124" s="22" t="str">
        <f>IF(学校情報入力!$C$7="","",IF(学校情報入力!$C$7=登録データ!M2124,1,0))</f>
        <v/>
      </c>
    </row>
    <row r="2125" spans="1:16">
      <c r="A2125" s="37"/>
      <c r="B2125" s="37"/>
      <c r="C2125" s="37"/>
      <c r="D2125" s="37"/>
      <c r="E2125" s="37"/>
      <c r="F2125" s="37"/>
      <c r="G2125" s="37"/>
      <c r="H2125" s="37"/>
      <c r="I2125" s="37"/>
      <c r="J2125" s="37"/>
      <c r="K2125" s="37"/>
      <c r="L2125" s="37"/>
      <c r="M2125" s="79"/>
      <c r="N2125" s="38"/>
      <c r="O2125" s="22" t="str">
        <f>IF(学校情報入力!$C$7="","",IF(学校情報入力!$C$7=登録データ!F2125,1,0))</f>
        <v/>
      </c>
      <c r="P2125" s="22" t="str">
        <f>IF(学校情報入力!$C$7="","",IF(学校情報入力!$C$7=登録データ!M2125,1,0))</f>
        <v/>
      </c>
    </row>
    <row r="2126" spans="1:16">
      <c r="A2126" s="37"/>
      <c r="B2126" s="37"/>
      <c r="C2126" s="37"/>
      <c r="D2126" s="37"/>
      <c r="E2126" s="37"/>
      <c r="F2126" s="37"/>
      <c r="G2126" s="37"/>
      <c r="H2126" s="37"/>
      <c r="I2126" s="37"/>
      <c r="J2126" s="37"/>
      <c r="K2126" s="37"/>
      <c r="L2126" s="37"/>
      <c r="M2126" s="79"/>
      <c r="N2126" s="38"/>
      <c r="O2126" s="22" t="str">
        <f>IF(学校情報入力!$C$7="","",IF(学校情報入力!$C$7=登録データ!F2126,1,0))</f>
        <v/>
      </c>
      <c r="P2126" s="22" t="str">
        <f>IF(学校情報入力!$C$7="","",IF(学校情報入力!$C$7=登録データ!M2126,1,0))</f>
        <v/>
      </c>
    </row>
    <row r="2127" spans="1:16">
      <c r="A2127" s="37"/>
      <c r="B2127" s="37"/>
      <c r="C2127" s="37"/>
      <c r="D2127" s="37"/>
      <c r="E2127" s="37"/>
      <c r="F2127" s="37"/>
      <c r="G2127" s="37"/>
      <c r="H2127" s="37"/>
      <c r="I2127" s="37"/>
      <c r="J2127" s="37"/>
      <c r="K2127" s="37"/>
      <c r="L2127" s="37"/>
      <c r="M2127" s="79"/>
      <c r="N2127" s="38"/>
      <c r="O2127" s="22" t="str">
        <f>IF(学校情報入力!$C$7="","",IF(学校情報入力!$C$7=登録データ!F2127,1,0))</f>
        <v/>
      </c>
      <c r="P2127" s="22" t="str">
        <f>IF(学校情報入力!$C$7="","",IF(学校情報入力!$C$7=登録データ!M2127,1,0))</f>
        <v/>
      </c>
    </row>
    <row r="2128" spans="1:16">
      <c r="A2128" s="37"/>
      <c r="B2128" s="37"/>
      <c r="C2128" s="37"/>
      <c r="D2128" s="37"/>
      <c r="E2128" s="37"/>
      <c r="F2128" s="37"/>
      <c r="G2128" s="37"/>
      <c r="H2128" s="37"/>
      <c r="I2128" s="37"/>
      <c r="J2128" s="37"/>
      <c r="K2128" s="37"/>
      <c r="L2128" s="37"/>
      <c r="M2128" s="79"/>
      <c r="N2128" s="38"/>
      <c r="O2128" s="22" t="str">
        <f>IF(学校情報入力!$C$7="","",IF(学校情報入力!$C$7=登録データ!F2128,1,0))</f>
        <v/>
      </c>
      <c r="P2128" s="22" t="str">
        <f>IF(学校情報入力!$C$7="","",IF(学校情報入力!$C$7=登録データ!M2128,1,0))</f>
        <v/>
      </c>
    </row>
    <row r="2129" spans="1:16">
      <c r="A2129" s="37"/>
      <c r="B2129" s="37"/>
      <c r="C2129" s="37"/>
      <c r="D2129" s="37"/>
      <c r="E2129" s="37"/>
      <c r="F2129" s="37"/>
      <c r="G2129" s="37"/>
      <c r="H2129" s="37"/>
      <c r="I2129" s="37"/>
      <c r="J2129" s="37"/>
      <c r="K2129" s="37"/>
      <c r="L2129" s="37"/>
      <c r="M2129" s="79"/>
      <c r="N2129" s="38"/>
      <c r="O2129" s="22" t="str">
        <f>IF(学校情報入力!$C$7="","",IF(学校情報入力!$C$7=登録データ!F2129,1,0))</f>
        <v/>
      </c>
      <c r="P2129" s="22" t="str">
        <f>IF(学校情報入力!$C$7="","",IF(学校情報入力!$C$7=登録データ!M2129,1,0))</f>
        <v/>
      </c>
    </row>
    <row r="2130" spans="1:16">
      <c r="A2130" s="37"/>
      <c r="B2130" s="37"/>
      <c r="C2130" s="37"/>
      <c r="D2130" s="37"/>
      <c r="E2130" s="37"/>
      <c r="F2130" s="37"/>
      <c r="G2130" s="37"/>
      <c r="H2130" s="37"/>
      <c r="I2130" s="37"/>
      <c r="J2130" s="37"/>
      <c r="K2130" s="37"/>
      <c r="L2130" s="37"/>
      <c r="M2130" s="79"/>
      <c r="N2130" s="38"/>
      <c r="O2130" s="22" t="str">
        <f>IF(学校情報入力!$C$7="","",IF(学校情報入力!$C$7=登録データ!F2130,1,0))</f>
        <v/>
      </c>
      <c r="P2130" s="22" t="str">
        <f>IF(学校情報入力!$C$7="","",IF(学校情報入力!$C$7=登録データ!M2130,1,0))</f>
        <v/>
      </c>
    </row>
    <row r="2131" spans="1:16">
      <c r="A2131" s="37"/>
      <c r="B2131" s="37"/>
      <c r="C2131" s="37"/>
      <c r="D2131" s="37"/>
      <c r="E2131" s="37"/>
      <c r="F2131" s="37"/>
      <c r="G2131" s="37"/>
      <c r="H2131" s="37"/>
      <c r="I2131" s="37"/>
      <c r="J2131" s="37"/>
      <c r="K2131" s="37"/>
      <c r="L2131" s="37"/>
      <c r="M2131" s="79"/>
      <c r="N2131" s="38"/>
      <c r="O2131" s="22" t="str">
        <f>IF(学校情報入力!$C$7="","",IF(学校情報入力!$C$7=登録データ!F2131,1,0))</f>
        <v/>
      </c>
      <c r="P2131" s="22" t="str">
        <f>IF(学校情報入力!$C$7="","",IF(学校情報入力!$C$7=登録データ!M2131,1,0))</f>
        <v/>
      </c>
    </row>
    <row r="2132" spans="1:16">
      <c r="A2132" s="37"/>
      <c r="B2132" s="37"/>
      <c r="C2132" s="37"/>
      <c r="D2132" s="37"/>
      <c r="E2132" s="37"/>
      <c r="F2132" s="37"/>
      <c r="G2132" s="37"/>
      <c r="H2132" s="37"/>
      <c r="I2132" s="37"/>
      <c r="J2132" s="37"/>
      <c r="K2132" s="37"/>
      <c r="L2132" s="37"/>
      <c r="M2132" s="79"/>
      <c r="N2132" s="38"/>
      <c r="O2132" s="22" t="str">
        <f>IF(学校情報入力!$C$7="","",IF(学校情報入力!$C$7=登録データ!F2132,1,0))</f>
        <v/>
      </c>
      <c r="P2132" s="22" t="str">
        <f>IF(学校情報入力!$C$7="","",IF(学校情報入力!$C$7=登録データ!M2132,1,0))</f>
        <v/>
      </c>
    </row>
    <row r="2133" spans="1:16">
      <c r="A2133" s="37"/>
      <c r="B2133" s="37"/>
      <c r="C2133" s="37"/>
      <c r="D2133" s="37"/>
      <c r="E2133" s="37"/>
      <c r="F2133" s="37"/>
      <c r="G2133" s="37"/>
      <c r="H2133" s="37"/>
      <c r="I2133" s="37"/>
      <c r="J2133" s="37"/>
      <c r="K2133" s="37"/>
      <c r="L2133" s="37"/>
      <c r="M2133" s="79"/>
      <c r="N2133" s="38"/>
      <c r="O2133" s="22" t="str">
        <f>IF(学校情報入力!$C$7="","",IF(学校情報入力!$C$7=登録データ!F2133,1,0))</f>
        <v/>
      </c>
      <c r="P2133" s="22" t="str">
        <f>IF(学校情報入力!$C$7="","",IF(学校情報入力!$C$7=登録データ!M2133,1,0))</f>
        <v/>
      </c>
    </row>
    <row r="2134" spans="1:16">
      <c r="A2134" s="37"/>
      <c r="B2134" s="37"/>
      <c r="C2134" s="37"/>
      <c r="D2134" s="37"/>
      <c r="E2134" s="37"/>
      <c r="F2134" s="37"/>
      <c r="G2134" s="37"/>
      <c r="H2134" s="37"/>
      <c r="I2134" s="37"/>
      <c r="J2134" s="37"/>
      <c r="K2134" s="37"/>
      <c r="L2134" s="37"/>
      <c r="M2134" s="79"/>
      <c r="N2134" s="38"/>
      <c r="O2134" s="22" t="str">
        <f>IF(学校情報入力!$C$7="","",IF(学校情報入力!$C$7=登録データ!F2134,1,0))</f>
        <v/>
      </c>
      <c r="P2134" s="22" t="str">
        <f>IF(学校情報入力!$C$7="","",IF(学校情報入力!$C$7=登録データ!M2134,1,0))</f>
        <v/>
      </c>
    </row>
    <row r="2135" spans="1:16">
      <c r="A2135" s="37"/>
      <c r="B2135" s="37"/>
      <c r="C2135" s="37"/>
      <c r="D2135" s="37"/>
      <c r="E2135" s="37"/>
      <c r="F2135" s="37"/>
      <c r="G2135" s="37"/>
      <c r="H2135" s="37"/>
      <c r="I2135" s="37"/>
      <c r="J2135" s="37"/>
      <c r="K2135" s="37"/>
      <c r="L2135" s="37"/>
      <c r="M2135" s="79"/>
      <c r="N2135" s="38"/>
      <c r="O2135" s="22" t="str">
        <f>IF(学校情報入力!$C$7="","",IF(学校情報入力!$C$7=登録データ!F2135,1,0))</f>
        <v/>
      </c>
      <c r="P2135" s="22" t="str">
        <f>IF(学校情報入力!$C$7="","",IF(学校情報入力!$C$7=登録データ!M2135,1,0))</f>
        <v/>
      </c>
    </row>
    <row r="2136" spans="1:16">
      <c r="A2136" s="37"/>
      <c r="B2136" s="37"/>
      <c r="C2136" s="37"/>
      <c r="D2136" s="37"/>
      <c r="E2136" s="37"/>
      <c r="F2136" s="37"/>
      <c r="G2136" s="37"/>
      <c r="H2136" s="37"/>
      <c r="I2136" s="37"/>
      <c r="J2136" s="37"/>
      <c r="K2136" s="37"/>
      <c r="L2136" s="37"/>
      <c r="M2136" s="79"/>
      <c r="N2136" s="38"/>
      <c r="O2136" s="22" t="str">
        <f>IF(学校情報入力!$C$7="","",IF(学校情報入力!$C$7=登録データ!F2136,1,0))</f>
        <v/>
      </c>
      <c r="P2136" s="22" t="str">
        <f>IF(学校情報入力!$C$7="","",IF(学校情報入力!$C$7=登録データ!M2136,1,0))</f>
        <v/>
      </c>
    </row>
    <row r="2137" spans="1:16">
      <c r="A2137" s="37"/>
      <c r="B2137" s="37"/>
      <c r="C2137" s="37"/>
      <c r="D2137" s="37"/>
      <c r="E2137" s="37"/>
      <c r="F2137" s="37"/>
      <c r="G2137" s="37"/>
      <c r="H2137" s="37"/>
      <c r="I2137" s="37"/>
      <c r="J2137" s="37"/>
      <c r="K2137" s="37"/>
      <c r="L2137" s="37"/>
      <c r="M2137" s="79"/>
      <c r="N2137" s="38"/>
      <c r="O2137" s="22" t="str">
        <f>IF(学校情報入力!$C$7="","",IF(学校情報入力!$C$7=登録データ!F2137,1,0))</f>
        <v/>
      </c>
      <c r="P2137" s="22" t="str">
        <f>IF(学校情報入力!$C$7="","",IF(学校情報入力!$C$7=登録データ!M2137,1,0))</f>
        <v/>
      </c>
    </row>
    <row r="2138" spans="1:16">
      <c r="A2138" s="37"/>
      <c r="B2138" s="37"/>
      <c r="C2138" s="37"/>
      <c r="D2138" s="37"/>
      <c r="E2138" s="37"/>
      <c r="F2138" s="37"/>
      <c r="G2138" s="37"/>
      <c r="H2138" s="37"/>
      <c r="I2138" s="37"/>
      <c r="J2138" s="37"/>
      <c r="K2138" s="37"/>
      <c r="L2138" s="37"/>
      <c r="M2138" s="79"/>
      <c r="N2138" s="38"/>
      <c r="O2138" s="22" t="str">
        <f>IF(学校情報入力!$C$7="","",IF(学校情報入力!$C$7=登録データ!F2138,1,0))</f>
        <v/>
      </c>
      <c r="P2138" s="22" t="str">
        <f>IF(学校情報入力!$C$7="","",IF(学校情報入力!$C$7=登録データ!M2138,1,0))</f>
        <v/>
      </c>
    </row>
    <row r="2139" spans="1:16">
      <c r="A2139" s="37"/>
      <c r="B2139" s="37"/>
      <c r="C2139" s="37"/>
      <c r="D2139" s="37"/>
      <c r="E2139" s="37"/>
      <c r="F2139" s="37"/>
      <c r="G2139" s="37"/>
      <c r="H2139" s="37"/>
      <c r="I2139" s="37"/>
      <c r="J2139" s="37"/>
      <c r="K2139" s="37"/>
      <c r="L2139" s="37"/>
      <c r="M2139" s="79"/>
      <c r="N2139" s="38"/>
      <c r="O2139" s="22" t="str">
        <f>IF(学校情報入力!$C$7="","",IF(学校情報入力!$C$7=登録データ!F2139,1,0))</f>
        <v/>
      </c>
      <c r="P2139" s="22" t="str">
        <f>IF(学校情報入力!$C$7="","",IF(学校情報入力!$C$7=登録データ!M2139,1,0))</f>
        <v/>
      </c>
    </row>
    <row r="2140" spans="1:16">
      <c r="A2140" s="37"/>
      <c r="B2140" s="37"/>
      <c r="C2140" s="37"/>
      <c r="D2140" s="37"/>
      <c r="E2140" s="37"/>
      <c r="F2140" s="37"/>
      <c r="G2140" s="37"/>
      <c r="H2140" s="37"/>
      <c r="I2140" s="37"/>
      <c r="J2140" s="37"/>
      <c r="K2140" s="37"/>
      <c r="L2140" s="37"/>
      <c r="M2140" s="79"/>
      <c r="N2140" s="38"/>
      <c r="O2140" s="22" t="str">
        <f>IF(学校情報入力!$C$7="","",IF(学校情報入力!$C$7=登録データ!F2140,1,0))</f>
        <v/>
      </c>
      <c r="P2140" s="22" t="str">
        <f>IF(学校情報入力!$C$7="","",IF(学校情報入力!$C$7=登録データ!M2140,1,0))</f>
        <v/>
      </c>
    </row>
    <row r="2141" spans="1:16">
      <c r="A2141" s="37"/>
      <c r="B2141" s="37"/>
      <c r="C2141" s="37"/>
      <c r="D2141" s="37"/>
      <c r="E2141" s="37"/>
      <c r="F2141" s="37"/>
      <c r="G2141" s="37"/>
      <c r="H2141" s="37"/>
      <c r="I2141" s="37"/>
      <c r="J2141" s="37"/>
      <c r="K2141" s="37"/>
      <c r="L2141" s="37"/>
      <c r="M2141" s="79"/>
      <c r="N2141" s="38"/>
      <c r="O2141" s="22" t="str">
        <f>IF(学校情報入力!$C$7="","",IF(学校情報入力!$C$7=登録データ!F2141,1,0))</f>
        <v/>
      </c>
      <c r="P2141" s="22" t="str">
        <f>IF(学校情報入力!$C$7="","",IF(学校情報入力!$C$7=登録データ!M2141,1,0))</f>
        <v/>
      </c>
    </row>
    <row r="2142" spans="1:16">
      <c r="A2142" s="37"/>
      <c r="B2142" s="37"/>
      <c r="C2142" s="37"/>
      <c r="D2142" s="37"/>
      <c r="E2142" s="37"/>
      <c r="F2142" s="37"/>
      <c r="G2142" s="37"/>
      <c r="H2142" s="37"/>
      <c r="I2142" s="37"/>
      <c r="J2142" s="37"/>
      <c r="K2142" s="37"/>
      <c r="L2142" s="37"/>
      <c r="M2142" s="79"/>
      <c r="N2142" s="38"/>
      <c r="O2142" s="22" t="str">
        <f>IF(学校情報入力!$C$7="","",IF(学校情報入力!$C$7=登録データ!F2142,1,0))</f>
        <v/>
      </c>
      <c r="P2142" s="22" t="str">
        <f>IF(学校情報入力!$C$7="","",IF(学校情報入力!$C$7=登録データ!M2142,1,0))</f>
        <v/>
      </c>
    </row>
    <row r="2143" spans="1:16">
      <c r="A2143" s="37"/>
      <c r="B2143" s="37"/>
      <c r="C2143" s="37"/>
      <c r="D2143" s="37"/>
      <c r="E2143" s="37"/>
      <c r="F2143" s="37"/>
      <c r="G2143" s="37"/>
      <c r="H2143" s="37"/>
      <c r="I2143" s="37"/>
      <c r="J2143" s="37"/>
      <c r="K2143" s="37"/>
      <c r="L2143" s="37"/>
      <c r="M2143" s="79"/>
      <c r="N2143" s="38"/>
      <c r="O2143" s="22" t="str">
        <f>IF(学校情報入力!$C$7="","",IF(学校情報入力!$C$7=登録データ!F2143,1,0))</f>
        <v/>
      </c>
      <c r="P2143" s="22" t="str">
        <f>IF(学校情報入力!$C$7="","",IF(学校情報入力!$C$7=登録データ!M2143,1,0))</f>
        <v/>
      </c>
    </row>
    <row r="2144" spans="1:16">
      <c r="A2144" s="37"/>
      <c r="B2144" s="37"/>
      <c r="C2144" s="37"/>
      <c r="D2144" s="37"/>
      <c r="E2144" s="37"/>
      <c r="F2144" s="37"/>
      <c r="G2144" s="37"/>
      <c r="H2144" s="37"/>
      <c r="I2144" s="37"/>
      <c r="J2144" s="37"/>
      <c r="K2144" s="37"/>
      <c r="L2144" s="37"/>
      <c r="M2144" s="79"/>
      <c r="N2144" s="38"/>
      <c r="O2144" s="22" t="str">
        <f>IF(学校情報入力!$C$7="","",IF(学校情報入力!$C$7=登録データ!F2144,1,0))</f>
        <v/>
      </c>
      <c r="P2144" s="22" t="str">
        <f>IF(学校情報入力!$C$7="","",IF(学校情報入力!$C$7=登録データ!M2144,1,0))</f>
        <v/>
      </c>
    </row>
    <row r="2145" spans="1:16">
      <c r="A2145" s="37"/>
      <c r="B2145" s="37"/>
      <c r="C2145" s="37"/>
      <c r="D2145" s="37"/>
      <c r="E2145" s="37"/>
      <c r="F2145" s="37"/>
      <c r="G2145" s="37"/>
      <c r="H2145" s="37"/>
      <c r="I2145" s="37"/>
      <c r="J2145" s="37"/>
      <c r="K2145" s="37"/>
      <c r="L2145" s="37"/>
      <c r="M2145" s="79"/>
      <c r="N2145" s="38"/>
      <c r="O2145" s="22" t="str">
        <f>IF(学校情報入力!$C$7="","",IF(学校情報入力!$C$7=登録データ!F2145,1,0))</f>
        <v/>
      </c>
      <c r="P2145" s="22" t="str">
        <f>IF(学校情報入力!$C$7="","",IF(学校情報入力!$C$7=登録データ!M2145,1,0))</f>
        <v/>
      </c>
    </row>
    <row r="2146" spans="1:16">
      <c r="A2146" s="37"/>
      <c r="B2146" s="37"/>
      <c r="C2146" s="37"/>
      <c r="D2146" s="37"/>
      <c r="E2146" s="37"/>
      <c r="F2146" s="37"/>
      <c r="G2146" s="37"/>
      <c r="H2146" s="37"/>
      <c r="I2146" s="37"/>
      <c r="J2146" s="37"/>
      <c r="K2146" s="37"/>
      <c r="L2146" s="37"/>
      <c r="M2146" s="79"/>
      <c r="N2146" s="38"/>
      <c r="O2146" s="22" t="str">
        <f>IF(学校情報入力!$C$7="","",IF(学校情報入力!$C$7=登録データ!F2146,1,0))</f>
        <v/>
      </c>
      <c r="P2146" s="22" t="str">
        <f>IF(学校情報入力!$C$7="","",IF(学校情報入力!$C$7=登録データ!M2146,1,0))</f>
        <v/>
      </c>
    </row>
    <row r="2147" spans="1:16">
      <c r="A2147" s="37"/>
      <c r="B2147" s="37"/>
      <c r="C2147" s="37"/>
      <c r="D2147" s="37"/>
      <c r="E2147" s="37"/>
      <c r="F2147" s="37"/>
      <c r="G2147" s="37"/>
      <c r="H2147" s="37"/>
      <c r="I2147" s="37"/>
      <c r="J2147" s="37"/>
      <c r="K2147" s="37"/>
      <c r="L2147" s="37"/>
      <c r="M2147" s="79"/>
      <c r="N2147" s="38"/>
      <c r="O2147" s="22" t="str">
        <f>IF(学校情報入力!$C$7="","",IF(学校情報入力!$C$7=登録データ!F2147,1,0))</f>
        <v/>
      </c>
      <c r="P2147" s="22" t="str">
        <f>IF(学校情報入力!$C$7="","",IF(学校情報入力!$C$7=登録データ!M2147,1,0))</f>
        <v/>
      </c>
    </row>
    <row r="2148" spans="1:16">
      <c r="A2148" s="37"/>
      <c r="B2148" s="37"/>
      <c r="C2148" s="37"/>
      <c r="D2148" s="37"/>
      <c r="E2148" s="37"/>
      <c r="F2148" s="37"/>
      <c r="G2148" s="37"/>
      <c r="H2148" s="37"/>
      <c r="I2148" s="37"/>
      <c r="J2148" s="37"/>
      <c r="K2148" s="37"/>
      <c r="L2148" s="37"/>
      <c r="M2148" s="79"/>
      <c r="N2148" s="38"/>
      <c r="O2148" s="22" t="str">
        <f>IF(学校情報入力!$C$7="","",IF(学校情報入力!$C$7=登録データ!F2148,1,0))</f>
        <v/>
      </c>
      <c r="P2148" s="22" t="str">
        <f>IF(学校情報入力!$C$7="","",IF(学校情報入力!$C$7=登録データ!M2148,1,0))</f>
        <v/>
      </c>
    </row>
    <row r="2149" spans="1:16">
      <c r="A2149" s="37"/>
      <c r="B2149" s="37"/>
      <c r="C2149" s="37"/>
      <c r="D2149" s="37"/>
      <c r="E2149" s="37"/>
      <c r="F2149" s="37"/>
      <c r="G2149" s="37"/>
      <c r="H2149" s="37"/>
      <c r="I2149" s="37"/>
      <c r="J2149" s="37"/>
      <c r="K2149" s="37"/>
      <c r="L2149" s="37"/>
      <c r="M2149" s="79"/>
      <c r="N2149" s="38"/>
      <c r="O2149" s="22" t="str">
        <f>IF(学校情報入力!$C$7="","",IF(学校情報入力!$C$7=登録データ!F2149,1,0))</f>
        <v/>
      </c>
      <c r="P2149" s="22" t="str">
        <f>IF(学校情報入力!$C$7="","",IF(学校情報入力!$C$7=登録データ!M2149,1,0))</f>
        <v/>
      </c>
    </row>
    <row r="2150" spans="1:16">
      <c r="A2150" s="37"/>
      <c r="B2150" s="37"/>
      <c r="C2150" s="37"/>
      <c r="D2150" s="37"/>
      <c r="E2150" s="37"/>
      <c r="F2150" s="37"/>
      <c r="G2150" s="37"/>
      <c r="H2150" s="37"/>
      <c r="I2150" s="37"/>
      <c r="J2150" s="37"/>
      <c r="K2150" s="37"/>
      <c r="L2150" s="37"/>
      <c r="M2150" s="79"/>
      <c r="N2150" s="38"/>
      <c r="O2150" s="22" t="str">
        <f>IF(学校情報入力!$C$7="","",IF(学校情報入力!$C$7=登録データ!F2150,1,0))</f>
        <v/>
      </c>
      <c r="P2150" s="22" t="str">
        <f>IF(学校情報入力!$C$7="","",IF(学校情報入力!$C$7=登録データ!M2150,1,0))</f>
        <v/>
      </c>
    </row>
    <row r="2151" spans="1:16">
      <c r="A2151" s="37"/>
      <c r="B2151" s="37"/>
      <c r="C2151" s="37"/>
      <c r="D2151" s="37"/>
      <c r="E2151" s="37"/>
      <c r="F2151" s="37"/>
      <c r="G2151" s="37"/>
      <c r="H2151" s="37"/>
      <c r="I2151" s="37"/>
      <c r="J2151" s="37"/>
      <c r="K2151" s="37"/>
      <c r="L2151" s="37"/>
      <c r="M2151" s="79"/>
      <c r="N2151" s="38"/>
      <c r="O2151" s="22" t="str">
        <f>IF(学校情報入力!$C$7="","",IF(学校情報入力!$C$7=登録データ!F2151,1,0))</f>
        <v/>
      </c>
      <c r="P2151" s="22" t="str">
        <f>IF(学校情報入力!$C$7="","",IF(学校情報入力!$C$7=登録データ!M2151,1,0))</f>
        <v/>
      </c>
    </row>
    <row r="2152" spans="1:16">
      <c r="A2152" s="37"/>
      <c r="B2152" s="37"/>
      <c r="C2152" s="37"/>
      <c r="D2152" s="37"/>
      <c r="E2152" s="37"/>
      <c r="F2152" s="37"/>
      <c r="G2152" s="37"/>
      <c r="H2152" s="37"/>
      <c r="I2152" s="37"/>
      <c r="J2152" s="37"/>
      <c r="K2152" s="37"/>
      <c r="L2152" s="37"/>
      <c r="M2152" s="79"/>
      <c r="N2152" s="38"/>
      <c r="O2152" s="22" t="str">
        <f>IF(学校情報入力!$C$7="","",IF(学校情報入力!$C$7=登録データ!F2152,1,0))</f>
        <v/>
      </c>
      <c r="P2152" s="22" t="str">
        <f>IF(学校情報入力!$C$7="","",IF(学校情報入力!$C$7=登録データ!M2152,1,0))</f>
        <v/>
      </c>
    </row>
    <row r="2153" spans="1:16">
      <c r="A2153" s="37"/>
      <c r="B2153" s="37"/>
      <c r="C2153" s="37"/>
      <c r="D2153" s="37"/>
      <c r="E2153" s="37"/>
      <c r="F2153" s="37"/>
      <c r="G2153" s="37"/>
      <c r="H2153" s="37"/>
      <c r="I2153" s="37"/>
      <c r="J2153" s="37"/>
      <c r="K2153" s="37"/>
      <c r="L2153" s="37"/>
      <c r="M2153" s="79"/>
      <c r="N2153" s="38"/>
      <c r="O2153" s="22" t="str">
        <f>IF(学校情報入力!$C$7="","",IF(学校情報入力!$C$7=登録データ!F2153,1,0))</f>
        <v/>
      </c>
      <c r="P2153" s="22" t="str">
        <f>IF(学校情報入力!$C$7="","",IF(学校情報入力!$C$7=登録データ!M2153,1,0))</f>
        <v/>
      </c>
    </row>
    <row r="2154" spans="1:16">
      <c r="A2154" s="37"/>
      <c r="B2154" s="37"/>
      <c r="C2154" s="37"/>
      <c r="D2154" s="37"/>
      <c r="E2154" s="37"/>
      <c r="F2154" s="37"/>
      <c r="G2154" s="37"/>
      <c r="H2154" s="37"/>
      <c r="I2154" s="37"/>
      <c r="J2154" s="37"/>
      <c r="K2154" s="37"/>
      <c r="L2154" s="37"/>
      <c r="M2154" s="79"/>
      <c r="N2154" s="38"/>
      <c r="O2154" s="22" t="str">
        <f>IF(学校情報入力!$C$7="","",IF(学校情報入力!$C$7=登録データ!F2154,1,0))</f>
        <v/>
      </c>
      <c r="P2154" s="22" t="str">
        <f>IF(学校情報入力!$C$7="","",IF(学校情報入力!$C$7=登録データ!M2154,1,0))</f>
        <v/>
      </c>
    </row>
    <row r="2155" spans="1:16">
      <c r="A2155" s="37"/>
      <c r="B2155" s="37"/>
      <c r="C2155" s="37"/>
      <c r="D2155" s="37"/>
      <c r="E2155" s="37"/>
      <c r="F2155" s="37"/>
      <c r="G2155" s="37"/>
      <c r="H2155" s="37"/>
      <c r="I2155" s="37"/>
      <c r="J2155" s="37"/>
      <c r="K2155" s="37"/>
      <c r="L2155" s="37"/>
      <c r="M2155" s="79"/>
      <c r="N2155" s="38"/>
      <c r="O2155" s="22" t="str">
        <f>IF(学校情報入力!$C$7="","",IF(学校情報入力!$C$7=登録データ!F2155,1,0))</f>
        <v/>
      </c>
      <c r="P2155" s="22" t="str">
        <f>IF(学校情報入力!$C$7="","",IF(学校情報入力!$C$7=登録データ!M2155,1,0))</f>
        <v/>
      </c>
    </row>
    <row r="2156" spans="1:16">
      <c r="A2156" s="37"/>
      <c r="B2156" s="37"/>
      <c r="C2156" s="37"/>
      <c r="D2156" s="37"/>
      <c r="E2156" s="37"/>
      <c r="F2156" s="37"/>
      <c r="G2156" s="37"/>
      <c r="H2156" s="37"/>
      <c r="I2156" s="37"/>
      <c r="J2156" s="37"/>
      <c r="K2156" s="37"/>
      <c r="L2156" s="37"/>
      <c r="M2156" s="79"/>
      <c r="N2156" s="38"/>
      <c r="O2156" s="22" t="str">
        <f>IF(学校情報入力!$C$7="","",IF(学校情報入力!$C$7=登録データ!F2156,1,0))</f>
        <v/>
      </c>
      <c r="P2156" s="22" t="str">
        <f>IF(学校情報入力!$C$7="","",IF(学校情報入力!$C$7=登録データ!M2156,1,0))</f>
        <v/>
      </c>
    </row>
    <row r="2157" spans="1:16">
      <c r="A2157" s="37"/>
      <c r="B2157" s="37"/>
      <c r="C2157" s="37"/>
      <c r="D2157" s="37"/>
      <c r="E2157" s="37"/>
      <c r="F2157" s="37"/>
      <c r="G2157" s="37"/>
      <c r="H2157" s="37"/>
      <c r="I2157" s="37"/>
      <c r="J2157" s="37"/>
      <c r="K2157" s="37"/>
      <c r="L2157" s="37"/>
      <c r="M2157" s="79"/>
      <c r="N2157" s="38"/>
      <c r="O2157" s="22" t="str">
        <f>IF(学校情報入力!$C$7="","",IF(学校情報入力!$C$7=登録データ!F2157,1,0))</f>
        <v/>
      </c>
      <c r="P2157" s="22" t="str">
        <f>IF(学校情報入力!$C$7="","",IF(学校情報入力!$C$7=登録データ!M2157,1,0))</f>
        <v/>
      </c>
    </row>
    <row r="2158" spans="1:16">
      <c r="A2158" s="37"/>
      <c r="B2158" s="37"/>
      <c r="C2158" s="37"/>
      <c r="D2158" s="37"/>
      <c r="E2158" s="37"/>
      <c r="F2158" s="37"/>
      <c r="G2158" s="37"/>
      <c r="H2158" s="37"/>
      <c r="I2158" s="37"/>
      <c r="J2158" s="37"/>
      <c r="K2158" s="37"/>
      <c r="L2158" s="37"/>
      <c r="M2158" s="79"/>
      <c r="N2158" s="38"/>
      <c r="O2158" s="22" t="str">
        <f>IF(学校情報入力!$C$7="","",IF(学校情報入力!$C$7=登録データ!F2158,1,0))</f>
        <v/>
      </c>
      <c r="P2158" s="22" t="str">
        <f>IF(学校情報入力!$C$7="","",IF(学校情報入力!$C$7=登録データ!M2158,1,0))</f>
        <v/>
      </c>
    </row>
    <row r="2159" spans="1:16">
      <c r="A2159" s="37"/>
      <c r="B2159" s="37"/>
      <c r="C2159" s="37"/>
      <c r="D2159" s="37"/>
      <c r="E2159" s="37"/>
      <c r="F2159" s="37"/>
      <c r="G2159" s="37"/>
      <c r="H2159" s="37"/>
      <c r="I2159" s="37"/>
      <c r="J2159" s="37"/>
      <c r="K2159" s="37"/>
      <c r="L2159" s="37"/>
      <c r="M2159" s="79"/>
      <c r="N2159" s="38"/>
      <c r="O2159" s="22" t="str">
        <f>IF(学校情報入力!$C$7="","",IF(学校情報入力!$C$7=登録データ!F2159,1,0))</f>
        <v/>
      </c>
      <c r="P2159" s="22" t="str">
        <f>IF(学校情報入力!$C$7="","",IF(学校情報入力!$C$7=登録データ!M2159,1,0))</f>
        <v/>
      </c>
    </row>
    <row r="2160" spans="1:16">
      <c r="A2160" s="37"/>
      <c r="B2160" s="37"/>
      <c r="C2160" s="37"/>
      <c r="D2160" s="37"/>
      <c r="E2160" s="37"/>
      <c r="F2160" s="37"/>
      <c r="G2160" s="37"/>
      <c r="H2160" s="37"/>
      <c r="I2160" s="37"/>
      <c r="J2160" s="37"/>
      <c r="K2160" s="37"/>
      <c r="L2160" s="37"/>
      <c r="M2160" s="79"/>
      <c r="N2160" s="38"/>
      <c r="O2160" s="22" t="str">
        <f>IF(学校情報入力!$C$7="","",IF(学校情報入力!$C$7=登録データ!F2160,1,0))</f>
        <v/>
      </c>
      <c r="P2160" s="22" t="str">
        <f>IF(学校情報入力!$C$7="","",IF(学校情報入力!$C$7=登録データ!M2160,1,0))</f>
        <v/>
      </c>
    </row>
    <row r="2161" spans="1:16">
      <c r="A2161" s="37"/>
      <c r="B2161" s="37"/>
      <c r="C2161" s="37"/>
      <c r="D2161" s="37"/>
      <c r="E2161" s="37"/>
      <c r="F2161" s="37"/>
      <c r="G2161" s="37"/>
      <c r="H2161" s="37"/>
      <c r="I2161" s="37"/>
      <c r="J2161" s="37"/>
      <c r="K2161" s="37"/>
      <c r="L2161" s="37"/>
      <c r="M2161" s="79"/>
      <c r="N2161" s="38"/>
      <c r="O2161" s="22" t="str">
        <f>IF(学校情報入力!$C$7="","",IF(学校情報入力!$C$7=登録データ!F2161,1,0))</f>
        <v/>
      </c>
      <c r="P2161" s="22" t="str">
        <f>IF(学校情報入力!$C$7="","",IF(学校情報入力!$C$7=登録データ!M2161,1,0))</f>
        <v/>
      </c>
    </row>
    <row r="2162" spans="1:16">
      <c r="A2162" s="37"/>
      <c r="B2162" s="37"/>
      <c r="C2162" s="37"/>
      <c r="D2162" s="37"/>
      <c r="E2162" s="37"/>
      <c r="F2162" s="37"/>
      <c r="G2162" s="37"/>
      <c r="H2162" s="37"/>
      <c r="I2162" s="37"/>
      <c r="J2162" s="37"/>
      <c r="K2162" s="37"/>
      <c r="L2162" s="37"/>
      <c r="M2162" s="79"/>
      <c r="N2162" s="38"/>
      <c r="O2162" s="22" t="str">
        <f>IF(学校情報入力!$C$7="","",IF(学校情報入力!$C$7=登録データ!F2162,1,0))</f>
        <v/>
      </c>
      <c r="P2162" s="22" t="str">
        <f>IF(学校情報入力!$C$7="","",IF(学校情報入力!$C$7=登録データ!M2162,1,0))</f>
        <v/>
      </c>
    </row>
    <row r="2163" spans="1:16">
      <c r="A2163" s="37"/>
      <c r="B2163" s="37"/>
      <c r="C2163" s="37"/>
      <c r="D2163" s="37"/>
      <c r="E2163" s="37"/>
      <c r="F2163" s="37"/>
      <c r="G2163" s="37"/>
      <c r="H2163" s="37"/>
      <c r="I2163" s="37"/>
      <c r="J2163" s="37"/>
      <c r="K2163" s="37"/>
      <c r="L2163" s="37"/>
      <c r="M2163" s="79"/>
      <c r="N2163" s="38"/>
      <c r="O2163" s="22" t="str">
        <f>IF(学校情報入力!$C$7="","",IF(学校情報入力!$C$7=登録データ!F2163,1,0))</f>
        <v/>
      </c>
      <c r="P2163" s="22" t="str">
        <f>IF(学校情報入力!$C$7="","",IF(学校情報入力!$C$7=登録データ!M2163,1,0))</f>
        <v/>
      </c>
    </row>
    <row r="2164" spans="1:16">
      <c r="A2164" s="37"/>
      <c r="B2164" s="37"/>
      <c r="C2164" s="37"/>
      <c r="D2164" s="37"/>
      <c r="E2164" s="37"/>
      <c r="F2164" s="37"/>
      <c r="G2164" s="37"/>
      <c r="H2164" s="37"/>
      <c r="I2164" s="37"/>
      <c r="J2164" s="37"/>
      <c r="K2164" s="37"/>
      <c r="L2164" s="37"/>
      <c r="M2164" s="79"/>
      <c r="N2164" s="38"/>
      <c r="O2164" s="22" t="str">
        <f>IF(学校情報入力!$C$7="","",IF(学校情報入力!$C$7=登録データ!F2164,1,0))</f>
        <v/>
      </c>
      <c r="P2164" s="22" t="str">
        <f>IF(学校情報入力!$C$7="","",IF(学校情報入力!$C$7=登録データ!M2164,1,0))</f>
        <v/>
      </c>
    </row>
    <row r="2165" spans="1:16">
      <c r="A2165" s="37"/>
      <c r="B2165" s="37"/>
      <c r="C2165" s="37"/>
      <c r="D2165" s="37"/>
      <c r="E2165" s="37"/>
      <c r="F2165" s="37"/>
      <c r="G2165" s="37"/>
      <c r="H2165" s="37"/>
      <c r="I2165" s="37"/>
      <c r="J2165" s="37"/>
      <c r="K2165" s="37"/>
      <c r="L2165" s="37"/>
      <c r="M2165" s="79"/>
      <c r="N2165" s="38"/>
      <c r="O2165" s="22" t="str">
        <f>IF(学校情報入力!$C$7="","",IF(学校情報入力!$C$7=登録データ!F2165,1,0))</f>
        <v/>
      </c>
      <c r="P2165" s="22" t="str">
        <f>IF(学校情報入力!$C$7="","",IF(学校情報入力!$C$7=登録データ!M2165,1,0))</f>
        <v/>
      </c>
    </row>
    <row r="2166" spans="1:16">
      <c r="A2166" s="37"/>
      <c r="B2166" s="37"/>
      <c r="C2166" s="37"/>
      <c r="D2166" s="37"/>
      <c r="E2166" s="37"/>
      <c r="F2166" s="37"/>
      <c r="G2166" s="37"/>
      <c r="H2166" s="37"/>
      <c r="I2166" s="37"/>
      <c r="J2166" s="37"/>
      <c r="K2166" s="37"/>
      <c r="L2166" s="37"/>
      <c r="M2166" s="79"/>
      <c r="N2166" s="38"/>
      <c r="O2166" s="22" t="str">
        <f>IF(学校情報入力!$C$7="","",IF(学校情報入力!$C$7=登録データ!F2166,1,0))</f>
        <v/>
      </c>
      <c r="P2166" s="22" t="str">
        <f>IF(学校情報入力!$C$7="","",IF(学校情報入力!$C$7=登録データ!M2166,1,0))</f>
        <v/>
      </c>
    </row>
    <row r="2167" spans="1:16">
      <c r="A2167" s="37"/>
      <c r="B2167" s="37"/>
      <c r="C2167" s="37"/>
      <c r="D2167" s="37"/>
      <c r="E2167" s="37"/>
      <c r="F2167" s="37"/>
      <c r="G2167" s="37"/>
      <c r="H2167" s="37"/>
      <c r="I2167" s="37"/>
      <c r="J2167" s="37"/>
      <c r="K2167" s="37"/>
      <c r="L2167" s="37"/>
      <c r="M2167" s="79"/>
      <c r="N2167" s="38"/>
      <c r="O2167" s="22" t="str">
        <f>IF(学校情報入力!$C$7="","",IF(学校情報入力!$C$7=登録データ!F2167,1,0))</f>
        <v/>
      </c>
      <c r="P2167" s="22" t="str">
        <f>IF(学校情報入力!$C$7="","",IF(学校情報入力!$C$7=登録データ!M2167,1,0))</f>
        <v/>
      </c>
    </row>
    <row r="2168" spans="1:16">
      <c r="A2168" s="37"/>
      <c r="B2168" s="37"/>
      <c r="C2168" s="37"/>
      <c r="D2168" s="37"/>
      <c r="E2168" s="37"/>
      <c r="F2168" s="37"/>
      <c r="G2168" s="37"/>
      <c r="H2168" s="37"/>
      <c r="I2168" s="37"/>
      <c r="J2168" s="37"/>
      <c r="K2168" s="37"/>
      <c r="L2168" s="37"/>
      <c r="M2168" s="79"/>
      <c r="N2168" s="38"/>
      <c r="O2168" s="22" t="str">
        <f>IF(学校情報入力!$C$7="","",IF(学校情報入力!$C$7=登録データ!F2168,1,0))</f>
        <v/>
      </c>
      <c r="P2168" s="22" t="str">
        <f>IF(学校情報入力!$C$7="","",IF(学校情報入力!$C$7=登録データ!M2168,1,0))</f>
        <v/>
      </c>
    </row>
    <row r="2169" spans="1:16">
      <c r="A2169" s="37"/>
      <c r="B2169" s="37"/>
      <c r="C2169" s="37"/>
      <c r="D2169" s="37"/>
      <c r="E2169" s="37"/>
      <c r="F2169" s="37"/>
      <c r="G2169" s="37"/>
      <c r="H2169" s="37"/>
      <c r="I2169" s="37"/>
      <c r="J2169" s="37"/>
      <c r="K2169" s="37"/>
      <c r="L2169" s="37"/>
      <c r="M2169" s="79"/>
      <c r="N2169" s="38"/>
      <c r="O2169" s="22" t="str">
        <f>IF(学校情報入力!$C$7="","",IF(学校情報入力!$C$7=登録データ!F2169,1,0))</f>
        <v/>
      </c>
      <c r="P2169" s="22" t="str">
        <f>IF(学校情報入力!$C$7="","",IF(学校情報入力!$C$7=登録データ!M2169,1,0))</f>
        <v/>
      </c>
    </row>
    <row r="2170" spans="1:16">
      <c r="A2170" s="37"/>
      <c r="B2170" s="37"/>
      <c r="C2170" s="37"/>
      <c r="D2170" s="37"/>
      <c r="E2170" s="37"/>
      <c r="F2170" s="37"/>
      <c r="G2170" s="37"/>
      <c r="H2170" s="37"/>
      <c r="I2170" s="37"/>
      <c r="J2170" s="37"/>
      <c r="K2170" s="37"/>
      <c r="L2170" s="37"/>
      <c r="M2170" s="79"/>
      <c r="N2170" s="38"/>
      <c r="O2170" s="22" t="str">
        <f>IF(学校情報入力!$C$7="","",IF(学校情報入力!$C$7=登録データ!F2170,1,0))</f>
        <v/>
      </c>
      <c r="P2170" s="22" t="str">
        <f>IF(学校情報入力!$C$7="","",IF(学校情報入力!$C$7=登録データ!M2170,1,0))</f>
        <v/>
      </c>
    </row>
    <row r="2171" spans="1:16">
      <c r="A2171" s="37"/>
      <c r="B2171" s="37"/>
      <c r="C2171" s="37"/>
      <c r="D2171" s="37"/>
      <c r="E2171" s="37"/>
      <c r="F2171" s="37"/>
      <c r="G2171" s="37"/>
      <c r="H2171" s="37"/>
      <c r="I2171" s="37"/>
      <c r="J2171" s="37"/>
      <c r="K2171" s="37"/>
      <c r="L2171" s="37"/>
      <c r="M2171" s="79"/>
      <c r="N2171" s="38"/>
      <c r="O2171" s="22" t="str">
        <f>IF(学校情報入力!$C$7="","",IF(学校情報入力!$C$7=登録データ!F2171,1,0))</f>
        <v/>
      </c>
      <c r="P2171" s="22" t="str">
        <f>IF(学校情報入力!$C$7="","",IF(学校情報入力!$C$7=登録データ!M2171,1,0))</f>
        <v/>
      </c>
    </row>
    <row r="2172" spans="1:16">
      <c r="A2172" s="37"/>
      <c r="B2172" s="37"/>
      <c r="C2172" s="37"/>
      <c r="D2172" s="37"/>
      <c r="E2172" s="37"/>
      <c r="F2172" s="37"/>
      <c r="G2172" s="37"/>
      <c r="H2172" s="37"/>
      <c r="I2172" s="37"/>
      <c r="J2172" s="37"/>
      <c r="K2172" s="37"/>
      <c r="L2172" s="37"/>
      <c r="M2172" s="79"/>
      <c r="N2172" s="38"/>
      <c r="O2172" s="22" t="str">
        <f>IF(学校情報入力!$C$7="","",IF(学校情報入力!$C$7=登録データ!F2172,1,0))</f>
        <v/>
      </c>
      <c r="P2172" s="22" t="str">
        <f>IF(学校情報入力!$C$7="","",IF(学校情報入力!$C$7=登録データ!M2172,1,0))</f>
        <v/>
      </c>
    </row>
    <row r="2173" spans="1:16">
      <c r="A2173" s="37"/>
      <c r="B2173" s="37"/>
      <c r="C2173" s="37"/>
      <c r="D2173" s="37"/>
      <c r="E2173" s="37"/>
      <c r="F2173" s="37"/>
      <c r="G2173" s="37"/>
      <c r="H2173" s="37"/>
      <c r="I2173" s="37"/>
      <c r="J2173" s="37"/>
      <c r="K2173" s="37"/>
      <c r="L2173" s="37"/>
      <c r="M2173" s="79"/>
      <c r="N2173" s="38"/>
      <c r="O2173" s="22" t="str">
        <f>IF(学校情報入力!$C$7="","",IF(学校情報入力!$C$7=登録データ!F2173,1,0))</f>
        <v/>
      </c>
      <c r="P2173" s="22" t="str">
        <f>IF(学校情報入力!$C$7="","",IF(学校情報入力!$C$7=登録データ!M2173,1,0))</f>
        <v/>
      </c>
    </row>
    <row r="2174" spans="1:16">
      <c r="A2174" s="37"/>
      <c r="B2174" s="37"/>
      <c r="C2174" s="37"/>
      <c r="D2174" s="37"/>
      <c r="E2174" s="37"/>
      <c r="F2174" s="37"/>
      <c r="G2174" s="37"/>
      <c r="H2174" s="37"/>
      <c r="I2174" s="37"/>
      <c r="J2174" s="37"/>
      <c r="K2174" s="37"/>
      <c r="L2174" s="37"/>
      <c r="M2174" s="79"/>
      <c r="N2174" s="38"/>
      <c r="O2174" s="22" t="str">
        <f>IF(学校情報入力!$C$7="","",IF(学校情報入力!$C$7=登録データ!F2174,1,0))</f>
        <v/>
      </c>
      <c r="P2174" s="22" t="str">
        <f>IF(学校情報入力!$C$7="","",IF(学校情報入力!$C$7=登録データ!M2174,1,0))</f>
        <v/>
      </c>
    </row>
    <row r="2175" spans="1:16">
      <c r="A2175" s="37"/>
      <c r="B2175" s="37"/>
      <c r="C2175" s="37"/>
      <c r="D2175" s="37"/>
      <c r="E2175" s="37"/>
      <c r="F2175" s="37"/>
      <c r="G2175" s="37"/>
      <c r="H2175" s="37"/>
      <c r="I2175" s="37"/>
      <c r="J2175" s="37"/>
      <c r="K2175" s="37"/>
      <c r="L2175" s="37"/>
      <c r="M2175" s="79"/>
      <c r="N2175" s="38"/>
      <c r="O2175" s="22" t="str">
        <f>IF(学校情報入力!$C$7="","",IF(学校情報入力!$C$7=登録データ!F2175,1,0))</f>
        <v/>
      </c>
      <c r="P2175" s="22" t="str">
        <f>IF(学校情報入力!$C$7="","",IF(学校情報入力!$C$7=登録データ!M2175,1,0))</f>
        <v/>
      </c>
    </row>
    <row r="2176" spans="1:16">
      <c r="A2176" s="37"/>
      <c r="B2176" s="37"/>
      <c r="C2176" s="37"/>
      <c r="D2176" s="37"/>
      <c r="E2176" s="37"/>
      <c r="F2176" s="37"/>
      <c r="G2176" s="37"/>
      <c r="H2176" s="37"/>
      <c r="I2176" s="37"/>
      <c r="J2176" s="37"/>
      <c r="K2176" s="37"/>
      <c r="L2176" s="37"/>
      <c r="M2176" s="79"/>
      <c r="N2176" s="38"/>
      <c r="O2176" s="22" t="str">
        <f>IF(学校情報入力!$C$7="","",IF(学校情報入力!$C$7=登録データ!F2176,1,0))</f>
        <v/>
      </c>
      <c r="P2176" s="22" t="str">
        <f>IF(学校情報入力!$C$7="","",IF(学校情報入力!$C$7=登録データ!M2176,1,0))</f>
        <v/>
      </c>
    </row>
    <row r="2177" spans="1:16">
      <c r="A2177" s="37"/>
      <c r="B2177" s="37"/>
      <c r="C2177" s="37"/>
      <c r="D2177" s="37"/>
      <c r="E2177" s="37"/>
      <c r="F2177" s="37"/>
      <c r="G2177" s="37"/>
      <c r="H2177" s="37"/>
      <c r="I2177" s="37"/>
      <c r="J2177" s="37"/>
      <c r="K2177" s="37"/>
      <c r="L2177" s="37"/>
      <c r="M2177" s="79"/>
      <c r="N2177" s="38"/>
      <c r="O2177" s="22" t="str">
        <f>IF(学校情報入力!$C$7="","",IF(学校情報入力!$C$7=登録データ!F2177,1,0))</f>
        <v/>
      </c>
      <c r="P2177" s="22" t="str">
        <f>IF(学校情報入力!$C$7="","",IF(学校情報入力!$C$7=登録データ!M2177,1,0))</f>
        <v/>
      </c>
    </row>
    <row r="2178" spans="1:16">
      <c r="A2178" s="37"/>
      <c r="B2178" s="37"/>
      <c r="C2178" s="37"/>
      <c r="D2178" s="37"/>
      <c r="E2178" s="37"/>
      <c r="F2178" s="37"/>
      <c r="G2178" s="37"/>
      <c r="H2178" s="37"/>
      <c r="I2178" s="37"/>
      <c r="J2178" s="37"/>
      <c r="K2178" s="37"/>
      <c r="L2178" s="37"/>
      <c r="M2178" s="79"/>
      <c r="N2178" s="38"/>
      <c r="O2178" s="22" t="str">
        <f>IF(学校情報入力!$C$7="","",IF(学校情報入力!$C$7=登録データ!F2178,1,0))</f>
        <v/>
      </c>
      <c r="P2178" s="22" t="str">
        <f>IF(学校情報入力!$C$7="","",IF(学校情報入力!$C$7=登録データ!M2178,1,0))</f>
        <v/>
      </c>
    </row>
    <row r="2179" spans="1:16">
      <c r="A2179" s="37"/>
      <c r="B2179" s="37"/>
      <c r="C2179" s="37"/>
      <c r="D2179" s="37"/>
      <c r="E2179" s="37"/>
      <c r="F2179" s="37"/>
      <c r="G2179" s="37"/>
      <c r="H2179" s="37"/>
      <c r="I2179" s="37"/>
      <c r="J2179" s="37"/>
      <c r="K2179" s="37"/>
      <c r="L2179" s="37"/>
      <c r="M2179" s="79"/>
      <c r="N2179" s="38"/>
      <c r="O2179" s="22" t="str">
        <f>IF(学校情報入力!$C$7="","",IF(学校情報入力!$C$7=登録データ!F2179,1,0))</f>
        <v/>
      </c>
      <c r="P2179" s="22" t="str">
        <f>IF(学校情報入力!$C$7="","",IF(学校情報入力!$C$7=登録データ!M2179,1,0))</f>
        <v/>
      </c>
    </row>
    <row r="2180" spans="1:16">
      <c r="A2180" s="37"/>
      <c r="B2180" s="37"/>
      <c r="C2180" s="37"/>
      <c r="D2180" s="37"/>
      <c r="E2180" s="37"/>
      <c r="F2180" s="37"/>
      <c r="G2180" s="37"/>
      <c r="H2180" s="37"/>
      <c r="I2180" s="37"/>
      <c r="J2180" s="37"/>
      <c r="K2180" s="37"/>
      <c r="L2180" s="37"/>
      <c r="M2180" s="79"/>
      <c r="N2180" s="38"/>
      <c r="O2180" s="22" t="str">
        <f>IF(学校情報入力!$C$7="","",IF(学校情報入力!$C$7=登録データ!F2180,1,0))</f>
        <v/>
      </c>
      <c r="P2180" s="22" t="str">
        <f>IF(学校情報入力!$C$7="","",IF(学校情報入力!$C$7=登録データ!M2180,1,0))</f>
        <v/>
      </c>
    </row>
    <row r="2181" spans="1:16">
      <c r="A2181" s="37"/>
      <c r="B2181" s="37"/>
      <c r="C2181" s="37"/>
      <c r="D2181" s="37"/>
      <c r="E2181" s="37"/>
      <c r="F2181" s="37"/>
      <c r="G2181" s="37"/>
      <c r="H2181" s="37"/>
      <c r="I2181" s="37"/>
      <c r="J2181" s="37"/>
      <c r="K2181" s="37"/>
      <c r="L2181" s="37"/>
      <c r="M2181" s="79"/>
      <c r="N2181" s="38"/>
      <c r="O2181" s="22" t="str">
        <f>IF(学校情報入力!$C$7="","",IF(学校情報入力!$C$7=登録データ!F2181,1,0))</f>
        <v/>
      </c>
      <c r="P2181" s="22" t="str">
        <f>IF(学校情報入力!$C$7="","",IF(学校情報入力!$C$7=登録データ!M2181,1,0))</f>
        <v/>
      </c>
    </row>
    <row r="2182" spans="1:16">
      <c r="A2182" s="37"/>
      <c r="B2182" s="37"/>
      <c r="C2182" s="37"/>
      <c r="D2182" s="37"/>
      <c r="E2182" s="37"/>
      <c r="F2182" s="37"/>
      <c r="G2182" s="37"/>
      <c r="H2182" s="37"/>
      <c r="I2182" s="37"/>
      <c r="J2182" s="37"/>
      <c r="K2182" s="37"/>
      <c r="L2182" s="37"/>
      <c r="M2182" s="79"/>
      <c r="N2182" s="38"/>
      <c r="O2182" s="22" t="str">
        <f>IF(学校情報入力!$C$7="","",IF(学校情報入力!$C$7=登録データ!F2182,1,0))</f>
        <v/>
      </c>
      <c r="P2182" s="22" t="str">
        <f>IF(学校情報入力!$C$7="","",IF(学校情報入力!$C$7=登録データ!M2182,1,0))</f>
        <v/>
      </c>
    </row>
    <row r="2183" spans="1:16">
      <c r="A2183" s="37"/>
      <c r="B2183" s="37"/>
      <c r="C2183" s="37"/>
      <c r="D2183" s="37"/>
      <c r="E2183" s="37"/>
      <c r="F2183" s="37"/>
      <c r="G2183" s="37"/>
      <c r="H2183" s="37"/>
      <c r="I2183" s="37"/>
      <c r="J2183" s="37"/>
      <c r="K2183" s="37"/>
      <c r="L2183" s="37"/>
      <c r="M2183" s="79"/>
      <c r="N2183" s="38"/>
      <c r="O2183" s="22" t="str">
        <f>IF(学校情報入力!$C$7="","",IF(学校情報入力!$C$7=登録データ!F2183,1,0))</f>
        <v/>
      </c>
      <c r="P2183" s="22" t="str">
        <f>IF(学校情報入力!$C$7="","",IF(学校情報入力!$C$7=登録データ!M2183,1,0))</f>
        <v/>
      </c>
    </row>
    <row r="2184" spans="1:16">
      <c r="A2184" s="37"/>
      <c r="B2184" s="37"/>
      <c r="C2184" s="37"/>
      <c r="D2184" s="37"/>
      <c r="E2184" s="37"/>
      <c r="F2184" s="37"/>
      <c r="G2184" s="37"/>
      <c r="H2184" s="37"/>
      <c r="I2184" s="37"/>
      <c r="J2184" s="37"/>
      <c r="K2184" s="37"/>
      <c r="L2184" s="37"/>
      <c r="M2184" s="79"/>
      <c r="N2184" s="38"/>
      <c r="O2184" s="22" t="str">
        <f>IF(学校情報入力!$C$7="","",IF(学校情報入力!$C$7=登録データ!F2184,1,0))</f>
        <v/>
      </c>
      <c r="P2184" s="22" t="str">
        <f>IF(学校情報入力!$C$7="","",IF(学校情報入力!$C$7=登録データ!M2184,1,0))</f>
        <v/>
      </c>
    </row>
    <row r="2185" spans="1:16">
      <c r="A2185" s="37"/>
      <c r="B2185" s="37"/>
      <c r="C2185" s="37"/>
      <c r="D2185" s="37"/>
      <c r="E2185" s="37"/>
      <c r="F2185" s="37"/>
      <c r="G2185" s="37"/>
      <c r="H2185" s="37"/>
      <c r="I2185" s="37"/>
      <c r="J2185" s="37"/>
      <c r="K2185" s="37"/>
      <c r="L2185" s="37"/>
      <c r="M2185" s="79"/>
      <c r="N2185" s="38"/>
      <c r="O2185" s="22" t="str">
        <f>IF(学校情報入力!$C$7="","",IF(学校情報入力!$C$7=登録データ!F2185,1,0))</f>
        <v/>
      </c>
      <c r="P2185" s="22" t="str">
        <f>IF(学校情報入力!$C$7="","",IF(学校情報入力!$C$7=登録データ!M2185,1,0))</f>
        <v/>
      </c>
    </row>
    <row r="2186" spans="1:16">
      <c r="A2186" s="37"/>
      <c r="B2186" s="37"/>
      <c r="C2186" s="37"/>
      <c r="D2186" s="37"/>
      <c r="E2186" s="37"/>
      <c r="F2186" s="37"/>
      <c r="G2186" s="37"/>
      <c r="H2186" s="37"/>
      <c r="I2186" s="37"/>
      <c r="J2186" s="37"/>
      <c r="K2186" s="37"/>
      <c r="L2186" s="37"/>
      <c r="M2186" s="79"/>
      <c r="N2186" s="38"/>
      <c r="O2186" s="22" t="str">
        <f>IF(学校情報入力!$C$7="","",IF(学校情報入力!$C$7=登録データ!F2186,1,0))</f>
        <v/>
      </c>
      <c r="P2186" s="22" t="str">
        <f>IF(学校情報入力!$C$7="","",IF(学校情報入力!$C$7=登録データ!M2186,1,0))</f>
        <v/>
      </c>
    </row>
    <row r="2187" spans="1:16">
      <c r="A2187" s="37"/>
      <c r="B2187" s="37"/>
      <c r="C2187" s="37"/>
      <c r="D2187" s="37"/>
      <c r="E2187" s="37"/>
      <c r="F2187" s="37"/>
      <c r="G2187" s="37"/>
      <c r="H2187" s="37"/>
      <c r="I2187" s="37"/>
      <c r="J2187" s="37"/>
      <c r="K2187" s="37"/>
      <c r="L2187" s="37"/>
      <c r="M2187" s="79"/>
      <c r="N2187" s="38"/>
      <c r="O2187" s="22" t="str">
        <f>IF(学校情報入力!$C$7="","",IF(学校情報入力!$C$7=登録データ!F2187,1,0))</f>
        <v/>
      </c>
      <c r="P2187" s="22" t="str">
        <f>IF(学校情報入力!$C$7="","",IF(学校情報入力!$C$7=登録データ!M2187,1,0))</f>
        <v/>
      </c>
    </row>
    <row r="2188" spans="1:16">
      <c r="A2188" s="37"/>
      <c r="B2188" s="37"/>
      <c r="C2188" s="37"/>
      <c r="D2188" s="37"/>
      <c r="E2188" s="37"/>
      <c r="F2188" s="37"/>
      <c r="G2188" s="37"/>
      <c r="H2188" s="37"/>
      <c r="I2188" s="37"/>
      <c r="J2188" s="37"/>
      <c r="K2188" s="37"/>
      <c r="L2188" s="37"/>
      <c r="M2188" s="79"/>
      <c r="N2188" s="38"/>
      <c r="O2188" s="22" t="str">
        <f>IF(学校情報入力!$C$7="","",IF(学校情報入力!$C$7=登録データ!F2188,1,0))</f>
        <v/>
      </c>
      <c r="P2188" s="22" t="str">
        <f>IF(学校情報入力!$C$7="","",IF(学校情報入力!$C$7=登録データ!M2188,1,0))</f>
        <v/>
      </c>
    </row>
    <row r="2189" spans="1:16">
      <c r="A2189" s="37"/>
      <c r="B2189" s="37"/>
      <c r="C2189" s="37"/>
      <c r="D2189" s="37"/>
      <c r="E2189" s="37"/>
      <c r="F2189" s="37"/>
      <c r="G2189" s="37"/>
      <c r="H2189" s="37"/>
      <c r="I2189" s="37"/>
      <c r="J2189" s="37"/>
      <c r="K2189" s="37"/>
      <c r="L2189" s="37"/>
      <c r="M2189" s="79"/>
      <c r="N2189" s="38"/>
      <c r="O2189" s="22" t="str">
        <f>IF(学校情報入力!$C$7="","",IF(学校情報入力!$C$7=登録データ!F2189,1,0))</f>
        <v/>
      </c>
      <c r="P2189" s="22" t="str">
        <f>IF(学校情報入力!$C$7="","",IF(学校情報入力!$C$7=登録データ!M2189,1,0))</f>
        <v/>
      </c>
    </row>
    <row r="2190" spans="1:16">
      <c r="A2190" s="37"/>
      <c r="B2190" s="37"/>
      <c r="C2190" s="37"/>
      <c r="D2190" s="37"/>
      <c r="E2190" s="37"/>
      <c r="F2190" s="37"/>
      <c r="G2190" s="37"/>
      <c r="H2190" s="37"/>
      <c r="I2190" s="37"/>
      <c r="J2190" s="37"/>
      <c r="K2190" s="37"/>
      <c r="L2190" s="37"/>
      <c r="M2190" s="79"/>
      <c r="N2190" s="38"/>
      <c r="O2190" s="22" t="str">
        <f>IF(学校情報入力!$C$7="","",IF(学校情報入力!$C$7=登録データ!F2190,1,0))</f>
        <v/>
      </c>
      <c r="P2190" s="22" t="str">
        <f>IF(学校情報入力!$C$7="","",IF(学校情報入力!$C$7=登録データ!M2190,1,0))</f>
        <v/>
      </c>
    </row>
    <row r="2191" spans="1:16">
      <c r="A2191" s="37"/>
      <c r="B2191" s="37"/>
      <c r="C2191" s="37"/>
      <c r="D2191" s="37"/>
      <c r="E2191" s="37"/>
      <c r="F2191" s="37"/>
      <c r="G2191" s="37"/>
      <c r="H2191" s="37"/>
      <c r="I2191" s="37"/>
      <c r="J2191" s="37"/>
      <c r="K2191" s="37"/>
      <c r="L2191" s="37"/>
      <c r="M2191" s="79"/>
      <c r="N2191" s="38"/>
      <c r="O2191" s="22" t="str">
        <f>IF(学校情報入力!$C$7="","",IF(学校情報入力!$C$7=登録データ!F2191,1,0))</f>
        <v/>
      </c>
      <c r="P2191" s="22" t="str">
        <f>IF(学校情報入力!$C$7="","",IF(学校情報入力!$C$7=登録データ!M2191,1,0))</f>
        <v/>
      </c>
    </row>
    <row r="2192" spans="1:16">
      <c r="A2192" s="37"/>
      <c r="B2192" s="37"/>
      <c r="C2192" s="37"/>
      <c r="D2192" s="37"/>
      <c r="E2192" s="37"/>
      <c r="F2192" s="37"/>
      <c r="G2192" s="37"/>
      <c r="H2192" s="37"/>
      <c r="I2192" s="37"/>
      <c r="J2192" s="37"/>
      <c r="K2192" s="37"/>
      <c r="L2192" s="37"/>
      <c r="M2192" s="79"/>
      <c r="N2192" s="38"/>
      <c r="O2192" s="22" t="str">
        <f>IF(学校情報入力!$C$7="","",IF(学校情報入力!$C$7=登録データ!F2192,1,0))</f>
        <v/>
      </c>
      <c r="P2192" s="22" t="str">
        <f>IF(学校情報入力!$C$7="","",IF(学校情報入力!$C$7=登録データ!M2192,1,0))</f>
        <v/>
      </c>
    </row>
    <row r="2193" spans="1:16">
      <c r="A2193" s="37"/>
      <c r="B2193" s="37"/>
      <c r="C2193" s="37"/>
      <c r="D2193" s="37"/>
      <c r="E2193" s="37"/>
      <c r="F2193" s="37"/>
      <c r="G2193" s="37"/>
      <c r="H2193" s="37"/>
      <c r="I2193" s="37"/>
      <c r="J2193" s="37"/>
      <c r="K2193" s="37"/>
      <c r="L2193" s="37"/>
      <c r="M2193" s="79"/>
      <c r="N2193" s="38"/>
      <c r="O2193" s="22" t="str">
        <f>IF(学校情報入力!$C$7="","",IF(学校情報入力!$C$7=登録データ!F2193,1,0))</f>
        <v/>
      </c>
      <c r="P2193" s="22" t="str">
        <f>IF(学校情報入力!$C$7="","",IF(学校情報入力!$C$7=登録データ!M2193,1,0))</f>
        <v/>
      </c>
    </row>
    <row r="2194" spans="1:16">
      <c r="A2194" s="37"/>
      <c r="B2194" s="37"/>
      <c r="C2194" s="37"/>
      <c r="D2194" s="37"/>
      <c r="E2194" s="37"/>
      <c r="F2194" s="37"/>
      <c r="G2194" s="37"/>
      <c r="H2194" s="37"/>
      <c r="I2194" s="37"/>
      <c r="J2194" s="37"/>
      <c r="K2194" s="37"/>
      <c r="L2194" s="37"/>
      <c r="M2194" s="79"/>
      <c r="N2194" s="38"/>
      <c r="O2194" s="22" t="str">
        <f>IF(学校情報入力!$C$7="","",IF(学校情報入力!$C$7=登録データ!F2194,1,0))</f>
        <v/>
      </c>
      <c r="P2194" s="22" t="str">
        <f>IF(学校情報入力!$C$7="","",IF(学校情報入力!$C$7=登録データ!M2194,1,0))</f>
        <v/>
      </c>
    </row>
    <row r="2195" spans="1:16">
      <c r="A2195" s="37"/>
      <c r="B2195" s="37"/>
      <c r="C2195" s="37"/>
      <c r="D2195" s="37"/>
      <c r="E2195" s="37"/>
      <c r="F2195" s="37"/>
      <c r="G2195" s="37"/>
      <c r="H2195" s="37"/>
      <c r="I2195" s="37"/>
      <c r="J2195" s="37"/>
      <c r="K2195" s="37"/>
      <c r="L2195" s="37"/>
      <c r="M2195" s="79"/>
      <c r="N2195" s="38"/>
      <c r="O2195" s="22" t="str">
        <f>IF(学校情報入力!$C$7="","",IF(学校情報入力!$C$7=登録データ!F2195,1,0))</f>
        <v/>
      </c>
      <c r="P2195" s="22" t="str">
        <f>IF(学校情報入力!$C$7="","",IF(学校情報入力!$C$7=登録データ!M2195,1,0))</f>
        <v/>
      </c>
    </row>
    <row r="2196" spans="1:16">
      <c r="A2196" s="37"/>
      <c r="B2196" s="37"/>
      <c r="C2196" s="37"/>
      <c r="D2196" s="37"/>
      <c r="E2196" s="37"/>
      <c r="F2196" s="37"/>
      <c r="G2196" s="37"/>
      <c r="H2196" s="37"/>
      <c r="I2196" s="37"/>
      <c r="J2196" s="37"/>
      <c r="K2196" s="37"/>
      <c r="L2196" s="37"/>
      <c r="M2196" s="79"/>
      <c r="N2196" s="38"/>
      <c r="O2196" s="22" t="str">
        <f>IF(学校情報入力!$C$7="","",IF(学校情報入力!$C$7=登録データ!F2196,1,0))</f>
        <v/>
      </c>
      <c r="P2196" s="22" t="str">
        <f>IF(学校情報入力!$C$7="","",IF(学校情報入力!$C$7=登録データ!M2196,1,0))</f>
        <v/>
      </c>
    </row>
    <row r="2197" spans="1:16">
      <c r="A2197" s="37"/>
      <c r="B2197" s="37"/>
      <c r="C2197" s="37"/>
      <c r="D2197" s="37"/>
      <c r="E2197" s="37"/>
      <c r="F2197" s="37"/>
      <c r="G2197" s="37"/>
      <c r="H2197" s="37"/>
      <c r="I2197" s="37"/>
      <c r="J2197" s="37"/>
      <c r="K2197" s="37"/>
      <c r="L2197" s="37"/>
      <c r="M2197" s="79"/>
      <c r="N2197" s="38"/>
      <c r="O2197" s="22" t="str">
        <f>IF(学校情報入力!$C$7="","",IF(学校情報入力!$C$7=登録データ!F2197,1,0))</f>
        <v/>
      </c>
      <c r="P2197" s="22" t="str">
        <f>IF(学校情報入力!$C$7="","",IF(学校情報入力!$C$7=登録データ!M2197,1,0))</f>
        <v/>
      </c>
    </row>
    <row r="2198" spans="1:16">
      <c r="A2198" s="37"/>
      <c r="B2198" s="37"/>
      <c r="C2198" s="37"/>
      <c r="D2198" s="37"/>
      <c r="E2198" s="37"/>
      <c r="F2198" s="37"/>
      <c r="G2198" s="37"/>
      <c r="H2198" s="37"/>
      <c r="I2198" s="37"/>
      <c r="J2198" s="37"/>
      <c r="K2198" s="37"/>
      <c r="L2198" s="37"/>
      <c r="M2198" s="79"/>
      <c r="N2198" s="38"/>
      <c r="O2198" s="22" t="str">
        <f>IF(学校情報入力!$C$7="","",IF(学校情報入力!$C$7=登録データ!F2198,1,0))</f>
        <v/>
      </c>
      <c r="P2198" s="22" t="str">
        <f>IF(学校情報入力!$C$7="","",IF(学校情報入力!$C$7=登録データ!M2198,1,0))</f>
        <v/>
      </c>
    </row>
    <row r="2199" spans="1:16">
      <c r="A2199" s="37"/>
      <c r="B2199" s="37"/>
      <c r="C2199" s="37"/>
      <c r="D2199" s="37"/>
      <c r="E2199" s="37"/>
      <c r="F2199" s="37"/>
      <c r="G2199" s="37"/>
      <c r="H2199" s="37"/>
      <c r="I2199" s="37"/>
      <c r="J2199" s="37"/>
      <c r="K2199" s="37"/>
      <c r="L2199" s="37"/>
      <c r="M2199" s="79"/>
      <c r="N2199" s="38"/>
      <c r="O2199" s="22" t="str">
        <f>IF(学校情報入力!$C$7="","",IF(学校情報入力!$C$7=登録データ!F2199,1,0))</f>
        <v/>
      </c>
      <c r="P2199" s="22" t="str">
        <f>IF(学校情報入力!$C$7="","",IF(学校情報入力!$C$7=登録データ!M2199,1,0))</f>
        <v/>
      </c>
    </row>
    <row r="2200" spans="1:16">
      <c r="A2200" s="37"/>
      <c r="B2200" s="37"/>
      <c r="C2200" s="37"/>
      <c r="D2200" s="37"/>
      <c r="E2200" s="37"/>
      <c r="F2200" s="37"/>
      <c r="G2200" s="37"/>
      <c r="H2200" s="37"/>
      <c r="I2200" s="37"/>
      <c r="J2200" s="37"/>
      <c r="K2200" s="37"/>
      <c r="L2200" s="37"/>
      <c r="M2200" s="79"/>
      <c r="N2200" s="38"/>
      <c r="O2200" s="22" t="str">
        <f>IF(学校情報入力!$C$7="","",IF(学校情報入力!$C$7=登録データ!F2200,1,0))</f>
        <v/>
      </c>
      <c r="P2200" s="22" t="str">
        <f>IF(学校情報入力!$C$7="","",IF(学校情報入力!$C$7=登録データ!M2200,1,0))</f>
        <v/>
      </c>
    </row>
    <row r="2201" spans="1:16">
      <c r="A2201" s="37"/>
      <c r="B2201" s="37"/>
      <c r="C2201" s="37"/>
      <c r="D2201" s="37"/>
      <c r="E2201" s="37"/>
      <c r="F2201" s="37"/>
      <c r="G2201" s="37"/>
      <c r="H2201" s="37"/>
      <c r="I2201" s="37"/>
      <c r="J2201" s="37"/>
      <c r="K2201" s="37"/>
      <c r="L2201" s="37"/>
      <c r="M2201" s="79"/>
      <c r="N2201" s="38"/>
      <c r="O2201" s="22" t="str">
        <f>IF(学校情報入力!$C$7="","",IF(学校情報入力!$C$7=登録データ!F2201,1,0))</f>
        <v/>
      </c>
      <c r="P2201" s="22" t="str">
        <f>IF(学校情報入力!$C$7="","",IF(学校情報入力!$C$7=登録データ!M2201,1,0))</f>
        <v/>
      </c>
    </row>
    <row r="2202" spans="1:16">
      <c r="A2202" s="37"/>
      <c r="B2202" s="37"/>
      <c r="C2202" s="37"/>
      <c r="D2202" s="37"/>
      <c r="E2202" s="37"/>
      <c r="F2202" s="37"/>
      <c r="G2202" s="37"/>
      <c r="H2202" s="37"/>
      <c r="I2202" s="37"/>
      <c r="J2202" s="37"/>
      <c r="K2202" s="37"/>
      <c r="L2202" s="37"/>
      <c r="M2202" s="79"/>
      <c r="N2202" s="38"/>
      <c r="O2202" s="22" t="str">
        <f>IF(学校情報入力!$C$7="","",IF(学校情報入力!$C$7=登録データ!F2202,1,0))</f>
        <v/>
      </c>
      <c r="P2202" s="22" t="str">
        <f>IF(学校情報入力!$C$7="","",IF(学校情報入力!$C$7=登録データ!M2202,1,0))</f>
        <v/>
      </c>
    </row>
    <row r="2203" spans="1:16">
      <c r="A2203" s="37"/>
      <c r="B2203" s="37"/>
      <c r="C2203" s="37"/>
      <c r="D2203" s="37"/>
      <c r="E2203" s="37"/>
      <c r="F2203" s="37"/>
      <c r="G2203" s="37"/>
      <c r="H2203" s="37"/>
      <c r="I2203" s="37"/>
      <c r="J2203" s="37"/>
      <c r="K2203" s="37"/>
      <c r="L2203" s="37"/>
      <c r="M2203" s="79"/>
      <c r="N2203" s="38"/>
      <c r="O2203" s="22" t="str">
        <f>IF(学校情報入力!$C$7="","",IF(学校情報入力!$C$7=登録データ!F2203,1,0))</f>
        <v/>
      </c>
      <c r="P2203" s="22" t="str">
        <f>IF(学校情報入力!$C$7="","",IF(学校情報入力!$C$7=登録データ!M2203,1,0))</f>
        <v/>
      </c>
    </row>
    <row r="2204" spans="1:16">
      <c r="A2204" s="37"/>
      <c r="B2204" s="37"/>
      <c r="C2204" s="37"/>
      <c r="D2204" s="37"/>
      <c r="E2204" s="37"/>
      <c r="F2204" s="37"/>
      <c r="G2204" s="37"/>
      <c r="H2204" s="37"/>
      <c r="I2204" s="37"/>
      <c r="J2204" s="37"/>
      <c r="K2204" s="37"/>
      <c r="L2204" s="37"/>
      <c r="M2204" s="79"/>
      <c r="N2204" s="38"/>
      <c r="O2204" s="22" t="str">
        <f>IF(学校情報入力!$C$7="","",IF(学校情報入力!$C$7=登録データ!F2204,1,0))</f>
        <v/>
      </c>
      <c r="P2204" s="22" t="str">
        <f>IF(学校情報入力!$C$7="","",IF(学校情報入力!$C$7=登録データ!M2204,1,0))</f>
        <v/>
      </c>
    </row>
    <row r="2205" spans="1:16">
      <c r="A2205" s="37"/>
      <c r="B2205" s="37"/>
      <c r="C2205" s="37"/>
      <c r="D2205" s="37"/>
      <c r="E2205" s="37"/>
      <c r="F2205" s="37"/>
      <c r="G2205" s="37"/>
      <c r="H2205" s="37"/>
      <c r="I2205" s="37"/>
      <c r="J2205" s="37"/>
      <c r="K2205" s="37"/>
      <c r="L2205" s="37"/>
      <c r="M2205" s="79"/>
      <c r="N2205" s="38"/>
      <c r="O2205" s="22" t="str">
        <f>IF(学校情報入力!$C$7="","",IF(学校情報入力!$C$7=登録データ!F2205,1,0))</f>
        <v/>
      </c>
      <c r="P2205" s="22" t="str">
        <f>IF(学校情報入力!$C$7="","",IF(学校情報入力!$C$7=登録データ!M2205,1,0))</f>
        <v/>
      </c>
    </row>
    <row r="2206" spans="1:16">
      <c r="A2206" s="37"/>
      <c r="B2206" s="37"/>
      <c r="C2206" s="37"/>
      <c r="D2206" s="37"/>
      <c r="E2206" s="37"/>
      <c r="F2206" s="37"/>
      <c r="G2206" s="37"/>
      <c r="H2206" s="37"/>
      <c r="I2206" s="37"/>
      <c r="J2206" s="37"/>
      <c r="K2206" s="37"/>
      <c r="L2206" s="37"/>
      <c r="M2206" s="79"/>
      <c r="N2206" s="38"/>
      <c r="O2206" s="22" t="str">
        <f>IF(学校情報入力!$C$7="","",IF(学校情報入力!$C$7=登録データ!F2206,1,0))</f>
        <v/>
      </c>
      <c r="P2206" s="22" t="str">
        <f>IF(学校情報入力!$C$7="","",IF(学校情報入力!$C$7=登録データ!M2206,1,0))</f>
        <v/>
      </c>
    </row>
    <row r="2207" spans="1:16">
      <c r="A2207" s="37"/>
      <c r="B2207" s="37"/>
      <c r="C2207" s="37"/>
      <c r="D2207" s="37"/>
      <c r="E2207" s="37"/>
      <c r="F2207" s="37"/>
      <c r="G2207" s="37"/>
      <c r="H2207" s="37"/>
      <c r="I2207" s="37"/>
      <c r="J2207" s="37"/>
      <c r="K2207" s="37"/>
      <c r="L2207" s="37"/>
      <c r="M2207" s="79"/>
      <c r="N2207" s="38"/>
      <c r="O2207" s="22" t="str">
        <f>IF(学校情報入力!$C$7="","",IF(学校情報入力!$C$7=登録データ!F2207,1,0))</f>
        <v/>
      </c>
      <c r="P2207" s="22" t="str">
        <f>IF(学校情報入力!$C$7="","",IF(学校情報入力!$C$7=登録データ!M2207,1,0))</f>
        <v/>
      </c>
    </row>
    <row r="2208" spans="1:16">
      <c r="A2208" s="37"/>
      <c r="B2208" s="37"/>
      <c r="C2208" s="37"/>
      <c r="D2208" s="37"/>
      <c r="E2208" s="37"/>
      <c r="F2208" s="37"/>
      <c r="G2208" s="37"/>
      <c r="H2208" s="37"/>
      <c r="I2208" s="37"/>
      <c r="J2208" s="37"/>
      <c r="K2208" s="37"/>
      <c r="L2208" s="37"/>
      <c r="M2208" s="79"/>
      <c r="N2208" s="38"/>
      <c r="O2208" s="22" t="str">
        <f>IF(学校情報入力!$C$7="","",IF(学校情報入力!$C$7=登録データ!F2208,1,0))</f>
        <v/>
      </c>
      <c r="P2208" s="22" t="str">
        <f>IF(学校情報入力!$C$7="","",IF(学校情報入力!$C$7=登録データ!M2208,1,0))</f>
        <v/>
      </c>
    </row>
    <row r="2209" spans="1:16">
      <c r="A2209" s="37"/>
      <c r="B2209" s="37"/>
      <c r="C2209" s="37"/>
      <c r="D2209" s="37"/>
      <c r="E2209" s="37"/>
      <c r="F2209" s="37"/>
      <c r="G2209" s="37"/>
      <c r="H2209" s="37"/>
      <c r="I2209" s="37"/>
      <c r="J2209" s="37"/>
      <c r="K2209" s="37"/>
      <c r="L2209" s="37"/>
      <c r="M2209" s="79"/>
      <c r="N2209" s="38"/>
      <c r="O2209" s="22" t="str">
        <f>IF(学校情報入力!$C$7="","",IF(学校情報入力!$C$7=登録データ!F2209,1,0))</f>
        <v/>
      </c>
      <c r="P2209" s="22" t="str">
        <f>IF(学校情報入力!$C$7="","",IF(学校情報入力!$C$7=登録データ!M2209,1,0))</f>
        <v/>
      </c>
    </row>
    <row r="2210" spans="1:16">
      <c r="A2210" s="37"/>
      <c r="B2210" s="37"/>
      <c r="C2210" s="37"/>
      <c r="D2210" s="37"/>
      <c r="E2210" s="37"/>
      <c r="F2210" s="37"/>
      <c r="G2210" s="37"/>
      <c r="H2210" s="37"/>
      <c r="I2210" s="37"/>
      <c r="J2210" s="37"/>
      <c r="K2210" s="37"/>
      <c r="L2210" s="37"/>
      <c r="M2210" s="79"/>
      <c r="N2210" s="38"/>
      <c r="O2210" s="22" t="str">
        <f>IF(学校情報入力!$C$7="","",IF(学校情報入力!$C$7=登録データ!F2210,1,0))</f>
        <v/>
      </c>
      <c r="P2210" s="22" t="str">
        <f>IF(学校情報入力!$C$7="","",IF(学校情報入力!$C$7=登録データ!M2210,1,0))</f>
        <v/>
      </c>
    </row>
    <row r="2211" spans="1:16">
      <c r="A2211" s="37"/>
      <c r="B2211" s="37"/>
      <c r="C2211" s="37"/>
      <c r="D2211" s="37"/>
      <c r="E2211" s="37"/>
      <c r="F2211" s="37"/>
      <c r="G2211" s="37"/>
      <c r="H2211" s="37"/>
      <c r="I2211" s="37"/>
      <c r="J2211" s="37"/>
      <c r="K2211" s="37"/>
      <c r="L2211" s="37"/>
      <c r="M2211" s="79"/>
      <c r="N2211" s="38"/>
      <c r="O2211" s="22" t="str">
        <f>IF(学校情報入力!$C$7="","",IF(学校情報入力!$C$7=登録データ!F2211,1,0))</f>
        <v/>
      </c>
      <c r="P2211" s="22" t="str">
        <f>IF(学校情報入力!$C$7="","",IF(学校情報入力!$C$7=登録データ!M2211,1,0))</f>
        <v/>
      </c>
    </row>
    <row r="2212" spans="1:16">
      <c r="A2212" s="37"/>
      <c r="B2212" s="37"/>
      <c r="C2212" s="37"/>
      <c r="D2212" s="37"/>
      <c r="E2212" s="37"/>
      <c r="F2212" s="37"/>
      <c r="G2212" s="37"/>
      <c r="H2212" s="37"/>
      <c r="I2212" s="37"/>
      <c r="J2212" s="37"/>
      <c r="K2212" s="37"/>
      <c r="L2212" s="37"/>
      <c r="M2212" s="79"/>
      <c r="N2212" s="38"/>
      <c r="O2212" s="22" t="str">
        <f>IF(学校情報入力!$C$7="","",IF(学校情報入力!$C$7=登録データ!F2212,1,0))</f>
        <v/>
      </c>
      <c r="P2212" s="22" t="str">
        <f>IF(学校情報入力!$C$7="","",IF(学校情報入力!$C$7=登録データ!M2212,1,0))</f>
        <v/>
      </c>
    </row>
    <row r="2213" spans="1:16">
      <c r="A2213" s="37"/>
      <c r="B2213" s="37"/>
      <c r="C2213" s="37"/>
      <c r="D2213" s="37"/>
      <c r="E2213" s="37"/>
      <c r="F2213" s="37"/>
      <c r="G2213" s="37"/>
      <c r="H2213" s="37"/>
      <c r="I2213" s="37"/>
      <c r="J2213" s="37"/>
      <c r="K2213" s="37"/>
      <c r="L2213" s="37"/>
      <c r="M2213" s="79"/>
      <c r="N2213" s="38"/>
      <c r="O2213" s="22" t="str">
        <f>IF(学校情報入力!$C$7="","",IF(学校情報入力!$C$7=登録データ!F2213,1,0))</f>
        <v/>
      </c>
      <c r="P2213" s="22" t="str">
        <f>IF(学校情報入力!$C$7="","",IF(学校情報入力!$C$7=登録データ!M2213,1,0))</f>
        <v/>
      </c>
    </row>
    <row r="2214" spans="1:16">
      <c r="A2214" s="37"/>
      <c r="B2214" s="37"/>
      <c r="C2214" s="37"/>
      <c r="D2214" s="37"/>
      <c r="E2214" s="37"/>
      <c r="F2214" s="37"/>
      <c r="G2214" s="37"/>
      <c r="H2214" s="37"/>
      <c r="I2214" s="37"/>
      <c r="J2214" s="37"/>
      <c r="K2214" s="37"/>
      <c r="L2214" s="37"/>
      <c r="M2214" s="79"/>
      <c r="N2214" s="38"/>
      <c r="O2214" s="22" t="str">
        <f>IF(学校情報入力!$C$7="","",IF(学校情報入力!$C$7=登録データ!F2214,1,0))</f>
        <v/>
      </c>
      <c r="P2214" s="22" t="str">
        <f>IF(学校情報入力!$C$7="","",IF(学校情報入力!$C$7=登録データ!M2214,1,0))</f>
        <v/>
      </c>
    </row>
    <row r="2215" spans="1:16">
      <c r="A2215" s="37"/>
      <c r="B2215" s="37"/>
      <c r="C2215" s="37"/>
      <c r="D2215" s="37"/>
      <c r="E2215" s="37"/>
      <c r="F2215" s="37"/>
      <c r="G2215" s="37"/>
      <c r="H2215" s="37"/>
      <c r="I2215" s="37"/>
      <c r="J2215" s="37"/>
      <c r="K2215" s="37"/>
      <c r="L2215" s="37"/>
      <c r="M2215" s="79"/>
      <c r="N2215" s="38"/>
      <c r="O2215" s="22" t="str">
        <f>IF(学校情報入力!$C$7="","",IF(学校情報入力!$C$7=登録データ!F2215,1,0))</f>
        <v/>
      </c>
      <c r="P2215" s="22" t="str">
        <f>IF(学校情報入力!$C$7="","",IF(学校情報入力!$C$7=登録データ!M2215,1,0))</f>
        <v/>
      </c>
    </row>
    <row r="2216" spans="1:16">
      <c r="A2216" s="37"/>
      <c r="B2216" s="37"/>
      <c r="C2216" s="37"/>
      <c r="D2216" s="37"/>
      <c r="E2216" s="37"/>
      <c r="F2216" s="37"/>
      <c r="G2216" s="37"/>
      <c r="H2216" s="37"/>
      <c r="I2216" s="37"/>
      <c r="J2216" s="37"/>
      <c r="K2216" s="37"/>
      <c r="L2216" s="37"/>
      <c r="M2216" s="79"/>
      <c r="N2216" s="38"/>
      <c r="O2216" s="22" t="str">
        <f>IF(学校情報入力!$C$7="","",IF(学校情報入力!$C$7=登録データ!F2216,1,0))</f>
        <v/>
      </c>
      <c r="P2216" s="22" t="str">
        <f>IF(学校情報入力!$C$7="","",IF(学校情報入力!$C$7=登録データ!M2216,1,0))</f>
        <v/>
      </c>
    </row>
    <row r="2217" spans="1:16">
      <c r="A2217" s="37"/>
      <c r="B2217" s="37"/>
      <c r="C2217" s="37"/>
      <c r="D2217" s="37"/>
      <c r="E2217" s="37"/>
      <c r="F2217" s="37"/>
      <c r="G2217" s="37"/>
      <c r="H2217" s="37"/>
      <c r="I2217" s="37"/>
      <c r="J2217" s="37"/>
      <c r="K2217" s="37"/>
      <c r="L2217" s="37"/>
      <c r="M2217" s="79"/>
      <c r="N2217" s="38"/>
      <c r="O2217" s="22" t="str">
        <f>IF(学校情報入力!$C$7="","",IF(学校情報入力!$C$7=登録データ!F2217,1,0))</f>
        <v/>
      </c>
      <c r="P2217" s="22" t="str">
        <f>IF(学校情報入力!$C$7="","",IF(学校情報入力!$C$7=登録データ!M2217,1,0))</f>
        <v/>
      </c>
    </row>
    <row r="2218" spans="1:16">
      <c r="A2218" s="37"/>
      <c r="B2218" s="37"/>
      <c r="C2218" s="37"/>
      <c r="D2218" s="37"/>
      <c r="E2218" s="37"/>
      <c r="F2218" s="37"/>
      <c r="G2218" s="37"/>
      <c r="H2218" s="37"/>
      <c r="I2218" s="37"/>
      <c r="J2218" s="37"/>
      <c r="K2218" s="37"/>
      <c r="L2218" s="37"/>
      <c r="M2218" s="79"/>
      <c r="N2218" s="38"/>
      <c r="O2218" s="22" t="str">
        <f>IF(学校情報入力!$C$7="","",IF(学校情報入力!$C$7=登録データ!F2218,1,0))</f>
        <v/>
      </c>
      <c r="P2218" s="22" t="str">
        <f>IF(学校情報入力!$C$7="","",IF(学校情報入力!$C$7=登録データ!M2218,1,0))</f>
        <v/>
      </c>
    </row>
    <row r="2219" spans="1:16">
      <c r="A2219" s="37"/>
      <c r="B2219" s="37"/>
      <c r="C2219" s="37"/>
      <c r="D2219" s="37"/>
      <c r="E2219" s="37"/>
      <c r="F2219" s="37"/>
      <c r="G2219" s="37"/>
      <c r="H2219" s="37"/>
      <c r="I2219" s="37"/>
      <c r="J2219" s="37"/>
      <c r="K2219" s="37"/>
      <c r="L2219" s="37"/>
      <c r="M2219" s="79"/>
      <c r="N2219" s="38"/>
      <c r="O2219" s="22" t="str">
        <f>IF(学校情報入力!$C$7="","",IF(学校情報入力!$C$7=登録データ!F2219,1,0))</f>
        <v/>
      </c>
      <c r="P2219" s="22" t="str">
        <f>IF(学校情報入力!$C$7="","",IF(学校情報入力!$C$7=登録データ!M2219,1,0))</f>
        <v/>
      </c>
    </row>
    <row r="2220" spans="1:16">
      <c r="A2220" s="37"/>
      <c r="B2220" s="37"/>
      <c r="C2220" s="37"/>
      <c r="D2220" s="37"/>
      <c r="E2220" s="37"/>
      <c r="F2220" s="37"/>
      <c r="G2220" s="37"/>
      <c r="H2220" s="37"/>
      <c r="I2220" s="37"/>
      <c r="J2220" s="37"/>
      <c r="K2220" s="37"/>
      <c r="L2220" s="37"/>
      <c r="M2220" s="79"/>
      <c r="N2220" s="38"/>
      <c r="O2220" s="22" t="str">
        <f>IF(学校情報入力!$C$7="","",IF(学校情報入力!$C$7=登録データ!F2220,1,0))</f>
        <v/>
      </c>
      <c r="P2220" s="22" t="str">
        <f>IF(学校情報入力!$C$7="","",IF(学校情報入力!$C$7=登録データ!M2220,1,0))</f>
        <v/>
      </c>
    </row>
    <row r="2221" spans="1:16">
      <c r="A2221" s="37"/>
      <c r="B2221" s="37"/>
      <c r="C2221" s="37"/>
      <c r="D2221" s="37"/>
      <c r="E2221" s="37"/>
      <c r="F2221" s="37"/>
      <c r="G2221" s="37"/>
      <c r="H2221" s="37"/>
      <c r="I2221" s="37"/>
      <c r="J2221" s="37"/>
      <c r="K2221" s="37"/>
      <c r="L2221" s="37"/>
      <c r="M2221" s="79"/>
      <c r="N2221" s="38"/>
      <c r="O2221" s="22" t="str">
        <f>IF(学校情報入力!$C$7="","",IF(学校情報入力!$C$7=登録データ!F2221,1,0))</f>
        <v/>
      </c>
      <c r="P2221" s="22" t="str">
        <f>IF(学校情報入力!$C$7="","",IF(学校情報入力!$C$7=登録データ!M2221,1,0))</f>
        <v/>
      </c>
    </row>
    <row r="2222" spans="1:16">
      <c r="A2222" s="37"/>
      <c r="B2222" s="37"/>
      <c r="C2222" s="37"/>
      <c r="D2222" s="37"/>
      <c r="E2222" s="37"/>
      <c r="F2222" s="37"/>
      <c r="G2222" s="37"/>
      <c r="H2222" s="37"/>
      <c r="I2222" s="37"/>
      <c r="J2222" s="37"/>
      <c r="K2222" s="37"/>
      <c r="L2222" s="37"/>
      <c r="M2222" s="79"/>
      <c r="N2222" s="38"/>
      <c r="O2222" s="22" t="str">
        <f>IF(学校情報入力!$C$7="","",IF(学校情報入力!$C$7=登録データ!F2222,1,0))</f>
        <v/>
      </c>
      <c r="P2222" s="22" t="str">
        <f>IF(学校情報入力!$C$7="","",IF(学校情報入力!$C$7=登録データ!M2222,1,0))</f>
        <v/>
      </c>
    </row>
    <row r="2223" spans="1:16">
      <c r="A2223" s="37"/>
      <c r="B2223" s="37"/>
      <c r="C2223" s="37"/>
      <c r="D2223" s="37"/>
      <c r="E2223" s="37"/>
      <c r="F2223" s="37"/>
      <c r="G2223" s="37"/>
      <c r="H2223" s="37"/>
      <c r="I2223" s="37"/>
      <c r="J2223" s="37"/>
      <c r="K2223" s="37"/>
      <c r="L2223" s="37"/>
      <c r="M2223" s="79"/>
      <c r="N2223" s="38"/>
      <c r="O2223" s="22" t="str">
        <f>IF(学校情報入力!$C$7="","",IF(学校情報入力!$C$7=登録データ!F2223,1,0))</f>
        <v/>
      </c>
      <c r="P2223" s="22" t="str">
        <f>IF(学校情報入力!$C$7="","",IF(学校情報入力!$C$7=登録データ!M2223,1,0))</f>
        <v/>
      </c>
    </row>
    <row r="2224" spans="1:16">
      <c r="A2224" s="37"/>
      <c r="B2224" s="37"/>
      <c r="C2224" s="37"/>
      <c r="D2224" s="37"/>
      <c r="E2224" s="37"/>
      <c r="F2224" s="37"/>
      <c r="G2224" s="37"/>
      <c r="H2224" s="37"/>
      <c r="I2224" s="37"/>
      <c r="J2224" s="37"/>
      <c r="K2224" s="37"/>
      <c r="L2224" s="37"/>
      <c r="M2224" s="79"/>
      <c r="N2224" s="38"/>
      <c r="O2224" s="22" t="str">
        <f>IF(学校情報入力!$C$7="","",IF(学校情報入力!$C$7=登録データ!F2224,1,0))</f>
        <v/>
      </c>
      <c r="P2224" s="22" t="str">
        <f>IF(学校情報入力!$C$7="","",IF(学校情報入力!$C$7=登録データ!M2224,1,0))</f>
        <v/>
      </c>
    </row>
    <row r="2225" spans="1:16">
      <c r="A2225" s="37"/>
      <c r="B2225" s="37"/>
      <c r="C2225" s="37"/>
      <c r="D2225" s="37"/>
      <c r="E2225" s="37"/>
      <c r="F2225" s="37"/>
      <c r="G2225" s="37"/>
      <c r="H2225" s="37"/>
      <c r="I2225" s="37"/>
      <c r="J2225" s="37"/>
      <c r="K2225" s="37"/>
      <c r="L2225" s="37"/>
      <c r="M2225" s="79"/>
      <c r="N2225" s="38"/>
      <c r="O2225" s="22" t="str">
        <f>IF(学校情報入力!$C$7="","",IF(学校情報入力!$C$7=登録データ!F2225,1,0))</f>
        <v/>
      </c>
      <c r="P2225" s="22" t="str">
        <f>IF(学校情報入力!$C$7="","",IF(学校情報入力!$C$7=登録データ!M2225,1,0))</f>
        <v/>
      </c>
    </row>
    <row r="2226" spans="1:16">
      <c r="A2226" s="37"/>
      <c r="B2226" s="37"/>
      <c r="C2226" s="37"/>
      <c r="D2226" s="37"/>
      <c r="E2226" s="37"/>
      <c r="F2226" s="37"/>
      <c r="G2226" s="37"/>
      <c r="H2226" s="37"/>
      <c r="I2226" s="37"/>
      <c r="J2226" s="37"/>
      <c r="K2226" s="37"/>
      <c r="L2226" s="37"/>
      <c r="M2226" s="79"/>
      <c r="N2226" s="38"/>
      <c r="O2226" s="22" t="str">
        <f>IF(学校情報入力!$C$7="","",IF(学校情報入力!$C$7=登録データ!F2226,1,0))</f>
        <v/>
      </c>
      <c r="P2226" s="22" t="str">
        <f>IF(学校情報入力!$C$7="","",IF(学校情報入力!$C$7=登録データ!M2226,1,0))</f>
        <v/>
      </c>
    </row>
    <row r="2227" spans="1:16">
      <c r="A2227" s="37"/>
      <c r="B2227" s="37"/>
      <c r="C2227" s="37"/>
      <c r="D2227" s="37"/>
      <c r="E2227" s="37"/>
      <c r="F2227" s="37"/>
      <c r="G2227" s="37"/>
      <c r="H2227" s="37"/>
      <c r="I2227" s="37"/>
      <c r="J2227" s="37"/>
      <c r="K2227" s="37"/>
      <c r="L2227" s="37"/>
      <c r="M2227" s="79"/>
      <c r="N2227" s="38"/>
      <c r="O2227" s="22" t="str">
        <f>IF(学校情報入力!$C$7="","",IF(学校情報入力!$C$7=登録データ!F2227,1,0))</f>
        <v/>
      </c>
      <c r="P2227" s="22" t="str">
        <f>IF(学校情報入力!$C$7="","",IF(学校情報入力!$C$7=登録データ!M2227,1,0))</f>
        <v/>
      </c>
    </row>
    <row r="2228" spans="1:16">
      <c r="A2228" s="37"/>
      <c r="B2228" s="37"/>
      <c r="C2228" s="37"/>
      <c r="D2228" s="37"/>
      <c r="E2228" s="37"/>
      <c r="F2228" s="37"/>
      <c r="G2228" s="37"/>
      <c r="H2228" s="37"/>
      <c r="I2228" s="37"/>
      <c r="J2228" s="37"/>
      <c r="K2228" s="37"/>
      <c r="L2228" s="37"/>
      <c r="M2228" s="79"/>
      <c r="N2228" s="38"/>
      <c r="O2228" s="22" t="str">
        <f>IF(学校情報入力!$C$7="","",IF(学校情報入力!$C$7=登録データ!F2228,1,0))</f>
        <v/>
      </c>
      <c r="P2228" s="22" t="str">
        <f>IF(学校情報入力!$C$7="","",IF(学校情報入力!$C$7=登録データ!M2228,1,0))</f>
        <v/>
      </c>
    </row>
    <row r="2229" spans="1:16">
      <c r="A2229" s="37"/>
      <c r="B2229" s="37"/>
      <c r="C2229" s="37"/>
      <c r="D2229" s="37"/>
      <c r="E2229" s="37"/>
      <c r="F2229" s="37"/>
      <c r="G2229" s="37"/>
      <c r="H2229" s="37"/>
      <c r="I2229" s="37"/>
      <c r="J2229" s="37"/>
      <c r="K2229" s="37"/>
      <c r="L2229" s="37"/>
      <c r="M2229" s="79"/>
      <c r="N2229" s="38"/>
      <c r="O2229" s="22" t="str">
        <f>IF(学校情報入力!$C$7="","",IF(学校情報入力!$C$7=登録データ!F2229,1,0))</f>
        <v/>
      </c>
      <c r="P2229" s="22" t="str">
        <f>IF(学校情報入力!$C$7="","",IF(学校情報入力!$C$7=登録データ!M2229,1,0))</f>
        <v/>
      </c>
    </row>
    <row r="2230" spans="1:16">
      <c r="A2230" s="37"/>
      <c r="B2230" s="37"/>
      <c r="C2230" s="37"/>
      <c r="D2230" s="37"/>
      <c r="E2230" s="37"/>
      <c r="F2230" s="37"/>
      <c r="G2230" s="37"/>
      <c r="H2230" s="37"/>
      <c r="I2230" s="37"/>
      <c r="J2230" s="37"/>
      <c r="K2230" s="37"/>
      <c r="L2230" s="37"/>
      <c r="M2230" s="79"/>
      <c r="N2230" s="38"/>
      <c r="O2230" s="22" t="str">
        <f>IF(学校情報入力!$C$7="","",IF(学校情報入力!$C$7=登録データ!F2230,1,0))</f>
        <v/>
      </c>
      <c r="P2230" s="22" t="str">
        <f>IF(学校情報入力!$C$7="","",IF(学校情報入力!$C$7=登録データ!M2230,1,0))</f>
        <v/>
      </c>
    </row>
    <row r="2231" spans="1:16">
      <c r="A2231" s="37"/>
      <c r="B2231" s="37"/>
      <c r="C2231" s="37"/>
      <c r="D2231" s="37"/>
      <c r="E2231" s="37"/>
      <c r="F2231" s="37"/>
      <c r="G2231" s="37"/>
      <c r="H2231" s="37"/>
      <c r="I2231" s="37"/>
      <c r="J2231" s="37"/>
      <c r="K2231" s="37"/>
      <c r="L2231" s="37"/>
      <c r="M2231" s="79"/>
      <c r="N2231" s="38"/>
      <c r="O2231" s="22" t="str">
        <f>IF(学校情報入力!$C$7="","",IF(学校情報入力!$C$7=登録データ!F2231,1,0))</f>
        <v/>
      </c>
      <c r="P2231" s="22" t="str">
        <f>IF(学校情報入力!$C$7="","",IF(学校情報入力!$C$7=登録データ!M2231,1,0))</f>
        <v/>
      </c>
    </row>
    <row r="2232" spans="1:16">
      <c r="A2232" s="37"/>
      <c r="B2232" s="37"/>
      <c r="C2232" s="37"/>
      <c r="D2232" s="37"/>
      <c r="E2232" s="37"/>
      <c r="F2232" s="37"/>
      <c r="G2232" s="37"/>
      <c r="H2232" s="37"/>
      <c r="I2232" s="37"/>
      <c r="J2232" s="37"/>
      <c r="K2232" s="37"/>
      <c r="L2232" s="37"/>
      <c r="M2232" s="79"/>
      <c r="N2232" s="38"/>
      <c r="O2232" s="22" t="str">
        <f>IF(学校情報入力!$C$7="","",IF(学校情報入力!$C$7=登録データ!F2232,1,0))</f>
        <v/>
      </c>
      <c r="P2232" s="22" t="str">
        <f>IF(学校情報入力!$C$7="","",IF(学校情報入力!$C$7=登録データ!M2232,1,0))</f>
        <v/>
      </c>
    </row>
    <row r="2233" spans="1:16">
      <c r="A2233" s="37"/>
      <c r="B2233" s="37"/>
      <c r="C2233" s="37"/>
      <c r="D2233" s="37"/>
      <c r="E2233" s="37"/>
      <c r="F2233" s="37"/>
      <c r="G2233" s="37"/>
      <c r="H2233" s="37"/>
      <c r="I2233" s="37"/>
      <c r="J2233" s="37"/>
      <c r="K2233" s="37"/>
      <c r="L2233" s="37"/>
      <c r="M2233" s="79"/>
      <c r="N2233" s="38"/>
      <c r="O2233" s="22" t="str">
        <f>IF(学校情報入力!$C$7="","",IF(学校情報入力!$C$7=登録データ!F2233,1,0))</f>
        <v/>
      </c>
      <c r="P2233" s="22" t="str">
        <f>IF(学校情報入力!$C$7="","",IF(学校情報入力!$C$7=登録データ!M2233,1,0))</f>
        <v/>
      </c>
    </row>
    <row r="2234" spans="1:16">
      <c r="A2234" s="37"/>
      <c r="B2234" s="37"/>
      <c r="C2234" s="37"/>
      <c r="D2234" s="37"/>
      <c r="E2234" s="37"/>
      <c r="F2234" s="37"/>
      <c r="G2234" s="37"/>
      <c r="H2234" s="37"/>
      <c r="I2234" s="37"/>
      <c r="J2234" s="37"/>
      <c r="K2234" s="37"/>
      <c r="L2234" s="37"/>
      <c r="M2234" s="79"/>
      <c r="N2234" s="38"/>
      <c r="O2234" s="22" t="str">
        <f>IF(学校情報入力!$C$7="","",IF(学校情報入力!$C$7=登録データ!F2234,1,0))</f>
        <v/>
      </c>
      <c r="P2234" s="22" t="str">
        <f>IF(学校情報入力!$C$7="","",IF(学校情報入力!$C$7=登録データ!M2234,1,0))</f>
        <v/>
      </c>
    </row>
    <row r="2235" spans="1:16">
      <c r="A2235" s="37"/>
      <c r="B2235" s="37"/>
      <c r="C2235" s="37"/>
      <c r="D2235" s="37"/>
      <c r="E2235" s="37"/>
      <c r="F2235" s="37"/>
      <c r="G2235" s="37"/>
      <c r="H2235" s="37"/>
      <c r="I2235" s="37"/>
      <c r="J2235" s="37"/>
      <c r="K2235" s="37"/>
      <c r="L2235" s="37"/>
      <c r="M2235" s="79"/>
      <c r="N2235" s="38"/>
      <c r="O2235" s="22" t="str">
        <f>IF(学校情報入力!$C$7="","",IF(学校情報入力!$C$7=登録データ!F2235,1,0))</f>
        <v/>
      </c>
      <c r="P2235" s="22" t="str">
        <f>IF(学校情報入力!$C$7="","",IF(学校情報入力!$C$7=登録データ!M2235,1,0))</f>
        <v/>
      </c>
    </row>
    <row r="2236" spans="1:16">
      <c r="A2236" s="37"/>
      <c r="B2236" s="37"/>
      <c r="C2236" s="37"/>
      <c r="D2236" s="37"/>
      <c r="E2236" s="37"/>
      <c r="F2236" s="37"/>
      <c r="G2236" s="37"/>
      <c r="H2236" s="37"/>
      <c r="I2236" s="37"/>
      <c r="J2236" s="37"/>
      <c r="K2236" s="37"/>
      <c r="L2236" s="37"/>
      <c r="M2236" s="79"/>
      <c r="N2236" s="38"/>
      <c r="O2236" s="22" t="str">
        <f>IF(学校情報入力!$C$7="","",IF(学校情報入力!$C$7=登録データ!F2236,1,0))</f>
        <v/>
      </c>
      <c r="P2236" s="22" t="str">
        <f>IF(学校情報入力!$C$7="","",IF(学校情報入力!$C$7=登録データ!M2236,1,0))</f>
        <v/>
      </c>
    </row>
    <row r="2237" spans="1:16">
      <c r="A2237" s="37"/>
      <c r="B2237" s="37"/>
      <c r="C2237" s="37"/>
      <c r="D2237" s="37"/>
      <c r="E2237" s="37"/>
      <c r="F2237" s="37"/>
      <c r="G2237" s="37"/>
      <c r="H2237" s="37"/>
      <c r="I2237" s="37"/>
      <c r="J2237" s="37"/>
      <c r="K2237" s="37"/>
      <c r="L2237" s="37"/>
      <c r="M2237" s="79"/>
      <c r="N2237" s="38"/>
      <c r="O2237" s="22" t="str">
        <f>IF(学校情報入力!$C$7="","",IF(学校情報入力!$C$7=登録データ!F2237,1,0))</f>
        <v/>
      </c>
      <c r="P2237" s="22" t="str">
        <f>IF(学校情報入力!$C$7="","",IF(学校情報入力!$C$7=登録データ!M2237,1,0))</f>
        <v/>
      </c>
    </row>
    <row r="2238" spans="1:16">
      <c r="A2238" s="37"/>
      <c r="B2238" s="37"/>
      <c r="C2238" s="37"/>
      <c r="D2238" s="37"/>
      <c r="E2238" s="37"/>
      <c r="F2238" s="37"/>
      <c r="G2238" s="37"/>
      <c r="H2238" s="37"/>
      <c r="I2238" s="37"/>
      <c r="J2238" s="37"/>
      <c r="K2238" s="37"/>
      <c r="L2238" s="37"/>
      <c r="M2238" s="79"/>
      <c r="N2238" s="38"/>
      <c r="O2238" s="22" t="str">
        <f>IF(学校情報入力!$C$7="","",IF(学校情報入力!$C$7=登録データ!F2238,1,0))</f>
        <v/>
      </c>
      <c r="P2238" s="22" t="str">
        <f>IF(学校情報入力!$C$7="","",IF(学校情報入力!$C$7=登録データ!M2238,1,0))</f>
        <v/>
      </c>
    </row>
    <row r="2239" spans="1:16">
      <c r="A2239" s="37"/>
      <c r="B2239" s="37"/>
      <c r="C2239" s="37"/>
      <c r="D2239" s="37"/>
      <c r="E2239" s="37"/>
      <c r="F2239" s="37"/>
      <c r="G2239" s="37"/>
      <c r="H2239" s="37"/>
      <c r="I2239" s="37"/>
      <c r="J2239" s="37"/>
      <c r="K2239" s="37"/>
      <c r="L2239" s="37"/>
      <c r="M2239" s="79"/>
      <c r="N2239" s="38"/>
      <c r="O2239" s="22" t="str">
        <f>IF(学校情報入力!$C$7="","",IF(学校情報入力!$C$7=登録データ!F2239,1,0))</f>
        <v/>
      </c>
      <c r="P2239" s="22" t="str">
        <f>IF(学校情報入力!$C$7="","",IF(学校情報入力!$C$7=登録データ!M2239,1,0))</f>
        <v/>
      </c>
    </row>
    <row r="2240" spans="1:16">
      <c r="A2240" s="37"/>
      <c r="B2240" s="37"/>
      <c r="C2240" s="37"/>
      <c r="D2240" s="37"/>
      <c r="E2240" s="37"/>
      <c r="F2240" s="37"/>
      <c r="G2240" s="37"/>
      <c r="H2240" s="37"/>
      <c r="I2240" s="37"/>
      <c r="J2240" s="37"/>
      <c r="K2240" s="37"/>
      <c r="L2240" s="37"/>
      <c r="M2240" s="79"/>
      <c r="N2240" s="38"/>
      <c r="O2240" s="22" t="str">
        <f>IF(学校情報入力!$C$7="","",IF(学校情報入力!$C$7=登録データ!F2240,1,0))</f>
        <v/>
      </c>
      <c r="P2240" s="22" t="str">
        <f>IF(学校情報入力!$C$7="","",IF(学校情報入力!$C$7=登録データ!M2240,1,0))</f>
        <v/>
      </c>
    </row>
    <row r="2241" spans="1:16">
      <c r="A2241" s="37"/>
      <c r="B2241" s="37"/>
      <c r="C2241" s="37"/>
      <c r="D2241" s="37"/>
      <c r="E2241" s="37"/>
      <c r="F2241" s="37"/>
      <c r="G2241" s="37"/>
      <c r="H2241" s="37"/>
      <c r="I2241" s="37"/>
      <c r="J2241" s="37"/>
      <c r="K2241" s="37"/>
      <c r="L2241" s="37"/>
      <c r="M2241" s="79"/>
      <c r="N2241" s="38"/>
      <c r="O2241" s="22" t="str">
        <f>IF(学校情報入力!$C$7="","",IF(学校情報入力!$C$7=登録データ!F2241,1,0))</f>
        <v/>
      </c>
      <c r="P2241" s="22" t="str">
        <f>IF(学校情報入力!$C$7="","",IF(学校情報入力!$C$7=登録データ!M2241,1,0))</f>
        <v/>
      </c>
    </row>
    <row r="2242" spans="1:16">
      <c r="A2242" s="37"/>
      <c r="B2242" s="37"/>
      <c r="C2242" s="37"/>
      <c r="D2242" s="37"/>
      <c r="E2242" s="37"/>
      <c r="F2242" s="37"/>
      <c r="G2242" s="37"/>
      <c r="H2242" s="37"/>
      <c r="I2242" s="37"/>
      <c r="J2242" s="37"/>
      <c r="K2242" s="37"/>
      <c r="L2242" s="37"/>
      <c r="M2242" s="79"/>
      <c r="N2242" s="38"/>
      <c r="O2242" s="22" t="str">
        <f>IF(学校情報入力!$C$7="","",IF(学校情報入力!$C$7=登録データ!F2242,1,0))</f>
        <v/>
      </c>
      <c r="P2242" s="22" t="str">
        <f>IF(学校情報入力!$C$7="","",IF(学校情報入力!$C$7=登録データ!M2242,1,0))</f>
        <v/>
      </c>
    </row>
    <row r="2243" spans="1:16">
      <c r="A2243" s="37"/>
      <c r="B2243" s="37"/>
      <c r="C2243" s="37"/>
      <c r="D2243" s="37"/>
      <c r="E2243" s="37"/>
      <c r="F2243" s="37"/>
      <c r="G2243" s="37"/>
      <c r="H2243" s="37"/>
      <c r="I2243" s="37"/>
      <c r="J2243" s="37"/>
      <c r="K2243" s="37"/>
      <c r="L2243" s="37"/>
      <c r="M2243" s="79"/>
      <c r="N2243" s="38"/>
      <c r="O2243" s="22" t="str">
        <f>IF(学校情報入力!$C$7="","",IF(学校情報入力!$C$7=登録データ!F2243,1,0))</f>
        <v/>
      </c>
      <c r="P2243" s="22" t="str">
        <f>IF(学校情報入力!$C$7="","",IF(学校情報入力!$C$7=登録データ!M2243,1,0))</f>
        <v/>
      </c>
    </row>
    <row r="2244" spans="1:16">
      <c r="A2244" s="37"/>
      <c r="B2244" s="37"/>
      <c r="C2244" s="37"/>
      <c r="D2244" s="37"/>
      <c r="E2244" s="37"/>
      <c r="F2244" s="37"/>
      <c r="G2244" s="37"/>
      <c r="H2244" s="37"/>
      <c r="I2244" s="37"/>
      <c r="J2244" s="37"/>
      <c r="K2244" s="37"/>
      <c r="L2244" s="37"/>
      <c r="M2244" s="79"/>
      <c r="N2244" s="38"/>
      <c r="O2244" s="22" t="str">
        <f>IF(学校情報入力!$C$7="","",IF(学校情報入力!$C$7=登録データ!F2244,1,0))</f>
        <v/>
      </c>
      <c r="P2244" s="22" t="str">
        <f>IF(学校情報入力!$C$7="","",IF(学校情報入力!$C$7=登録データ!M2244,1,0))</f>
        <v/>
      </c>
    </row>
    <row r="2245" spans="1:16">
      <c r="A2245" s="37"/>
      <c r="B2245" s="37"/>
      <c r="C2245" s="37"/>
      <c r="D2245" s="37"/>
      <c r="E2245" s="37"/>
      <c r="F2245" s="37"/>
      <c r="G2245" s="37"/>
      <c r="H2245" s="37"/>
      <c r="I2245" s="37"/>
      <c r="J2245" s="37"/>
      <c r="K2245" s="37"/>
      <c r="L2245" s="37"/>
      <c r="M2245" s="79"/>
      <c r="N2245" s="38"/>
      <c r="O2245" s="22" t="str">
        <f>IF(学校情報入力!$C$7="","",IF(学校情報入力!$C$7=登録データ!F2245,1,0))</f>
        <v/>
      </c>
      <c r="P2245" s="22" t="str">
        <f>IF(学校情報入力!$C$7="","",IF(学校情報入力!$C$7=登録データ!M2245,1,0))</f>
        <v/>
      </c>
    </row>
    <row r="2246" spans="1:16">
      <c r="A2246" s="37"/>
      <c r="B2246" s="37"/>
      <c r="C2246" s="37"/>
      <c r="D2246" s="37"/>
      <c r="E2246" s="37"/>
      <c r="F2246" s="37"/>
      <c r="G2246" s="37"/>
      <c r="H2246" s="37"/>
      <c r="I2246" s="37"/>
      <c r="J2246" s="37"/>
      <c r="K2246" s="37"/>
      <c r="L2246" s="37"/>
      <c r="M2246" s="79"/>
      <c r="N2246" s="38"/>
      <c r="O2246" s="22" t="str">
        <f>IF(学校情報入力!$C$7="","",IF(学校情報入力!$C$7=登録データ!F2246,1,0))</f>
        <v/>
      </c>
      <c r="P2246" s="22" t="str">
        <f>IF(学校情報入力!$C$7="","",IF(学校情報入力!$C$7=登録データ!M2246,1,0))</f>
        <v/>
      </c>
    </row>
    <row r="2247" spans="1:16">
      <c r="A2247" s="37"/>
      <c r="B2247" s="37"/>
      <c r="C2247" s="37"/>
      <c r="D2247" s="37"/>
      <c r="E2247" s="37"/>
      <c r="F2247" s="37"/>
      <c r="G2247" s="37"/>
      <c r="H2247" s="37"/>
      <c r="I2247" s="37"/>
      <c r="J2247" s="37"/>
      <c r="K2247" s="37"/>
      <c r="L2247" s="37"/>
      <c r="M2247" s="79"/>
      <c r="N2247" s="38"/>
      <c r="O2247" s="22" t="str">
        <f>IF(学校情報入力!$C$7="","",IF(学校情報入力!$C$7=登録データ!F2247,1,0))</f>
        <v/>
      </c>
      <c r="P2247" s="22" t="str">
        <f>IF(学校情報入力!$C$7="","",IF(学校情報入力!$C$7=登録データ!M2247,1,0))</f>
        <v/>
      </c>
    </row>
    <row r="2248" spans="1:16">
      <c r="A2248" s="37"/>
      <c r="B2248" s="37"/>
      <c r="C2248" s="37"/>
      <c r="D2248" s="37"/>
      <c r="E2248" s="37"/>
      <c r="F2248" s="37"/>
      <c r="G2248" s="37"/>
      <c r="H2248" s="37"/>
      <c r="I2248" s="37"/>
      <c r="J2248" s="37"/>
      <c r="K2248" s="37"/>
      <c r="L2248" s="37"/>
      <c r="M2248" s="79"/>
      <c r="N2248" s="38"/>
      <c r="O2248" s="22" t="str">
        <f>IF(学校情報入力!$C$7="","",IF(学校情報入力!$C$7=登録データ!F2248,1,0))</f>
        <v/>
      </c>
      <c r="P2248" s="22" t="str">
        <f>IF(学校情報入力!$C$7="","",IF(学校情報入力!$C$7=登録データ!M2248,1,0))</f>
        <v/>
      </c>
    </row>
    <row r="2249" spans="1:16">
      <c r="A2249" s="37"/>
      <c r="B2249" s="37"/>
      <c r="C2249" s="37"/>
      <c r="D2249" s="37"/>
      <c r="E2249" s="37"/>
      <c r="F2249" s="37"/>
      <c r="G2249" s="37"/>
      <c r="H2249" s="37"/>
      <c r="I2249" s="37"/>
      <c r="J2249" s="37"/>
      <c r="K2249" s="37"/>
      <c r="L2249" s="37"/>
      <c r="M2249" s="79"/>
      <c r="N2249" s="38"/>
      <c r="O2249" s="22" t="str">
        <f>IF(学校情報入力!$C$7="","",IF(学校情報入力!$C$7=登録データ!F2249,1,0))</f>
        <v/>
      </c>
      <c r="P2249" s="22" t="str">
        <f>IF(学校情報入力!$C$7="","",IF(学校情報入力!$C$7=登録データ!M2249,1,0))</f>
        <v/>
      </c>
    </row>
    <row r="2250" spans="1:16">
      <c r="A2250" s="37"/>
      <c r="B2250" s="37"/>
      <c r="C2250" s="37"/>
      <c r="D2250" s="37"/>
      <c r="E2250" s="37"/>
      <c r="F2250" s="37"/>
      <c r="G2250" s="37"/>
      <c r="H2250" s="37"/>
      <c r="I2250" s="37"/>
      <c r="J2250" s="37"/>
      <c r="K2250" s="37"/>
      <c r="L2250" s="37"/>
      <c r="M2250" s="79"/>
      <c r="N2250" s="38"/>
      <c r="O2250" s="22" t="str">
        <f>IF(学校情報入力!$C$7="","",IF(学校情報入力!$C$7=登録データ!F2250,1,0))</f>
        <v/>
      </c>
      <c r="P2250" s="22" t="str">
        <f>IF(学校情報入力!$C$7="","",IF(学校情報入力!$C$7=登録データ!M2250,1,0))</f>
        <v/>
      </c>
    </row>
    <row r="2251" spans="1:16">
      <c r="A2251" s="37"/>
      <c r="B2251" s="37"/>
      <c r="C2251" s="37"/>
      <c r="D2251" s="37"/>
      <c r="E2251" s="37"/>
      <c r="F2251" s="37"/>
      <c r="G2251" s="37"/>
      <c r="H2251" s="37"/>
      <c r="I2251" s="37"/>
      <c r="J2251" s="37"/>
      <c r="K2251" s="37"/>
      <c r="L2251" s="37"/>
      <c r="M2251" s="79"/>
      <c r="N2251" s="38"/>
      <c r="O2251" s="22" t="str">
        <f>IF(学校情報入力!$C$7="","",IF(学校情報入力!$C$7=登録データ!F2251,1,0))</f>
        <v/>
      </c>
      <c r="P2251" s="22" t="str">
        <f>IF(学校情報入力!$C$7="","",IF(学校情報入力!$C$7=登録データ!M2251,1,0))</f>
        <v/>
      </c>
    </row>
    <row r="2252" spans="1:16">
      <c r="A2252" s="37"/>
      <c r="B2252" s="37"/>
      <c r="C2252" s="37"/>
      <c r="D2252" s="37"/>
      <c r="E2252" s="37"/>
      <c r="F2252" s="37"/>
      <c r="G2252" s="37"/>
      <c r="H2252" s="37"/>
      <c r="I2252" s="37"/>
      <c r="J2252" s="37"/>
      <c r="K2252" s="37"/>
      <c r="L2252" s="37"/>
      <c r="M2252" s="79"/>
      <c r="N2252" s="38"/>
      <c r="O2252" s="22" t="str">
        <f>IF(学校情報入力!$C$7="","",IF(学校情報入力!$C$7=登録データ!F2252,1,0))</f>
        <v/>
      </c>
      <c r="P2252" s="22" t="str">
        <f>IF(学校情報入力!$C$7="","",IF(学校情報入力!$C$7=登録データ!M2252,1,0))</f>
        <v/>
      </c>
    </row>
    <row r="2253" spans="1:16">
      <c r="A2253" s="37"/>
      <c r="B2253" s="37"/>
      <c r="C2253" s="37"/>
      <c r="D2253" s="37"/>
      <c r="E2253" s="37"/>
      <c r="F2253" s="37"/>
      <c r="G2253" s="37"/>
      <c r="H2253" s="37"/>
      <c r="I2253" s="37"/>
      <c r="J2253" s="37"/>
      <c r="K2253" s="37"/>
      <c r="L2253" s="37"/>
      <c r="M2253" s="79"/>
      <c r="N2253" s="38"/>
      <c r="O2253" s="22" t="str">
        <f>IF(学校情報入力!$C$7="","",IF(学校情報入力!$C$7=登録データ!F2253,1,0))</f>
        <v/>
      </c>
      <c r="P2253" s="22" t="str">
        <f>IF(学校情報入力!$C$7="","",IF(学校情報入力!$C$7=登録データ!M2253,1,0))</f>
        <v/>
      </c>
    </row>
    <row r="2254" spans="1:16">
      <c r="A2254" s="37"/>
      <c r="B2254" s="37"/>
      <c r="C2254" s="37"/>
      <c r="D2254" s="37"/>
      <c r="E2254" s="37"/>
      <c r="F2254" s="37"/>
      <c r="G2254" s="37"/>
      <c r="H2254" s="37"/>
      <c r="I2254" s="37"/>
      <c r="J2254" s="37"/>
      <c r="K2254" s="37"/>
      <c r="L2254" s="37"/>
      <c r="M2254" s="79"/>
      <c r="N2254" s="38"/>
      <c r="O2254" s="22" t="str">
        <f>IF(学校情報入力!$C$7="","",IF(学校情報入力!$C$7=登録データ!F2254,1,0))</f>
        <v/>
      </c>
      <c r="P2254" s="22" t="str">
        <f>IF(学校情報入力!$C$7="","",IF(学校情報入力!$C$7=登録データ!M2254,1,0))</f>
        <v/>
      </c>
    </row>
    <row r="2255" spans="1:16">
      <c r="A2255" s="37"/>
      <c r="B2255" s="37"/>
      <c r="C2255" s="37"/>
      <c r="D2255" s="37"/>
      <c r="E2255" s="37"/>
      <c r="F2255" s="37"/>
      <c r="G2255" s="37"/>
      <c r="H2255" s="37"/>
      <c r="I2255" s="37"/>
      <c r="J2255" s="37"/>
      <c r="K2255" s="37"/>
      <c r="L2255" s="37"/>
      <c r="M2255" s="79"/>
      <c r="N2255" s="38"/>
      <c r="O2255" s="22" t="str">
        <f>IF(学校情報入力!$C$7="","",IF(学校情報入力!$C$7=登録データ!F2255,1,0))</f>
        <v/>
      </c>
      <c r="P2255" s="22" t="str">
        <f>IF(学校情報入力!$C$7="","",IF(学校情報入力!$C$7=登録データ!M2255,1,0))</f>
        <v/>
      </c>
    </row>
    <row r="2256" spans="1:16">
      <c r="A2256" s="37"/>
      <c r="B2256" s="37"/>
      <c r="C2256" s="37"/>
      <c r="D2256" s="37"/>
      <c r="E2256" s="37"/>
      <c r="F2256" s="37"/>
      <c r="G2256" s="37"/>
      <c r="H2256" s="37"/>
      <c r="I2256" s="37"/>
      <c r="J2256" s="37"/>
      <c r="K2256" s="37"/>
      <c r="L2256" s="37"/>
      <c r="M2256" s="79"/>
      <c r="N2256" s="38"/>
      <c r="O2256" s="22" t="str">
        <f>IF(学校情報入力!$C$7="","",IF(学校情報入力!$C$7=登録データ!F2256,1,0))</f>
        <v/>
      </c>
      <c r="P2256" s="22" t="str">
        <f>IF(学校情報入力!$C$7="","",IF(学校情報入力!$C$7=登録データ!M2256,1,0))</f>
        <v/>
      </c>
    </row>
    <row r="2257" spans="1:16">
      <c r="A2257" s="37"/>
      <c r="B2257" s="37"/>
      <c r="C2257" s="37"/>
      <c r="D2257" s="37"/>
      <c r="E2257" s="37"/>
      <c r="F2257" s="37"/>
      <c r="G2257" s="37"/>
      <c r="H2257" s="37"/>
      <c r="I2257" s="37"/>
      <c r="J2257" s="37"/>
      <c r="K2257" s="37"/>
      <c r="L2257" s="37"/>
      <c r="M2257" s="79"/>
      <c r="N2257" s="38"/>
      <c r="O2257" s="22" t="str">
        <f>IF(学校情報入力!$C$7="","",IF(学校情報入力!$C$7=登録データ!F2257,1,0))</f>
        <v/>
      </c>
      <c r="P2257" s="22" t="str">
        <f>IF(学校情報入力!$C$7="","",IF(学校情報入力!$C$7=登録データ!M2257,1,0))</f>
        <v/>
      </c>
    </row>
    <row r="2258" spans="1:16">
      <c r="A2258" s="37"/>
      <c r="B2258" s="37"/>
      <c r="C2258" s="37"/>
      <c r="D2258" s="37"/>
      <c r="E2258" s="37"/>
      <c r="F2258" s="37"/>
      <c r="G2258" s="37"/>
      <c r="H2258" s="37"/>
      <c r="I2258" s="37"/>
      <c r="J2258" s="37"/>
      <c r="K2258" s="37"/>
      <c r="L2258" s="37"/>
      <c r="M2258" s="79"/>
      <c r="N2258" s="38"/>
      <c r="O2258" s="22" t="str">
        <f>IF(学校情報入力!$C$7="","",IF(学校情報入力!$C$7=登録データ!F2258,1,0))</f>
        <v/>
      </c>
      <c r="P2258" s="22" t="str">
        <f>IF(学校情報入力!$C$7="","",IF(学校情報入力!$C$7=登録データ!M2258,1,0))</f>
        <v/>
      </c>
    </row>
    <row r="2259" spans="1:16">
      <c r="A2259" s="37"/>
      <c r="B2259" s="37"/>
      <c r="C2259" s="37"/>
      <c r="D2259" s="37"/>
      <c r="E2259" s="37"/>
      <c r="F2259" s="37"/>
      <c r="G2259" s="37"/>
      <c r="H2259" s="37"/>
      <c r="I2259" s="37"/>
      <c r="J2259" s="37"/>
      <c r="K2259" s="37"/>
      <c r="L2259" s="37"/>
      <c r="M2259" s="79"/>
      <c r="N2259" s="38"/>
      <c r="O2259" s="22" t="str">
        <f>IF(学校情報入力!$C$7="","",IF(学校情報入力!$C$7=登録データ!F2259,1,0))</f>
        <v/>
      </c>
      <c r="P2259" s="22" t="str">
        <f>IF(学校情報入力!$C$7="","",IF(学校情報入力!$C$7=登録データ!M2259,1,0))</f>
        <v/>
      </c>
    </row>
    <row r="2260" spans="1:16">
      <c r="A2260" s="37"/>
      <c r="B2260" s="37"/>
      <c r="C2260" s="37"/>
      <c r="D2260" s="37"/>
      <c r="E2260" s="37"/>
      <c r="F2260" s="37"/>
      <c r="G2260" s="37"/>
      <c r="H2260" s="37"/>
      <c r="I2260" s="37"/>
      <c r="J2260" s="37"/>
      <c r="K2260" s="37"/>
      <c r="L2260" s="37"/>
      <c r="M2260" s="79"/>
      <c r="N2260" s="38"/>
      <c r="O2260" s="22" t="str">
        <f>IF(学校情報入力!$C$7="","",IF(学校情報入力!$C$7=登録データ!F2260,1,0))</f>
        <v/>
      </c>
      <c r="P2260" s="22" t="str">
        <f>IF(学校情報入力!$C$7="","",IF(学校情報入力!$C$7=登録データ!M2260,1,0))</f>
        <v/>
      </c>
    </row>
    <row r="2261" spans="1:16">
      <c r="A2261" s="37"/>
      <c r="B2261" s="37"/>
      <c r="C2261" s="37"/>
      <c r="D2261" s="37"/>
      <c r="E2261" s="37"/>
      <c r="F2261" s="37"/>
      <c r="G2261" s="37"/>
      <c r="H2261" s="37"/>
      <c r="I2261" s="37"/>
      <c r="J2261" s="37"/>
      <c r="K2261" s="37"/>
      <c r="L2261" s="37"/>
      <c r="M2261" s="79"/>
      <c r="N2261" s="38"/>
      <c r="O2261" s="22" t="str">
        <f>IF(学校情報入力!$C$7="","",IF(学校情報入力!$C$7=登録データ!F2261,1,0))</f>
        <v/>
      </c>
      <c r="P2261" s="22" t="str">
        <f>IF(学校情報入力!$C$7="","",IF(学校情報入力!$C$7=登録データ!M2261,1,0))</f>
        <v/>
      </c>
    </row>
    <row r="2262" spans="1:16">
      <c r="A2262" s="37"/>
      <c r="B2262" s="37"/>
      <c r="C2262" s="37"/>
      <c r="D2262" s="37"/>
      <c r="E2262" s="37"/>
      <c r="F2262" s="37"/>
      <c r="G2262" s="37"/>
      <c r="H2262" s="37"/>
      <c r="I2262" s="37"/>
      <c r="J2262" s="37"/>
      <c r="K2262" s="37"/>
      <c r="L2262" s="37"/>
      <c r="M2262" s="79"/>
      <c r="N2262" s="38"/>
      <c r="O2262" s="22" t="str">
        <f>IF(学校情報入力!$C$7="","",IF(学校情報入力!$C$7=登録データ!F2262,1,0))</f>
        <v/>
      </c>
      <c r="P2262" s="22" t="str">
        <f>IF(学校情報入力!$C$7="","",IF(学校情報入力!$C$7=登録データ!M2262,1,0))</f>
        <v/>
      </c>
    </row>
    <row r="2263" spans="1:16">
      <c r="A2263" s="37"/>
      <c r="B2263" s="37"/>
      <c r="C2263" s="37"/>
      <c r="D2263" s="37"/>
      <c r="E2263" s="37"/>
      <c r="F2263" s="37"/>
      <c r="G2263" s="37"/>
      <c r="H2263" s="37"/>
      <c r="I2263" s="37"/>
      <c r="J2263" s="37"/>
      <c r="K2263" s="37"/>
      <c r="L2263" s="37"/>
      <c r="M2263" s="79"/>
      <c r="N2263" s="38"/>
      <c r="O2263" s="22" t="str">
        <f>IF(学校情報入力!$C$7="","",IF(学校情報入力!$C$7=登録データ!F2263,1,0))</f>
        <v/>
      </c>
      <c r="P2263" s="22" t="str">
        <f>IF(学校情報入力!$C$7="","",IF(学校情報入力!$C$7=登録データ!M2263,1,0))</f>
        <v/>
      </c>
    </row>
    <row r="2264" spans="1:16">
      <c r="A2264" s="37"/>
      <c r="B2264" s="37"/>
      <c r="C2264" s="37"/>
      <c r="D2264" s="37"/>
      <c r="E2264" s="37"/>
      <c r="F2264" s="37"/>
      <c r="G2264" s="37"/>
      <c r="H2264" s="37"/>
      <c r="I2264" s="37"/>
      <c r="J2264" s="37"/>
      <c r="K2264" s="37"/>
      <c r="L2264" s="37"/>
      <c r="M2264" s="79"/>
      <c r="N2264" s="38"/>
      <c r="O2264" s="22" t="str">
        <f>IF(学校情報入力!$C$7="","",IF(学校情報入力!$C$7=登録データ!F2264,1,0))</f>
        <v/>
      </c>
      <c r="P2264" s="22" t="str">
        <f>IF(学校情報入力!$C$7="","",IF(学校情報入力!$C$7=登録データ!M2264,1,0))</f>
        <v/>
      </c>
    </row>
    <row r="2265" spans="1:16">
      <c r="A2265" s="37"/>
      <c r="B2265" s="37"/>
      <c r="C2265" s="37"/>
      <c r="D2265" s="37"/>
      <c r="E2265" s="37"/>
      <c r="F2265" s="37"/>
      <c r="G2265" s="37"/>
      <c r="H2265" s="37"/>
      <c r="I2265" s="37"/>
      <c r="J2265" s="37"/>
      <c r="K2265" s="37"/>
      <c r="L2265" s="37"/>
      <c r="M2265" s="79"/>
      <c r="N2265" s="38"/>
      <c r="O2265" s="22" t="str">
        <f>IF(学校情報入力!$C$7="","",IF(学校情報入力!$C$7=登録データ!F2265,1,0))</f>
        <v/>
      </c>
      <c r="P2265" s="22" t="str">
        <f>IF(学校情報入力!$C$7="","",IF(学校情報入力!$C$7=登録データ!M2265,1,0))</f>
        <v/>
      </c>
    </row>
    <row r="2266" spans="1:16">
      <c r="A2266" s="37"/>
      <c r="B2266" s="37"/>
      <c r="C2266" s="37"/>
      <c r="D2266" s="37"/>
      <c r="E2266" s="37"/>
      <c r="F2266" s="37"/>
      <c r="G2266" s="37"/>
      <c r="H2266" s="37"/>
      <c r="I2266" s="37"/>
      <c r="J2266" s="37"/>
      <c r="K2266" s="37"/>
      <c r="L2266" s="37"/>
      <c r="M2266" s="79"/>
      <c r="N2266" s="38"/>
      <c r="O2266" s="22" t="str">
        <f>IF(学校情報入力!$C$7="","",IF(学校情報入力!$C$7=登録データ!F2266,1,0))</f>
        <v/>
      </c>
      <c r="P2266" s="22" t="str">
        <f>IF(学校情報入力!$C$7="","",IF(学校情報入力!$C$7=登録データ!M2266,1,0))</f>
        <v/>
      </c>
    </row>
    <row r="2267" spans="1:16">
      <c r="A2267" s="37"/>
      <c r="B2267" s="37"/>
      <c r="C2267" s="37"/>
      <c r="D2267" s="37"/>
      <c r="E2267" s="37"/>
      <c r="F2267" s="37"/>
      <c r="G2267" s="37"/>
      <c r="H2267" s="37"/>
      <c r="I2267" s="37"/>
      <c r="J2267" s="37"/>
      <c r="K2267" s="37"/>
      <c r="L2267" s="37"/>
      <c r="M2267" s="79"/>
      <c r="N2267" s="38"/>
      <c r="O2267" s="22" t="str">
        <f>IF(学校情報入力!$C$7="","",IF(学校情報入力!$C$7=登録データ!F2267,1,0))</f>
        <v/>
      </c>
      <c r="P2267" s="22" t="str">
        <f>IF(学校情報入力!$C$7="","",IF(学校情報入力!$C$7=登録データ!M2267,1,0))</f>
        <v/>
      </c>
    </row>
    <row r="2268" spans="1:16">
      <c r="A2268" s="37"/>
      <c r="B2268" s="37"/>
      <c r="C2268" s="37"/>
      <c r="D2268" s="37"/>
      <c r="E2268" s="37"/>
      <c r="F2268" s="37"/>
      <c r="G2268" s="37"/>
      <c r="H2268" s="37"/>
      <c r="I2268" s="37"/>
      <c r="J2268" s="37"/>
      <c r="K2268" s="37"/>
      <c r="L2268" s="37"/>
      <c r="M2268" s="79"/>
      <c r="N2268" s="38"/>
      <c r="O2268" s="22" t="str">
        <f>IF(学校情報入力!$C$7="","",IF(学校情報入力!$C$7=登録データ!F2268,1,0))</f>
        <v/>
      </c>
      <c r="P2268" s="22" t="str">
        <f>IF(学校情報入力!$C$7="","",IF(学校情報入力!$C$7=登録データ!M2268,1,0))</f>
        <v/>
      </c>
    </row>
    <row r="2269" spans="1:16">
      <c r="A2269" s="37"/>
      <c r="B2269" s="37"/>
      <c r="C2269" s="37"/>
      <c r="D2269" s="37"/>
      <c r="E2269" s="37"/>
      <c r="F2269" s="37"/>
      <c r="G2269" s="37"/>
      <c r="H2269" s="37"/>
      <c r="I2269" s="37"/>
      <c r="J2269" s="37"/>
      <c r="K2269" s="37"/>
      <c r="L2269" s="37"/>
      <c r="M2269" s="79"/>
      <c r="N2269" s="38"/>
      <c r="O2269" s="22" t="str">
        <f>IF(学校情報入力!$C$7="","",IF(学校情報入力!$C$7=登録データ!F2269,1,0))</f>
        <v/>
      </c>
      <c r="P2269" s="22" t="str">
        <f>IF(学校情報入力!$C$7="","",IF(学校情報入力!$C$7=登録データ!M2269,1,0))</f>
        <v/>
      </c>
    </row>
    <row r="2270" spans="1:16">
      <c r="A2270" s="37"/>
      <c r="B2270" s="37"/>
      <c r="C2270" s="37"/>
      <c r="D2270" s="37"/>
      <c r="E2270" s="37"/>
      <c r="F2270" s="37"/>
      <c r="G2270" s="37"/>
      <c r="H2270" s="37"/>
      <c r="I2270" s="37"/>
      <c r="J2270" s="37"/>
      <c r="K2270" s="37"/>
      <c r="L2270" s="37"/>
      <c r="M2270" s="79"/>
      <c r="N2270" s="38"/>
      <c r="O2270" s="22" t="str">
        <f>IF(学校情報入力!$C$7="","",IF(学校情報入力!$C$7=登録データ!F2270,1,0))</f>
        <v/>
      </c>
      <c r="P2270" s="22" t="str">
        <f>IF(学校情報入力!$C$7="","",IF(学校情報入力!$C$7=登録データ!M2270,1,0))</f>
        <v/>
      </c>
    </row>
    <row r="2271" spans="1:16">
      <c r="A2271" s="37"/>
      <c r="B2271" s="37"/>
      <c r="C2271" s="37"/>
      <c r="D2271" s="37"/>
      <c r="E2271" s="37"/>
      <c r="F2271" s="37"/>
      <c r="G2271" s="37"/>
      <c r="H2271" s="37"/>
      <c r="I2271" s="37"/>
      <c r="J2271" s="37"/>
      <c r="K2271" s="37"/>
      <c r="L2271" s="37"/>
      <c r="M2271" s="79"/>
      <c r="N2271" s="38"/>
      <c r="O2271" s="22" t="str">
        <f>IF(学校情報入力!$C$7="","",IF(学校情報入力!$C$7=登録データ!F2271,1,0))</f>
        <v/>
      </c>
      <c r="P2271" s="22" t="str">
        <f>IF(学校情報入力!$C$7="","",IF(学校情報入力!$C$7=登録データ!M2271,1,0))</f>
        <v/>
      </c>
    </row>
    <row r="2272" spans="1:16">
      <c r="A2272" s="37"/>
      <c r="B2272" s="37"/>
      <c r="C2272" s="37"/>
      <c r="D2272" s="37"/>
      <c r="E2272" s="37"/>
      <c r="F2272" s="37"/>
      <c r="G2272" s="37"/>
      <c r="H2272" s="37"/>
      <c r="I2272" s="37"/>
      <c r="J2272" s="37"/>
      <c r="K2272" s="37"/>
      <c r="L2272" s="37"/>
      <c r="M2272" s="79"/>
      <c r="N2272" s="38"/>
      <c r="O2272" s="22" t="str">
        <f>IF(学校情報入力!$C$7="","",IF(学校情報入力!$C$7=登録データ!F2272,1,0))</f>
        <v/>
      </c>
      <c r="P2272" s="22" t="str">
        <f>IF(学校情報入力!$C$7="","",IF(学校情報入力!$C$7=登録データ!M2272,1,0))</f>
        <v/>
      </c>
    </row>
    <row r="2273" spans="1:16">
      <c r="A2273" s="37"/>
      <c r="B2273" s="37"/>
      <c r="C2273" s="37"/>
      <c r="D2273" s="37"/>
      <c r="E2273" s="37"/>
      <c r="F2273" s="37"/>
      <c r="G2273" s="37"/>
      <c r="H2273" s="37"/>
      <c r="I2273" s="37"/>
      <c r="J2273" s="37"/>
      <c r="K2273" s="37"/>
      <c r="L2273" s="37"/>
      <c r="M2273" s="79"/>
      <c r="N2273" s="38"/>
      <c r="O2273" s="22" t="str">
        <f>IF(学校情報入力!$C$7="","",IF(学校情報入力!$C$7=登録データ!F2273,1,0))</f>
        <v/>
      </c>
      <c r="P2273" s="22" t="str">
        <f>IF(学校情報入力!$C$7="","",IF(学校情報入力!$C$7=登録データ!M2273,1,0))</f>
        <v/>
      </c>
    </row>
    <row r="2274" spans="1:16">
      <c r="A2274" s="37"/>
      <c r="B2274" s="37"/>
      <c r="C2274" s="37"/>
      <c r="D2274" s="37"/>
      <c r="E2274" s="37"/>
      <c r="F2274" s="37"/>
      <c r="G2274" s="37"/>
      <c r="H2274" s="37"/>
      <c r="I2274" s="37"/>
      <c r="J2274" s="37"/>
      <c r="K2274" s="37"/>
      <c r="L2274" s="37"/>
      <c r="M2274" s="79"/>
      <c r="N2274" s="38"/>
      <c r="O2274" s="22" t="str">
        <f>IF(学校情報入力!$C$7="","",IF(学校情報入力!$C$7=登録データ!F2274,1,0))</f>
        <v/>
      </c>
      <c r="P2274" s="22" t="str">
        <f>IF(学校情報入力!$C$7="","",IF(学校情報入力!$C$7=登録データ!M2274,1,0))</f>
        <v/>
      </c>
    </row>
    <row r="2275" spans="1:16">
      <c r="A2275" s="37"/>
      <c r="B2275" s="37"/>
      <c r="C2275" s="37"/>
      <c r="D2275" s="37"/>
      <c r="E2275" s="37"/>
      <c r="F2275" s="37"/>
      <c r="G2275" s="37"/>
      <c r="H2275" s="37"/>
      <c r="I2275" s="37"/>
      <c r="J2275" s="37"/>
      <c r="K2275" s="37"/>
      <c r="L2275" s="37"/>
      <c r="M2275" s="79"/>
      <c r="N2275" s="38"/>
      <c r="O2275" s="22" t="str">
        <f>IF(学校情報入力!$C$7="","",IF(学校情報入力!$C$7=登録データ!F2275,1,0))</f>
        <v/>
      </c>
      <c r="P2275" s="22" t="str">
        <f>IF(学校情報入力!$C$7="","",IF(学校情報入力!$C$7=登録データ!M2275,1,0))</f>
        <v/>
      </c>
    </row>
    <row r="2276" spans="1:16">
      <c r="A2276" s="37"/>
      <c r="B2276" s="37"/>
      <c r="C2276" s="37"/>
      <c r="D2276" s="37"/>
      <c r="E2276" s="37"/>
      <c r="F2276" s="37"/>
      <c r="G2276" s="37"/>
      <c r="H2276" s="37"/>
      <c r="I2276" s="37"/>
      <c r="J2276" s="37"/>
      <c r="K2276" s="37"/>
      <c r="L2276" s="37"/>
      <c r="M2276" s="79"/>
      <c r="N2276" s="38"/>
      <c r="O2276" s="22" t="str">
        <f>IF(学校情報入力!$C$7="","",IF(学校情報入力!$C$7=登録データ!F2276,1,0))</f>
        <v/>
      </c>
      <c r="P2276" s="22" t="str">
        <f>IF(学校情報入力!$C$7="","",IF(学校情報入力!$C$7=登録データ!M2276,1,0))</f>
        <v/>
      </c>
    </row>
    <row r="2277" spans="1:16">
      <c r="A2277" s="37"/>
      <c r="B2277" s="37"/>
      <c r="C2277" s="37"/>
      <c r="D2277" s="37"/>
      <c r="E2277" s="37"/>
      <c r="F2277" s="37"/>
      <c r="G2277" s="37"/>
      <c r="H2277" s="37"/>
      <c r="I2277" s="37"/>
      <c r="J2277" s="37"/>
      <c r="K2277" s="37"/>
      <c r="L2277" s="37"/>
      <c r="M2277" s="79"/>
      <c r="N2277" s="38"/>
      <c r="O2277" s="22" t="str">
        <f>IF(学校情報入力!$C$7="","",IF(学校情報入力!$C$7=登録データ!F2277,1,0))</f>
        <v/>
      </c>
      <c r="P2277" s="22" t="str">
        <f>IF(学校情報入力!$C$7="","",IF(学校情報入力!$C$7=登録データ!M2277,1,0))</f>
        <v/>
      </c>
    </row>
    <row r="2278" spans="1:16">
      <c r="A2278" s="37"/>
      <c r="B2278" s="37"/>
      <c r="C2278" s="37"/>
      <c r="D2278" s="37"/>
      <c r="E2278" s="37"/>
      <c r="F2278" s="37"/>
      <c r="G2278" s="37"/>
      <c r="H2278" s="37"/>
      <c r="I2278" s="37"/>
      <c r="J2278" s="37"/>
      <c r="K2278" s="37"/>
      <c r="L2278" s="37"/>
      <c r="M2278" s="79"/>
      <c r="N2278" s="38"/>
      <c r="O2278" s="22" t="str">
        <f>IF(学校情報入力!$C$7="","",IF(学校情報入力!$C$7=登録データ!F2278,1,0))</f>
        <v/>
      </c>
      <c r="P2278" s="22" t="str">
        <f>IF(学校情報入力!$C$7="","",IF(学校情報入力!$C$7=登録データ!M2278,1,0))</f>
        <v/>
      </c>
    </row>
    <row r="2279" spans="1:16">
      <c r="A2279" s="37"/>
      <c r="B2279" s="37"/>
      <c r="C2279" s="37"/>
      <c r="D2279" s="37"/>
      <c r="E2279" s="37"/>
      <c r="F2279" s="37"/>
      <c r="G2279" s="37"/>
      <c r="H2279" s="37"/>
      <c r="I2279" s="37"/>
      <c r="J2279" s="37"/>
      <c r="K2279" s="37"/>
      <c r="L2279" s="37"/>
      <c r="M2279" s="79"/>
      <c r="N2279" s="38"/>
      <c r="O2279" s="22" t="str">
        <f>IF(学校情報入力!$C$7="","",IF(学校情報入力!$C$7=登録データ!F2279,1,0))</f>
        <v/>
      </c>
      <c r="P2279" s="22" t="str">
        <f>IF(学校情報入力!$C$7="","",IF(学校情報入力!$C$7=登録データ!M2279,1,0))</f>
        <v/>
      </c>
    </row>
    <row r="2280" spans="1:16">
      <c r="A2280" s="37"/>
      <c r="B2280" s="37"/>
      <c r="C2280" s="37"/>
      <c r="D2280" s="37"/>
      <c r="E2280" s="37"/>
      <c r="F2280" s="37"/>
      <c r="G2280" s="37"/>
      <c r="H2280" s="37"/>
      <c r="I2280" s="37"/>
      <c r="J2280" s="37"/>
      <c r="K2280" s="37"/>
      <c r="L2280" s="37"/>
      <c r="M2280" s="79"/>
      <c r="N2280" s="38"/>
      <c r="O2280" s="22" t="str">
        <f>IF(学校情報入力!$C$7="","",IF(学校情報入力!$C$7=登録データ!F2280,1,0))</f>
        <v/>
      </c>
      <c r="P2280" s="22" t="str">
        <f>IF(学校情報入力!$C$7="","",IF(学校情報入力!$C$7=登録データ!M2280,1,0))</f>
        <v/>
      </c>
    </row>
    <row r="2281" spans="1:16">
      <c r="A2281" s="37"/>
      <c r="B2281" s="37"/>
      <c r="C2281" s="37"/>
      <c r="D2281" s="37"/>
      <c r="E2281" s="37"/>
      <c r="F2281" s="37"/>
      <c r="G2281" s="37"/>
      <c r="H2281" s="37"/>
      <c r="I2281" s="37"/>
      <c r="J2281" s="37"/>
      <c r="K2281" s="37"/>
      <c r="L2281" s="37"/>
      <c r="M2281" s="79"/>
      <c r="N2281" s="38"/>
      <c r="O2281" s="22" t="str">
        <f>IF(学校情報入力!$C$7="","",IF(学校情報入力!$C$7=登録データ!F2281,1,0))</f>
        <v/>
      </c>
      <c r="P2281" s="22" t="str">
        <f>IF(学校情報入力!$C$7="","",IF(学校情報入力!$C$7=登録データ!M2281,1,0))</f>
        <v/>
      </c>
    </row>
    <row r="2282" spans="1:16">
      <c r="A2282" s="37"/>
      <c r="B2282" s="37"/>
      <c r="C2282" s="37"/>
      <c r="D2282" s="37"/>
      <c r="E2282" s="37"/>
      <c r="F2282" s="37"/>
      <c r="G2282" s="37"/>
      <c r="H2282" s="37"/>
      <c r="I2282" s="37"/>
      <c r="J2282" s="37"/>
      <c r="K2282" s="37"/>
      <c r="L2282" s="37"/>
      <c r="M2282" s="79"/>
      <c r="N2282" s="38"/>
      <c r="O2282" s="22" t="str">
        <f>IF(学校情報入力!$C$7="","",IF(学校情報入力!$C$7=登録データ!F2282,1,0))</f>
        <v/>
      </c>
      <c r="P2282" s="22" t="str">
        <f>IF(学校情報入力!$C$7="","",IF(学校情報入力!$C$7=登録データ!M2282,1,0))</f>
        <v/>
      </c>
    </row>
    <row r="2283" spans="1:16">
      <c r="A2283" s="37"/>
      <c r="B2283" s="37"/>
      <c r="C2283" s="37"/>
      <c r="D2283" s="37"/>
      <c r="E2283" s="37"/>
      <c r="F2283" s="37"/>
      <c r="G2283" s="37"/>
      <c r="H2283" s="37"/>
      <c r="I2283" s="37"/>
      <c r="J2283" s="37"/>
      <c r="K2283" s="37"/>
      <c r="L2283" s="37"/>
      <c r="M2283" s="79"/>
      <c r="N2283" s="38"/>
      <c r="O2283" s="22" t="str">
        <f>IF(学校情報入力!$C$7="","",IF(学校情報入力!$C$7=登録データ!F2283,1,0))</f>
        <v/>
      </c>
      <c r="P2283" s="22" t="str">
        <f>IF(学校情報入力!$C$7="","",IF(学校情報入力!$C$7=登録データ!M2283,1,0))</f>
        <v/>
      </c>
    </row>
    <row r="2284" spans="1:16">
      <c r="A2284" s="37"/>
      <c r="B2284" s="37"/>
      <c r="C2284" s="37"/>
      <c r="D2284" s="37"/>
      <c r="E2284" s="37"/>
      <c r="F2284" s="37"/>
      <c r="G2284" s="37"/>
      <c r="H2284" s="37"/>
      <c r="I2284" s="37"/>
      <c r="J2284" s="37"/>
      <c r="K2284" s="37"/>
      <c r="L2284" s="37"/>
      <c r="M2284" s="79"/>
      <c r="N2284" s="38"/>
      <c r="O2284" s="22" t="str">
        <f>IF(学校情報入力!$C$7="","",IF(学校情報入力!$C$7=登録データ!F2284,1,0))</f>
        <v/>
      </c>
      <c r="P2284" s="22" t="str">
        <f>IF(学校情報入力!$C$7="","",IF(学校情報入力!$C$7=登録データ!M2284,1,0))</f>
        <v/>
      </c>
    </row>
    <row r="2285" spans="1:16">
      <c r="A2285" s="37"/>
      <c r="B2285" s="37"/>
      <c r="C2285" s="37"/>
      <c r="D2285" s="37"/>
      <c r="E2285" s="37"/>
      <c r="F2285" s="37"/>
      <c r="G2285" s="37"/>
      <c r="H2285" s="37"/>
      <c r="I2285" s="37"/>
      <c r="J2285" s="37"/>
      <c r="K2285" s="37"/>
      <c r="L2285" s="37"/>
      <c r="M2285" s="79"/>
      <c r="N2285" s="38"/>
      <c r="O2285" s="22" t="str">
        <f>IF(学校情報入力!$C$7="","",IF(学校情報入力!$C$7=登録データ!F2285,1,0))</f>
        <v/>
      </c>
      <c r="P2285" s="22" t="str">
        <f>IF(学校情報入力!$C$7="","",IF(学校情報入力!$C$7=登録データ!M2285,1,0))</f>
        <v/>
      </c>
    </row>
    <row r="2286" spans="1:16">
      <c r="A2286" s="37"/>
      <c r="B2286" s="37"/>
      <c r="C2286" s="37"/>
      <c r="D2286" s="37"/>
      <c r="E2286" s="37"/>
      <c r="F2286" s="37"/>
      <c r="G2286" s="37"/>
      <c r="H2286" s="37"/>
      <c r="I2286" s="37"/>
      <c r="J2286" s="37"/>
      <c r="K2286" s="37"/>
      <c r="L2286" s="37"/>
      <c r="M2286" s="79"/>
      <c r="N2286" s="38"/>
      <c r="O2286" s="22" t="str">
        <f>IF(学校情報入力!$C$7="","",IF(学校情報入力!$C$7=登録データ!F2286,1,0))</f>
        <v/>
      </c>
      <c r="P2286" s="22" t="str">
        <f>IF(学校情報入力!$C$7="","",IF(学校情報入力!$C$7=登録データ!M2286,1,0))</f>
        <v/>
      </c>
    </row>
    <row r="2287" spans="1:16">
      <c r="A2287" s="37"/>
      <c r="B2287" s="37"/>
      <c r="C2287" s="37"/>
      <c r="D2287" s="37"/>
      <c r="E2287" s="37"/>
      <c r="F2287" s="37"/>
      <c r="G2287" s="37"/>
      <c r="H2287" s="37"/>
      <c r="I2287" s="37"/>
      <c r="J2287" s="37"/>
      <c r="K2287" s="37"/>
      <c r="L2287" s="37"/>
      <c r="M2287" s="79"/>
      <c r="N2287" s="38"/>
      <c r="O2287" s="22" t="str">
        <f>IF(学校情報入力!$C$7="","",IF(学校情報入力!$C$7=登録データ!F2287,1,0))</f>
        <v/>
      </c>
      <c r="P2287" s="22" t="str">
        <f>IF(学校情報入力!$C$7="","",IF(学校情報入力!$C$7=登録データ!M2287,1,0))</f>
        <v/>
      </c>
    </row>
    <row r="2288" spans="1:16">
      <c r="A2288" s="37"/>
      <c r="B2288" s="37"/>
      <c r="C2288" s="37"/>
      <c r="D2288" s="37"/>
      <c r="E2288" s="37"/>
      <c r="F2288" s="37"/>
      <c r="G2288" s="37"/>
      <c r="H2288" s="37"/>
      <c r="I2288" s="37"/>
      <c r="J2288" s="37"/>
      <c r="K2288" s="37"/>
      <c r="L2288" s="37"/>
      <c r="M2288" s="79"/>
      <c r="N2288" s="38"/>
      <c r="O2288" s="22" t="str">
        <f>IF(学校情報入力!$C$7="","",IF(学校情報入力!$C$7=登録データ!F2288,1,0))</f>
        <v/>
      </c>
      <c r="P2288" s="22" t="str">
        <f>IF(学校情報入力!$C$7="","",IF(学校情報入力!$C$7=登録データ!M2288,1,0))</f>
        <v/>
      </c>
    </row>
    <row r="2289" spans="1:16">
      <c r="A2289" s="37"/>
      <c r="B2289" s="37"/>
      <c r="C2289" s="37"/>
      <c r="D2289" s="37"/>
      <c r="E2289" s="37"/>
      <c r="F2289" s="37"/>
      <c r="G2289" s="37"/>
      <c r="H2289" s="37"/>
      <c r="I2289" s="37"/>
      <c r="J2289" s="37"/>
      <c r="K2289" s="37"/>
      <c r="L2289" s="37"/>
      <c r="M2289" s="79"/>
      <c r="N2289" s="38"/>
      <c r="O2289" s="22" t="str">
        <f>IF(学校情報入力!$C$7="","",IF(学校情報入力!$C$7=登録データ!F2289,1,0))</f>
        <v/>
      </c>
      <c r="P2289" s="22" t="str">
        <f>IF(学校情報入力!$C$7="","",IF(学校情報入力!$C$7=登録データ!M2289,1,0))</f>
        <v/>
      </c>
    </row>
    <row r="2290" spans="1:16">
      <c r="A2290" s="37"/>
      <c r="B2290" s="37"/>
      <c r="C2290" s="37"/>
      <c r="D2290" s="37"/>
      <c r="E2290" s="37"/>
      <c r="F2290" s="37"/>
      <c r="G2290" s="37"/>
      <c r="H2290" s="37"/>
      <c r="I2290" s="37"/>
      <c r="J2290" s="37"/>
      <c r="K2290" s="37"/>
      <c r="L2290" s="37"/>
      <c r="M2290" s="79"/>
      <c r="N2290" s="38"/>
      <c r="O2290" s="22" t="str">
        <f>IF(学校情報入力!$C$7="","",IF(学校情報入力!$C$7=登録データ!F2290,1,0))</f>
        <v/>
      </c>
      <c r="P2290" s="22" t="str">
        <f>IF(学校情報入力!$C$7="","",IF(学校情報入力!$C$7=登録データ!M2290,1,0))</f>
        <v/>
      </c>
    </row>
    <row r="2291" spans="1:16">
      <c r="A2291" s="37"/>
      <c r="B2291" s="37"/>
      <c r="C2291" s="37"/>
      <c r="D2291" s="37"/>
      <c r="E2291" s="37"/>
      <c r="F2291" s="37"/>
      <c r="G2291" s="37"/>
      <c r="H2291" s="37"/>
      <c r="I2291" s="37"/>
      <c r="J2291" s="37"/>
      <c r="K2291" s="37"/>
      <c r="L2291" s="37"/>
      <c r="M2291" s="79"/>
      <c r="N2291" s="38"/>
      <c r="O2291" s="22" t="str">
        <f>IF(学校情報入力!$C$7="","",IF(学校情報入力!$C$7=登録データ!F2291,1,0))</f>
        <v/>
      </c>
      <c r="P2291" s="22" t="str">
        <f>IF(学校情報入力!$C$7="","",IF(学校情報入力!$C$7=登録データ!M2291,1,0))</f>
        <v/>
      </c>
    </row>
    <row r="2292" spans="1:16">
      <c r="A2292" s="37"/>
      <c r="B2292" s="37"/>
      <c r="C2292" s="37"/>
      <c r="D2292" s="37"/>
      <c r="E2292" s="37"/>
      <c r="F2292" s="37"/>
      <c r="G2292" s="37"/>
      <c r="H2292" s="37"/>
      <c r="I2292" s="37"/>
      <c r="J2292" s="37"/>
      <c r="K2292" s="37"/>
      <c r="L2292" s="37"/>
      <c r="M2292" s="79"/>
      <c r="N2292" s="38"/>
      <c r="O2292" s="22" t="str">
        <f>IF(学校情報入力!$C$7="","",IF(学校情報入力!$C$7=登録データ!F2292,1,0))</f>
        <v/>
      </c>
      <c r="P2292" s="22" t="str">
        <f>IF(学校情報入力!$C$7="","",IF(学校情報入力!$C$7=登録データ!M2292,1,0))</f>
        <v/>
      </c>
    </row>
    <row r="2293" spans="1:16">
      <c r="A2293" s="37"/>
      <c r="B2293" s="37"/>
      <c r="C2293" s="37"/>
      <c r="D2293" s="37"/>
      <c r="E2293" s="37"/>
      <c r="F2293" s="37"/>
      <c r="G2293" s="37"/>
      <c r="H2293" s="37"/>
      <c r="I2293" s="37"/>
      <c r="J2293" s="37"/>
      <c r="K2293" s="37"/>
      <c r="L2293" s="37"/>
      <c r="M2293" s="79"/>
      <c r="N2293" s="38"/>
      <c r="O2293" s="22" t="str">
        <f>IF(学校情報入力!$C$7="","",IF(学校情報入力!$C$7=登録データ!F2293,1,0))</f>
        <v/>
      </c>
      <c r="P2293" s="22" t="str">
        <f>IF(学校情報入力!$C$7="","",IF(学校情報入力!$C$7=登録データ!M2293,1,0))</f>
        <v/>
      </c>
    </row>
    <row r="2294" spans="1:16">
      <c r="A2294" s="37"/>
      <c r="B2294" s="37"/>
      <c r="C2294" s="37"/>
      <c r="D2294" s="37"/>
      <c r="E2294" s="37"/>
      <c r="F2294" s="37"/>
      <c r="G2294" s="37"/>
      <c r="H2294" s="37"/>
      <c r="I2294" s="37"/>
      <c r="J2294" s="37"/>
      <c r="K2294" s="37"/>
      <c r="L2294" s="37"/>
      <c r="M2294" s="79"/>
      <c r="N2294" s="38"/>
      <c r="O2294" s="22" t="str">
        <f>IF(学校情報入力!$C$7="","",IF(学校情報入力!$C$7=登録データ!F2294,1,0))</f>
        <v/>
      </c>
      <c r="P2294" s="22" t="str">
        <f>IF(学校情報入力!$C$7="","",IF(学校情報入力!$C$7=登録データ!M2294,1,0))</f>
        <v/>
      </c>
    </row>
    <row r="2295" spans="1:16">
      <c r="A2295" s="37"/>
      <c r="B2295" s="37"/>
      <c r="C2295" s="37"/>
      <c r="D2295" s="37"/>
      <c r="E2295" s="37"/>
      <c r="F2295" s="37"/>
      <c r="G2295" s="37"/>
      <c r="H2295" s="37"/>
      <c r="I2295" s="37"/>
      <c r="J2295" s="37"/>
      <c r="K2295" s="37"/>
      <c r="L2295" s="37"/>
      <c r="M2295" s="79"/>
      <c r="N2295" s="38"/>
      <c r="O2295" s="22" t="str">
        <f>IF(学校情報入力!$C$7="","",IF(学校情報入力!$C$7=登録データ!F2295,1,0))</f>
        <v/>
      </c>
      <c r="P2295" s="22" t="str">
        <f>IF(学校情報入力!$C$7="","",IF(学校情報入力!$C$7=登録データ!M2295,1,0))</f>
        <v/>
      </c>
    </row>
    <row r="2296" spans="1:16">
      <c r="A2296" s="37"/>
      <c r="B2296" s="37"/>
      <c r="C2296" s="37"/>
      <c r="D2296" s="37"/>
      <c r="E2296" s="37"/>
      <c r="F2296" s="37"/>
      <c r="G2296" s="37"/>
      <c r="H2296" s="37"/>
      <c r="I2296" s="37"/>
      <c r="J2296" s="37"/>
      <c r="K2296" s="37"/>
      <c r="L2296" s="37"/>
      <c r="M2296" s="79"/>
      <c r="N2296" s="38"/>
      <c r="O2296" s="22" t="str">
        <f>IF(学校情報入力!$C$7="","",IF(学校情報入力!$C$7=登録データ!F2296,1,0))</f>
        <v/>
      </c>
      <c r="P2296" s="22" t="str">
        <f>IF(学校情報入力!$C$7="","",IF(学校情報入力!$C$7=登録データ!M2296,1,0))</f>
        <v/>
      </c>
    </row>
    <row r="2297" spans="1:16">
      <c r="A2297" s="37"/>
      <c r="B2297" s="37"/>
      <c r="C2297" s="37"/>
      <c r="D2297" s="37"/>
      <c r="E2297" s="37"/>
      <c r="F2297" s="37"/>
      <c r="G2297" s="37"/>
      <c r="H2297" s="37"/>
      <c r="I2297" s="37"/>
      <c r="J2297" s="37"/>
      <c r="K2297" s="37"/>
      <c r="L2297" s="37"/>
      <c r="M2297" s="79"/>
      <c r="N2297" s="38"/>
      <c r="O2297" s="22" t="str">
        <f>IF(学校情報入力!$C$7="","",IF(学校情報入力!$C$7=登録データ!F2297,1,0))</f>
        <v/>
      </c>
      <c r="P2297" s="22" t="str">
        <f>IF(学校情報入力!$C$7="","",IF(学校情報入力!$C$7=登録データ!M2297,1,0))</f>
        <v/>
      </c>
    </row>
    <row r="2298" spans="1:16">
      <c r="A2298" s="37"/>
      <c r="B2298" s="37"/>
      <c r="C2298" s="37"/>
      <c r="D2298" s="37"/>
      <c r="E2298" s="37"/>
      <c r="F2298" s="37"/>
      <c r="G2298" s="37"/>
      <c r="H2298" s="37"/>
      <c r="I2298" s="37"/>
      <c r="J2298" s="37"/>
      <c r="K2298" s="37"/>
      <c r="L2298" s="37"/>
      <c r="M2298" s="79"/>
      <c r="N2298" s="38"/>
      <c r="O2298" s="22" t="str">
        <f>IF(学校情報入力!$C$7="","",IF(学校情報入力!$C$7=登録データ!F2298,1,0))</f>
        <v/>
      </c>
      <c r="P2298" s="22" t="str">
        <f>IF(学校情報入力!$C$7="","",IF(学校情報入力!$C$7=登録データ!M2298,1,0))</f>
        <v/>
      </c>
    </row>
    <row r="2299" spans="1:16">
      <c r="A2299" s="37"/>
      <c r="B2299" s="37"/>
      <c r="C2299" s="37"/>
      <c r="D2299" s="37"/>
      <c r="E2299" s="37"/>
      <c r="F2299" s="37"/>
      <c r="G2299" s="37"/>
      <c r="H2299" s="37"/>
      <c r="I2299" s="37"/>
      <c r="J2299" s="37"/>
      <c r="K2299" s="37"/>
      <c r="L2299" s="37"/>
      <c r="M2299" s="79"/>
      <c r="N2299" s="38"/>
      <c r="O2299" s="22" t="str">
        <f>IF(学校情報入力!$C$7="","",IF(学校情報入力!$C$7=登録データ!F2299,1,0))</f>
        <v/>
      </c>
      <c r="P2299" s="22" t="str">
        <f>IF(学校情報入力!$C$7="","",IF(学校情報入力!$C$7=登録データ!M2299,1,0))</f>
        <v/>
      </c>
    </row>
    <row r="2300" spans="1:16">
      <c r="A2300" s="37"/>
      <c r="B2300" s="37"/>
      <c r="C2300" s="37"/>
      <c r="D2300" s="37"/>
      <c r="E2300" s="37"/>
      <c r="F2300" s="37"/>
      <c r="G2300" s="37"/>
      <c r="H2300" s="37"/>
      <c r="I2300" s="37"/>
      <c r="J2300" s="37"/>
      <c r="K2300" s="37"/>
      <c r="L2300" s="37"/>
      <c r="M2300" s="79"/>
      <c r="N2300" s="38"/>
      <c r="O2300" s="22" t="str">
        <f>IF(学校情報入力!$C$7="","",IF(学校情報入力!$C$7=登録データ!F2300,1,0))</f>
        <v/>
      </c>
      <c r="P2300" s="22" t="str">
        <f>IF(学校情報入力!$C$7="","",IF(学校情報入力!$C$7=登録データ!M2300,1,0))</f>
        <v/>
      </c>
    </row>
    <row r="2301" spans="1:16">
      <c r="A2301" s="37"/>
      <c r="B2301" s="37"/>
      <c r="C2301" s="37"/>
      <c r="D2301" s="37"/>
      <c r="E2301" s="37"/>
      <c r="F2301" s="37"/>
      <c r="G2301" s="37"/>
      <c r="H2301" s="37"/>
      <c r="I2301" s="37"/>
      <c r="J2301" s="37"/>
      <c r="K2301" s="37"/>
      <c r="L2301" s="37"/>
      <c r="M2301" s="79"/>
      <c r="N2301" s="38"/>
      <c r="O2301" s="22" t="str">
        <f>IF(学校情報入力!$C$7="","",IF(学校情報入力!$C$7=登録データ!F2301,1,0))</f>
        <v/>
      </c>
      <c r="P2301" s="22" t="str">
        <f>IF(学校情報入力!$C$7="","",IF(学校情報入力!$C$7=登録データ!M2301,1,0))</f>
        <v/>
      </c>
    </row>
    <row r="2302" spans="1:16">
      <c r="A2302" s="37"/>
      <c r="B2302" s="37"/>
      <c r="C2302" s="37"/>
      <c r="D2302" s="37"/>
      <c r="E2302" s="37"/>
      <c r="F2302" s="37"/>
      <c r="G2302" s="37"/>
      <c r="H2302" s="37"/>
      <c r="I2302" s="37"/>
      <c r="J2302" s="37"/>
      <c r="K2302" s="37"/>
      <c r="L2302" s="37"/>
      <c r="M2302" s="79"/>
      <c r="N2302" s="38"/>
      <c r="O2302" s="22" t="str">
        <f>IF(学校情報入力!$C$7="","",IF(学校情報入力!$C$7=登録データ!F2302,1,0))</f>
        <v/>
      </c>
      <c r="P2302" s="22" t="str">
        <f>IF(学校情報入力!$C$7="","",IF(学校情報入力!$C$7=登録データ!M2302,1,0))</f>
        <v/>
      </c>
    </row>
    <row r="2303" spans="1:16">
      <c r="A2303" s="37"/>
      <c r="B2303" s="37"/>
      <c r="C2303" s="37"/>
      <c r="D2303" s="37"/>
      <c r="E2303" s="37"/>
      <c r="F2303" s="37"/>
      <c r="G2303" s="37"/>
      <c r="H2303" s="37"/>
      <c r="I2303" s="37"/>
      <c r="J2303" s="37"/>
      <c r="K2303" s="37"/>
      <c r="L2303" s="37"/>
      <c r="M2303" s="79"/>
      <c r="N2303" s="38"/>
      <c r="O2303" s="22" t="str">
        <f>IF(学校情報入力!$C$7="","",IF(学校情報入力!$C$7=登録データ!F2303,1,0))</f>
        <v/>
      </c>
      <c r="P2303" s="22" t="str">
        <f>IF(学校情報入力!$C$7="","",IF(学校情報入力!$C$7=登録データ!M2303,1,0))</f>
        <v/>
      </c>
    </row>
    <row r="2304" spans="1:16">
      <c r="A2304" s="37"/>
      <c r="B2304" s="37"/>
      <c r="C2304" s="37"/>
      <c r="D2304" s="37"/>
      <c r="E2304" s="37"/>
      <c r="F2304" s="37"/>
      <c r="G2304" s="37"/>
      <c r="H2304" s="37"/>
      <c r="I2304" s="37"/>
      <c r="J2304" s="37"/>
      <c r="K2304" s="37"/>
      <c r="L2304" s="37"/>
      <c r="M2304" s="79"/>
      <c r="N2304" s="38"/>
      <c r="O2304" s="22" t="str">
        <f>IF(学校情報入力!$C$7="","",IF(学校情報入力!$C$7=登録データ!F2304,1,0))</f>
        <v/>
      </c>
      <c r="P2304" s="22" t="str">
        <f>IF(学校情報入力!$C$7="","",IF(学校情報入力!$C$7=登録データ!M2304,1,0))</f>
        <v/>
      </c>
    </row>
    <row r="2305" spans="1:16">
      <c r="A2305" s="37"/>
      <c r="B2305" s="37"/>
      <c r="C2305" s="37"/>
      <c r="D2305" s="37"/>
      <c r="E2305" s="37"/>
      <c r="F2305" s="37"/>
      <c r="G2305" s="37"/>
      <c r="H2305" s="37"/>
      <c r="I2305" s="37"/>
      <c r="J2305" s="37"/>
      <c r="K2305" s="37"/>
      <c r="L2305" s="37"/>
      <c r="M2305" s="79"/>
      <c r="N2305" s="38"/>
      <c r="O2305" s="22" t="str">
        <f>IF(学校情報入力!$C$7="","",IF(学校情報入力!$C$7=登録データ!F2305,1,0))</f>
        <v/>
      </c>
      <c r="P2305" s="22" t="str">
        <f>IF(学校情報入力!$C$7="","",IF(学校情報入力!$C$7=登録データ!M2305,1,0))</f>
        <v/>
      </c>
    </row>
    <row r="2306" spans="1:16">
      <c r="A2306" s="37"/>
      <c r="B2306" s="37"/>
      <c r="C2306" s="37"/>
      <c r="D2306" s="37"/>
      <c r="E2306" s="37"/>
      <c r="F2306" s="37"/>
      <c r="G2306" s="37"/>
      <c r="H2306" s="37"/>
      <c r="I2306" s="37"/>
      <c r="J2306" s="37"/>
      <c r="K2306" s="37"/>
      <c r="L2306" s="37"/>
      <c r="M2306" s="79"/>
      <c r="N2306" s="38"/>
      <c r="O2306" s="22" t="str">
        <f>IF(学校情報入力!$C$7="","",IF(学校情報入力!$C$7=登録データ!F2306,1,0))</f>
        <v/>
      </c>
      <c r="P2306" s="22" t="str">
        <f>IF(学校情報入力!$C$7="","",IF(学校情報入力!$C$7=登録データ!M2306,1,0))</f>
        <v/>
      </c>
    </row>
    <row r="2307" spans="1:16">
      <c r="A2307" s="37"/>
      <c r="B2307" s="37"/>
      <c r="C2307" s="37"/>
      <c r="D2307" s="37"/>
      <c r="E2307" s="37"/>
      <c r="F2307" s="37"/>
      <c r="G2307" s="37"/>
      <c r="H2307" s="37"/>
      <c r="I2307" s="37"/>
      <c r="J2307" s="37"/>
      <c r="K2307" s="37"/>
      <c r="L2307" s="37"/>
      <c r="M2307" s="79"/>
      <c r="N2307" s="38"/>
      <c r="O2307" s="22" t="str">
        <f>IF(学校情報入力!$C$7="","",IF(学校情報入力!$C$7=登録データ!F2307,1,0))</f>
        <v/>
      </c>
      <c r="P2307" s="22" t="str">
        <f>IF(学校情報入力!$C$7="","",IF(学校情報入力!$C$7=登録データ!M2307,1,0))</f>
        <v/>
      </c>
    </row>
    <row r="2308" spans="1:16">
      <c r="A2308" s="37"/>
      <c r="B2308" s="37"/>
      <c r="C2308" s="37"/>
      <c r="D2308" s="37"/>
      <c r="E2308" s="37"/>
      <c r="F2308" s="37"/>
      <c r="G2308" s="37"/>
      <c r="H2308" s="37"/>
      <c r="I2308" s="37"/>
      <c r="J2308" s="37"/>
      <c r="K2308" s="37"/>
      <c r="L2308" s="37"/>
      <c r="M2308" s="79"/>
      <c r="N2308" s="38"/>
      <c r="O2308" s="22" t="str">
        <f>IF(学校情報入力!$C$7="","",IF(学校情報入力!$C$7=登録データ!F2308,1,0))</f>
        <v/>
      </c>
      <c r="P2308" s="22" t="str">
        <f>IF(学校情報入力!$C$7="","",IF(学校情報入力!$C$7=登録データ!M2308,1,0))</f>
        <v/>
      </c>
    </row>
    <row r="2309" spans="1:16">
      <c r="A2309" s="37"/>
      <c r="B2309" s="37"/>
      <c r="C2309" s="37"/>
      <c r="D2309" s="37"/>
      <c r="E2309" s="37"/>
      <c r="F2309" s="37"/>
      <c r="G2309" s="37"/>
      <c r="H2309" s="37"/>
      <c r="I2309" s="37"/>
      <c r="J2309" s="37"/>
      <c r="K2309" s="37"/>
      <c r="L2309" s="37"/>
      <c r="M2309" s="79"/>
      <c r="N2309" s="38"/>
      <c r="O2309" s="22" t="str">
        <f>IF(学校情報入力!$C$7="","",IF(学校情報入力!$C$7=登録データ!F2309,1,0))</f>
        <v/>
      </c>
      <c r="P2309" s="22" t="str">
        <f>IF(学校情報入力!$C$7="","",IF(学校情報入力!$C$7=登録データ!M2309,1,0))</f>
        <v/>
      </c>
    </row>
    <row r="2310" spans="1:16">
      <c r="A2310" s="37"/>
      <c r="B2310" s="37"/>
      <c r="C2310" s="37"/>
      <c r="D2310" s="37"/>
      <c r="E2310" s="37"/>
      <c r="F2310" s="37"/>
      <c r="G2310" s="37"/>
      <c r="H2310" s="37"/>
      <c r="I2310" s="37"/>
      <c r="J2310" s="37"/>
      <c r="K2310" s="37"/>
      <c r="L2310" s="37"/>
      <c r="M2310" s="79"/>
      <c r="N2310" s="38"/>
      <c r="O2310" s="22" t="str">
        <f>IF(学校情報入力!$C$7="","",IF(学校情報入力!$C$7=登録データ!F2310,1,0))</f>
        <v/>
      </c>
      <c r="P2310" s="22" t="str">
        <f>IF(学校情報入力!$C$7="","",IF(学校情報入力!$C$7=登録データ!M2310,1,0))</f>
        <v/>
      </c>
    </row>
    <row r="2311" spans="1:16">
      <c r="A2311" s="37"/>
      <c r="B2311" s="37"/>
      <c r="C2311" s="37"/>
      <c r="D2311" s="37"/>
      <c r="E2311" s="37"/>
      <c r="F2311" s="37"/>
      <c r="G2311" s="37"/>
      <c r="H2311" s="37"/>
      <c r="I2311" s="37"/>
      <c r="J2311" s="37"/>
      <c r="K2311" s="37"/>
      <c r="L2311" s="37"/>
      <c r="M2311" s="79"/>
      <c r="N2311" s="38"/>
      <c r="O2311" s="22" t="str">
        <f>IF(学校情報入力!$C$7="","",IF(学校情報入力!$C$7=登録データ!F2311,1,0))</f>
        <v/>
      </c>
      <c r="P2311" s="22" t="str">
        <f>IF(学校情報入力!$C$7="","",IF(学校情報入力!$C$7=登録データ!M2311,1,0))</f>
        <v/>
      </c>
    </row>
    <row r="2312" spans="1:16">
      <c r="A2312" s="37"/>
      <c r="B2312" s="37"/>
      <c r="C2312" s="37"/>
      <c r="D2312" s="37"/>
      <c r="E2312" s="37"/>
      <c r="F2312" s="37"/>
      <c r="G2312" s="37"/>
      <c r="H2312" s="37"/>
      <c r="I2312" s="37"/>
      <c r="J2312" s="37"/>
      <c r="K2312" s="37"/>
      <c r="L2312" s="37"/>
      <c r="M2312" s="79"/>
      <c r="N2312" s="38"/>
      <c r="O2312" s="22" t="str">
        <f>IF(学校情報入力!$C$7="","",IF(学校情報入力!$C$7=登録データ!F2312,1,0))</f>
        <v/>
      </c>
      <c r="P2312" s="22" t="str">
        <f>IF(学校情報入力!$C$7="","",IF(学校情報入力!$C$7=登録データ!M2312,1,0))</f>
        <v/>
      </c>
    </row>
    <row r="2313" spans="1:16">
      <c r="A2313" s="37"/>
      <c r="B2313" s="37"/>
      <c r="C2313" s="37"/>
      <c r="D2313" s="37"/>
      <c r="E2313" s="37"/>
      <c r="F2313" s="37"/>
      <c r="G2313" s="37"/>
      <c r="H2313" s="37"/>
      <c r="I2313" s="37"/>
      <c r="J2313" s="37"/>
      <c r="K2313" s="37"/>
      <c r="L2313" s="37"/>
      <c r="M2313" s="79"/>
      <c r="N2313" s="38"/>
      <c r="O2313" s="22" t="str">
        <f>IF(学校情報入力!$C$7="","",IF(学校情報入力!$C$7=登録データ!F2313,1,0))</f>
        <v/>
      </c>
      <c r="P2313" s="22" t="str">
        <f>IF(学校情報入力!$C$7="","",IF(学校情報入力!$C$7=登録データ!M2313,1,0))</f>
        <v/>
      </c>
    </row>
    <row r="2314" spans="1:16">
      <c r="A2314" s="37"/>
      <c r="B2314" s="37"/>
      <c r="C2314" s="37"/>
      <c r="D2314" s="37"/>
      <c r="E2314" s="37"/>
      <c r="F2314" s="37"/>
      <c r="G2314" s="37"/>
      <c r="H2314" s="37"/>
      <c r="I2314" s="37"/>
      <c r="J2314" s="37"/>
      <c r="K2314" s="37"/>
      <c r="L2314" s="37"/>
      <c r="M2314" s="79"/>
      <c r="N2314" s="38"/>
      <c r="O2314" s="22" t="str">
        <f>IF(学校情報入力!$C$7="","",IF(学校情報入力!$C$7=登録データ!F2314,1,0))</f>
        <v/>
      </c>
      <c r="P2314" s="22" t="str">
        <f>IF(学校情報入力!$C$7="","",IF(学校情報入力!$C$7=登録データ!M2314,1,0))</f>
        <v/>
      </c>
    </row>
    <row r="2315" spans="1:16">
      <c r="A2315" s="37"/>
      <c r="B2315" s="37"/>
      <c r="C2315" s="37"/>
      <c r="D2315" s="37"/>
      <c r="E2315" s="37"/>
      <c r="F2315" s="37"/>
      <c r="G2315" s="37"/>
      <c r="H2315" s="37"/>
      <c r="I2315" s="37"/>
      <c r="J2315" s="37"/>
      <c r="K2315" s="37"/>
      <c r="L2315" s="37"/>
      <c r="M2315" s="79"/>
      <c r="N2315" s="38"/>
      <c r="O2315" s="22" t="str">
        <f>IF(学校情報入力!$C$7="","",IF(学校情報入力!$C$7=登録データ!F2315,1,0))</f>
        <v/>
      </c>
      <c r="P2315" s="22" t="str">
        <f>IF(学校情報入力!$C$7="","",IF(学校情報入力!$C$7=登録データ!M2315,1,0))</f>
        <v/>
      </c>
    </row>
    <row r="2316" spans="1:16">
      <c r="A2316" s="37"/>
      <c r="B2316" s="37"/>
      <c r="C2316" s="37"/>
      <c r="D2316" s="37"/>
      <c r="E2316" s="37"/>
      <c r="F2316" s="37"/>
      <c r="G2316" s="37"/>
      <c r="H2316" s="37"/>
      <c r="I2316" s="37"/>
      <c r="J2316" s="37"/>
      <c r="K2316" s="37"/>
      <c r="L2316" s="37"/>
      <c r="M2316" s="79"/>
      <c r="N2316" s="38"/>
      <c r="O2316" s="22" t="str">
        <f>IF(学校情報入力!$C$7="","",IF(学校情報入力!$C$7=登録データ!F2316,1,0))</f>
        <v/>
      </c>
      <c r="P2316" s="22" t="str">
        <f>IF(学校情報入力!$C$7="","",IF(学校情報入力!$C$7=登録データ!M2316,1,0))</f>
        <v/>
      </c>
    </row>
    <row r="2317" spans="1:16">
      <c r="A2317" s="37"/>
      <c r="B2317" s="37"/>
      <c r="C2317" s="37"/>
      <c r="D2317" s="37"/>
      <c r="E2317" s="37"/>
      <c r="F2317" s="37"/>
      <c r="G2317" s="37"/>
      <c r="H2317" s="37"/>
      <c r="I2317" s="37"/>
      <c r="J2317" s="37"/>
      <c r="K2317" s="37"/>
      <c r="L2317" s="37"/>
      <c r="M2317" s="79"/>
      <c r="N2317" s="38"/>
      <c r="O2317" s="22" t="str">
        <f>IF(学校情報入力!$C$7="","",IF(学校情報入力!$C$7=登録データ!F2317,1,0))</f>
        <v/>
      </c>
      <c r="P2317" s="22" t="str">
        <f>IF(学校情報入力!$C$7="","",IF(学校情報入力!$C$7=登録データ!M2317,1,0))</f>
        <v/>
      </c>
    </row>
    <row r="2318" spans="1:16">
      <c r="A2318" s="37"/>
      <c r="B2318" s="37"/>
      <c r="C2318" s="37"/>
      <c r="D2318" s="37"/>
      <c r="E2318" s="37"/>
      <c r="F2318" s="37"/>
      <c r="G2318" s="37"/>
      <c r="H2318" s="37"/>
      <c r="I2318" s="37"/>
      <c r="J2318" s="37"/>
      <c r="K2318" s="37"/>
      <c r="L2318" s="37"/>
      <c r="M2318" s="79"/>
      <c r="N2318" s="38"/>
      <c r="O2318" s="22" t="str">
        <f>IF(学校情報入力!$C$7="","",IF(学校情報入力!$C$7=登録データ!F2318,1,0))</f>
        <v/>
      </c>
      <c r="P2318" s="22" t="str">
        <f>IF(学校情報入力!$C$7="","",IF(学校情報入力!$C$7=登録データ!M2318,1,0))</f>
        <v/>
      </c>
    </row>
    <row r="2319" spans="1:16">
      <c r="A2319" s="37"/>
      <c r="B2319" s="37"/>
      <c r="C2319" s="37"/>
      <c r="D2319" s="37"/>
      <c r="E2319" s="37"/>
      <c r="F2319" s="37"/>
      <c r="G2319" s="37"/>
      <c r="H2319" s="37"/>
      <c r="I2319" s="37"/>
      <c r="J2319" s="37"/>
      <c r="K2319" s="37"/>
      <c r="L2319" s="37"/>
      <c r="M2319" s="79"/>
      <c r="N2319" s="38"/>
      <c r="O2319" s="22" t="str">
        <f>IF(学校情報入力!$C$7="","",IF(学校情報入力!$C$7=登録データ!F2319,1,0))</f>
        <v/>
      </c>
      <c r="P2319" s="22" t="str">
        <f>IF(学校情報入力!$C$7="","",IF(学校情報入力!$C$7=登録データ!M2319,1,0))</f>
        <v/>
      </c>
    </row>
    <row r="2320" spans="1:16">
      <c r="A2320" s="37"/>
      <c r="B2320" s="37"/>
      <c r="C2320" s="37"/>
      <c r="D2320" s="37"/>
      <c r="E2320" s="37"/>
      <c r="F2320" s="37"/>
      <c r="G2320" s="37"/>
      <c r="H2320" s="37"/>
      <c r="I2320" s="37"/>
      <c r="J2320" s="37"/>
      <c r="K2320" s="37"/>
      <c r="L2320" s="37"/>
      <c r="M2320" s="79"/>
      <c r="N2320" s="38"/>
      <c r="O2320" s="22" t="str">
        <f>IF(学校情報入力!$C$7="","",IF(学校情報入力!$C$7=登録データ!F2320,1,0))</f>
        <v/>
      </c>
      <c r="P2320" s="22" t="str">
        <f>IF(学校情報入力!$C$7="","",IF(学校情報入力!$C$7=登録データ!M2320,1,0))</f>
        <v/>
      </c>
    </row>
    <row r="2321" spans="1:16">
      <c r="A2321" s="37"/>
      <c r="B2321" s="37"/>
      <c r="C2321" s="37"/>
      <c r="D2321" s="37"/>
      <c r="E2321" s="37"/>
      <c r="F2321" s="37"/>
      <c r="G2321" s="37"/>
      <c r="H2321" s="37"/>
      <c r="I2321" s="37"/>
      <c r="J2321" s="37"/>
      <c r="K2321" s="37"/>
      <c r="L2321" s="37"/>
      <c r="M2321" s="79"/>
      <c r="N2321" s="38"/>
      <c r="O2321" s="22" t="str">
        <f>IF(学校情報入力!$C$7="","",IF(学校情報入力!$C$7=登録データ!F2321,1,0))</f>
        <v/>
      </c>
      <c r="P2321" s="22" t="str">
        <f>IF(学校情報入力!$C$7="","",IF(学校情報入力!$C$7=登録データ!M2321,1,0))</f>
        <v/>
      </c>
    </row>
    <row r="2322" spans="1:16">
      <c r="A2322" s="37"/>
      <c r="B2322" s="37"/>
      <c r="C2322" s="37"/>
      <c r="D2322" s="37"/>
      <c r="E2322" s="37"/>
      <c r="F2322" s="37"/>
      <c r="G2322" s="37"/>
      <c r="H2322" s="37"/>
      <c r="I2322" s="37"/>
      <c r="J2322" s="37"/>
      <c r="K2322" s="37"/>
      <c r="L2322" s="37"/>
      <c r="M2322" s="79"/>
      <c r="N2322" s="38"/>
      <c r="O2322" s="22" t="str">
        <f>IF(学校情報入力!$C$7="","",IF(学校情報入力!$C$7=登録データ!F2322,1,0))</f>
        <v/>
      </c>
      <c r="P2322" s="22" t="str">
        <f>IF(学校情報入力!$C$7="","",IF(学校情報入力!$C$7=登録データ!M2322,1,0))</f>
        <v/>
      </c>
    </row>
    <row r="2323" spans="1:16">
      <c r="A2323" s="37"/>
      <c r="B2323" s="37"/>
      <c r="C2323" s="37"/>
      <c r="D2323" s="37"/>
      <c r="E2323" s="37"/>
      <c r="F2323" s="37"/>
      <c r="G2323" s="37"/>
      <c r="H2323" s="37"/>
      <c r="I2323" s="37"/>
      <c r="J2323" s="37"/>
      <c r="K2323" s="37"/>
      <c r="L2323" s="37"/>
      <c r="M2323" s="79"/>
      <c r="N2323" s="38"/>
      <c r="O2323" s="22" t="str">
        <f>IF(学校情報入力!$C$7="","",IF(学校情報入力!$C$7=登録データ!F2323,1,0))</f>
        <v/>
      </c>
      <c r="P2323" s="22" t="str">
        <f>IF(学校情報入力!$C$7="","",IF(学校情報入力!$C$7=登録データ!M2323,1,0))</f>
        <v/>
      </c>
    </row>
    <row r="2324" spans="1:16">
      <c r="A2324" s="37"/>
      <c r="B2324" s="37"/>
      <c r="C2324" s="37"/>
      <c r="D2324" s="37"/>
      <c r="E2324" s="37"/>
      <c r="F2324" s="37"/>
      <c r="G2324" s="37"/>
      <c r="H2324" s="37"/>
      <c r="I2324" s="37"/>
      <c r="J2324" s="37"/>
      <c r="K2324" s="37"/>
      <c r="L2324" s="37"/>
      <c r="M2324" s="79"/>
      <c r="N2324" s="38"/>
      <c r="O2324" s="22" t="str">
        <f>IF(学校情報入力!$C$7="","",IF(学校情報入力!$C$7=登録データ!F2324,1,0))</f>
        <v/>
      </c>
      <c r="P2324" s="22" t="str">
        <f>IF(学校情報入力!$C$7="","",IF(学校情報入力!$C$7=登録データ!M2324,1,0))</f>
        <v/>
      </c>
    </row>
    <row r="2325" spans="1:16">
      <c r="A2325" s="37"/>
      <c r="B2325" s="37"/>
      <c r="C2325" s="37"/>
      <c r="D2325" s="37"/>
      <c r="E2325" s="37"/>
      <c r="F2325" s="37"/>
      <c r="G2325" s="37"/>
      <c r="H2325" s="37"/>
      <c r="I2325" s="37"/>
      <c r="J2325" s="37"/>
      <c r="K2325" s="37"/>
      <c r="L2325" s="37"/>
      <c r="M2325" s="79"/>
      <c r="N2325" s="38"/>
      <c r="O2325" s="22" t="str">
        <f>IF(学校情報入力!$C$7="","",IF(学校情報入力!$C$7=登録データ!F2325,1,0))</f>
        <v/>
      </c>
      <c r="P2325" s="22" t="str">
        <f>IF(学校情報入力!$C$7="","",IF(学校情報入力!$C$7=登録データ!M2325,1,0))</f>
        <v/>
      </c>
    </row>
    <row r="2326" spans="1:16">
      <c r="A2326" s="37"/>
      <c r="B2326" s="37"/>
      <c r="C2326" s="37"/>
      <c r="D2326" s="37"/>
      <c r="E2326" s="37"/>
      <c r="F2326" s="37"/>
      <c r="G2326" s="37"/>
      <c r="H2326" s="37"/>
      <c r="I2326" s="37"/>
      <c r="J2326" s="37"/>
      <c r="K2326" s="37"/>
      <c r="L2326" s="37"/>
      <c r="M2326" s="79"/>
      <c r="N2326" s="38"/>
      <c r="O2326" s="22" t="str">
        <f>IF(学校情報入力!$C$7="","",IF(学校情報入力!$C$7=登録データ!F2326,1,0))</f>
        <v/>
      </c>
      <c r="P2326" s="22" t="str">
        <f>IF(学校情報入力!$C$7="","",IF(学校情報入力!$C$7=登録データ!M2326,1,0))</f>
        <v/>
      </c>
    </row>
    <row r="2327" spans="1:16">
      <c r="A2327" s="37"/>
      <c r="B2327" s="37"/>
      <c r="C2327" s="37"/>
      <c r="D2327" s="37"/>
      <c r="E2327" s="37"/>
      <c r="F2327" s="37"/>
      <c r="G2327" s="37"/>
      <c r="H2327" s="37"/>
      <c r="I2327" s="37"/>
      <c r="J2327" s="37"/>
      <c r="K2327" s="37"/>
      <c r="L2327" s="37"/>
      <c r="M2327" s="79"/>
      <c r="N2327" s="38"/>
      <c r="O2327" s="22" t="str">
        <f>IF(学校情報入力!$C$7="","",IF(学校情報入力!$C$7=登録データ!F2327,1,0))</f>
        <v/>
      </c>
      <c r="P2327" s="22" t="str">
        <f>IF(学校情報入力!$C$7="","",IF(学校情報入力!$C$7=登録データ!M2327,1,0))</f>
        <v/>
      </c>
    </row>
    <row r="2328" spans="1:16">
      <c r="A2328" s="37"/>
      <c r="B2328" s="37"/>
      <c r="C2328" s="37"/>
      <c r="D2328" s="37"/>
      <c r="E2328" s="37"/>
      <c r="F2328" s="37"/>
      <c r="G2328" s="37"/>
      <c r="H2328" s="37"/>
      <c r="I2328" s="37"/>
      <c r="J2328" s="37"/>
      <c r="K2328" s="37"/>
      <c r="L2328" s="37"/>
      <c r="M2328" s="79"/>
      <c r="N2328" s="38"/>
      <c r="O2328" s="22" t="str">
        <f>IF(学校情報入力!$C$7="","",IF(学校情報入力!$C$7=登録データ!F2328,1,0))</f>
        <v/>
      </c>
      <c r="P2328" s="22" t="str">
        <f>IF(学校情報入力!$C$7="","",IF(学校情報入力!$C$7=登録データ!M2328,1,0))</f>
        <v/>
      </c>
    </row>
    <row r="2329" spans="1:16">
      <c r="A2329" s="37"/>
      <c r="B2329" s="37"/>
      <c r="C2329" s="37"/>
      <c r="D2329" s="37"/>
      <c r="E2329" s="37"/>
      <c r="F2329" s="37"/>
      <c r="G2329" s="37"/>
      <c r="H2329" s="37"/>
      <c r="I2329" s="37"/>
      <c r="J2329" s="37"/>
      <c r="K2329" s="37"/>
      <c r="L2329" s="37"/>
      <c r="M2329" s="79"/>
      <c r="N2329" s="38"/>
      <c r="O2329" s="22" t="str">
        <f>IF(学校情報入力!$C$7="","",IF(学校情報入力!$C$7=登録データ!F2329,1,0))</f>
        <v/>
      </c>
      <c r="P2329" s="22" t="str">
        <f>IF(学校情報入力!$C$7="","",IF(学校情報入力!$C$7=登録データ!M2329,1,0))</f>
        <v/>
      </c>
    </row>
    <row r="2330" spans="1:16">
      <c r="A2330" s="37"/>
      <c r="B2330" s="37"/>
      <c r="C2330" s="37"/>
      <c r="D2330" s="37"/>
      <c r="E2330" s="37"/>
      <c r="F2330" s="37"/>
      <c r="G2330" s="37"/>
      <c r="H2330" s="37"/>
      <c r="I2330" s="37"/>
      <c r="J2330" s="37"/>
      <c r="K2330" s="37"/>
      <c r="L2330" s="37"/>
      <c r="M2330" s="79"/>
      <c r="N2330" s="38"/>
      <c r="O2330" s="22" t="str">
        <f>IF(学校情報入力!$C$7="","",IF(学校情報入力!$C$7=登録データ!F2330,1,0))</f>
        <v/>
      </c>
      <c r="P2330" s="22" t="str">
        <f>IF(学校情報入力!$C$7="","",IF(学校情報入力!$C$7=登録データ!M2330,1,0))</f>
        <v/>
      </c>
    </row>
    <row r="2331" spans="1:16">
      <c r="A2331" s="37"/>
      <c r="B2331" s="37"/>
      <c r="C2331" s="37"/>
      <c r="D2331" s="37"/>
      <c r="E2331" s="37"/>
      <c r="F2331" s="37"/>
      <c r="G2331" s="37"/>
      <c r="H2331" s="37"/>
      <c r="I2331" s="37"/>
      <c r="J2331" s="37"/>
      <c r="K2331" s="37"/>
      <c r="L2331" s="37"/>
      <c r="M2331" s="79"/>
      <c r="N2331" s="38"/>
      <c r="O2331" s="22" t="str">
        <f>IF(学校情報入力!$C$7="","",IF(学校情報入力!$C$7=登録データ!F2331,1,0))</f>
        <v/>
      </c>
      <c r="P2331" s="22" t="str">
        <f>IF(学校情報入力!$C$7="","",IF(学校情報入力!$C$7=登録データ!M2331,1,0))</f>
        <v/>
      </c>
    </row>
    <row r="2332" spans="1:16">
      <c r="A2332" s="37"/>
      <c r="B2332" s="37"/>
      <c r="C2332" s="37"/>
      <c r="D2332" s="37"/>
      <c r="E2332" s="37"/>
      <c r="F2332" s="37"/>
      <c r="G2332" s="37"/>
      <c r="H2332" s="37"/>
      <c r="I2332" s="37"/>
      <c r="J2332" s="37"/>
      <c r="K2332" s="37"/>
      <c r="L2332" s="37"/>
      <c r="M2332" s="79"/>
      <c r="N2332" s="38"/>
      <c r="O2332" s="22" t="str">
        <f>IF(学校情報入力!$C$7="","",IF(学校情報入力!$C$7=登録データ!F2332,1,0))</f>
        <v/>
      </c>
      <c r="P2332" s="22" t="str">
        <f>IF(学校情報入力!$C$7="","",IF(学校情報入力!$C$7=登録データ!M2332,1,0))</f>
        <v/>
      </c>
    </row>
    <row r="2333" spans="1:16">
      <c r="A2333" s="37"/>
      <c r="B2333" s="37"/>
      <c r="C2333" s="37"/>
      <c r="D2333" s="37"/>
      <c r="E2333" s="37"/>
      <c r="F2333" s="37"/>
      <c r="G2333" s="37"/>
      <c r="H2333" s="37"/>
      <c r="I2333" s="37"/>
      <c r="J2333" s="37"/>
      <c r="K2333" s="37"/>
      <c r="L2333" s="37"/>
      <c r="M2333" s="79"/>
      <c r="N2333" s="38"/>
      <c r="O2333" s="22" t="str">
        <f>IF(学校情報入力!$C$7="","",IF(学校情報入力!$C$7=登録データ!F2333,1,0))</f>
        <v/>
      </c>
      <c r="P2333" s="22" t="str">
        <f>IF(学校情報入力!$C$7="","",IF(学校情報入力!$C$7=登録データ!M2333,1,0))</f>
        <v/>
      </c>
    </row>
    <row r="2334" spans="1:16">
      <c r="A2334" s="37"/>
      <c r="B2334" s="37"/>
      <c r="C2334" s="37"/>
      <c r="D2334" s="37"/>
      <c r="E2334" s="37"/>
      <c r="F2334" s="37"/>
      <c r="G2334" s="37"/>
      <c r="H2334" s="37"/>
      <c r="I2334" s="37"/>
      <c r="J2334" s="37"/>
      <c r="K2334" s="37"/>
      <c r="L2334" s="37"/>
      <c r="M2334" s="79"/>
      <c r="N2334" s="38"/>
      <c r="O2334" s="22" t="str">
        <f>IF(学校情報入力!$C$7="","",IF(学校情報入力!$C$7=登録データ!F2334,1,0))</f>
        <v/>
      </c>
      <c r="P2334" s="22" t="str">
        <f>IF(学校情報入力!$C$7="","",IF(学校情報入力!$C$7=登録データ!M2334,1,0))</f>
        <v/>
      </c>
    </row>
    <row r="2335" spans="1:16">
      <c r="A2335" s="37"/>
      <c r="B2335" s="37"/>
      <c r="C2335" s="37"/>
      <c r="D2335" s="37"/>
      <c r="E2335" s="37"/>
      <c r="F2335" s="37"/>
      <c r="G2335" s="37"/>
      <c r="H2335" s="37"/>
      <c r="I2335" s="37"/>
      <c r="J2335" s="37"/>
      <c r="K2335" s="37"/>
      <c r="L2335" s="37"/>
      <c r="M2335" s="79"/>
      <c r="N2335" s="38"/>
      <c r="O2335" s="22" t="str">
        <f>IF(学校情報入力!$C$7="","",IF(学校情報入力!$C$7=登録データ!F2335,1,0))</f>
        <v/>
      </c>
      <c r="P2335" s="22" t="str">
        <f>IF(学校情報入力!$C$7="","",IF(学校情報入力!$C$7=登録データ!M2335,1,0))</f>
        <v/>
      </c>
    </row>
    <row r="2336" spans="1:16">
      <c r="A2336" s="37"/>
      <c r="B2336" s="37"/>
      <c r="C2336" s="37"/>
      <c r="D2336" s="37"/>
      <c r="E2336" s="37"/>
      <c r="F2336" s="37"/>
      <c r="G2336" s="37"/>
      <c r="H2336" s="37"/>
      <c r="I2336" s="37"/>
      <c r="J2336" s="37"/>
      <c r="K2336" s="37"/>
      <c r="L2336" s="37"/>
      <c r="M2336" s="79"/>
      <c r="N2336" s="38"/>
      <c r="O2336" s="22" t="str">
        <f>IF(学校情報入力!$C$7="","",IF(学校情報入力!$C$7=登録データ!F2336,1,0))</f>
        <v/>
      </c>
      <c r="P2336" s="22" t="str">
        <f>IF(学校情報入力!$C$7="","",IF(学校情報入力!$C$7=登録データ!M2336,1,0))</f>
        <v/>
      </c>
    </row>
    <row r="2337" spans="1:16">
      <c r="A2337" s="37"/>
      <c r="B2337" s="37"/>
      <c r="C2337" s="37"/>
      <c r="D2337" s="37"/>
      <c r="E2337" s="37"/>
      <c r="F2337" s="37"/>
      <c r="G2337" s="37"/>
      <c r="H2337" s="37"/>
      <c r="I2337" s="37"/>
      <c r="J2337" s="37"/>
      <c r="K2337" s="37"/>
      <c r="L2337" s="37"/>
      <c r="M2337" s="79"/>
      <c r="N2337" s="38"/>
      <c r="O2337" s="22" t="str">
        <f>IF(学校情報入力!$C$7="","",IF(学校情報入力!$C$7=登録データ!F2337,1,0))</f>
        <v/>
      </c>
      <c r="P2337" s="22" t="str">
        <f>IF(学校情報入力!$C$7="","",IF(学校情報入力!$C$7=登録データ!M2337,1,0))</f>
        <v/>
      </c>
    </row>
    <row r="2338" spans="1:16">
      <c r="A2338" s="37"/>
      <c r="B2338" s="37"/>
      <c r="C2338" s="37"/>
      <c r="D2338" s="37"/>
      <c r="E2338" s="37"/>
      <c r="F2338" s="37"/>
      <c r="G2338" s="37"/>
      <c r="H2338" s="37"/>
      <c r="I2338" s="37"/>
      <c r="J2338" s="37"/>
      <c r="K2338" s="37"/>
      <c r="L2338" s="37"/>
      <c r="M2338" s="79"/>
      <c r="N2338" s="38"/>
      <c r="O2338" s="22" t="str">
        <f>IF(学校情報入力!$C$7="","",IF(学校情報入力!$C$7=登録データ!F2338,1,0))</f>
        <v/>
      </c>
      <c r="P2338" s="22" t="str">
        <f>IF(学校情報入力!$C$7="","",IF(学校情報入力!$C$7=登録データ!M2338,1,0))</f>
        <v/>
      </c>
    </row>
    <row r="2339" spans="1:16">
      <c r="A2339" s="37"/>
      <c r="B2339" s="37"/>
      <c r="C2339" s="37"/>
      <c r="D2339" s="37"/>
      <c r="E2339" s="37"/>
      <c r="F2339" s="37"/>
      <c r="G2339" s="37"/>
      <c r="H2339" s="37"/>
      <c r="I2339" s="37"/>
      <c r="J2339" s="37"/>
      <c r="K2339" s="37"/>
      <c r="L2339" s="37"/>
      <c r="M2339" s="79"/>
      <c r="N2339" s="38"/>
      <c r="O2339" s="22" t="str">
        <f>IF(学校情報入力!$C$7="","",IF(学校情報入力!$C$7=登録データ!F2339,1,0))</f>
        <v/>
      </c>
      <c r="P2339" s="22" t="str">
        <f>IF(学校情報入力!$C$7="","",IF(学校情報入力!$C$7=登録データ!M2339,1,0))</f>
        <v/>
      </c>
    </row>
    <row r="2340" spans="1:16">
      <c r="A2340" s="37"/>
      <c r="B2340" s="37"/>
      <c r="C2340" s="37"/>
      <c r="D2340" s="37"/>
      <c r="E2340" s="37"/>
      <c r="F2340" s="37"/>
      <c r="G2340" s="37"/>
      <c r="H2340" s="37"/>
      <c r="I2340" s="37"/>
      <c r="J2340" s="37"/>
      <c r="K2340" s="37"/>
      <c r="L2340" s="37"/>
      <c r="M2340" s="79"/>
      <c r="N2340" s="38"/>
      <c r="O2340" s="22" t="str">
        <f>IF(学校情報入力!$C$7="","",IF(学校情報入力!$C$7=登録データ!F2340,1,0))</f>
        <v/>
      </c>
      <c r="P2340" s="22" t="str">
        <f>IF(学校情報入力!$C$7="","",IF(学校情報入力!$C$7=登録データ!M2340,1,0))</f>
        <v/>
      </c>
    </row>
    <row r="2341" spans="1:16">
      <c r="A2341" s="37"/>
      <c r="B2341" s="37"/>
      <c r="C2341" s="37"/>
      <c r="D2341" s="37"/>
      <c r="E2341" s="37"/>
      <c r="F2341" s="37"/>
      <c r="G2341" s="37"/>
      <c r="H2341" s="37"/>
      <c r="I2341" s="37"/>
      <c r="J2341" s="37"/>
      <c r="K2341" s="37"/>
      <c r="L2341" s="37"/>
      <c r="M2341" s="79"/>
      <c r="N2341" s="38"/>
      <c r="O2341" s="22" t="str">
        <f>IF(学校情報入力!$C$7="","",IF(学校情報入力!$C$7=登録データ!F2341,1,0))</f>
        <v/>
      </c>
      <c r="P2341" s="22" t="str">
        <f>IF(学校情報入力!$C$7="","",IF(学校情報入力!$C$7=登録データ!M2341,1,0))</f>
        <v/>
      </c>
    </row>
    <row r="2342" spans="1:16">
      <c r="A2342" s="37"/>
      <c r="B2342" s="37"/>
      <c r="C2342" s="37"/>
      <c r="D2342" s="37"/>
      <c r="E2342" s="37"/>
      <c r="F2342" s="37"/>
      <c r="G2342" s="37"/>
      <c r="H2342" s="37"/>
      <c r="I2342" s="37"/>
      <c r="J2342" s="37"/>
      <c r="K2342" s="37"/>
      <c r="L2342" s="37"/>
      <c r="M2342" s="79"/>
      <c r="N2342" s="38"/>
      <c r="O2342" s="22" t="str">
        <f>IF(学校情報入力!$C$7="","",IF(学校情報入力!$C$7=登録データ!F2342,1,0))</f>
        <v/>
      </c>
      <c r="P2342" s="22" t="str">
        <f>IF(学校情報入力!$C$7="","",IF(学校情報入力!$C$7=登録データ!M2342,1,0))</f>
        <v/>
      </c>
    </row>
    <row r="2343" spans="1:16">
      <c r="A2343" s="37"/>
      <c r="B2343" s="37"/>
      <c r="C2343" s="37"/>
      <c r="D2343" s="37"/>
      <c r="E2343" s="37"/>
      <c r="F2343" s="37"/>
      <c r="G2343" s="37"/>
      <c r="H2343" s="37"/>
      <c r="I2343" s="37"/>
      <c r="J2343" s="37"/>
      <c r="K2343" s="37"/>
      <c r="L2343" s="37"/>
      <c r="M2343" s="79"/>
      <c r="N2343" s="38"/>
      <c r="O2343" s="22" t="str">
        <f>IF(学校情報入力!$C$7="","",IF(学校情報入力!$C$7=登録データ!F2343,1,0))</f>
        <v/>
      </c>
      <c r="P2343" s="22" t="str">
        <f>IF(学校情報入力!$C$7="","",IF(学校情報入力!$C$7=登録データ!M2343,1,0))</f>
        <v/>
      </c>
    </row>
    <row r="2344" spans="1:16">
      <c r="A2344" s="37"/>
      <c r="B2344" s="37"/>
      <c r="C2344" s="37"/>
      <c r="D2344" s="37"/>
      <c r="E2344" s="37"/>
      <c r="F2344" s="37"/>
      <c r="G2344" s="37"/>
      <c r="H2344" s="37"/>
      <c r="I2344" s="37"/>
      <c r="J2344" s="37"/>
      <c r="K2344" s="37"/>
      <c r="L2344" s="37"/>
      <c r="M2344" s="79"/>
      <c r="N2344" s="38"/>
      <c r="O2344" s="22" t="str">
        <f>IF(学校情報入力!$C$7="","",IF(学校情報入力!$C$7=登録データ!F2344,1,0))</f>
        <v/>
      </c>
      <c r="P2344" s="22" t="str">
        <f>IF(学校情報入力!$C$7="","",IF(学校情報入力!$C$7=登録データ!M2344,1,0))</f>
        <v/>
      </c>
    </row>
    <row r="2345" spans="1:16">
      <c r="A2345" s="37"/>
      <c r="B2345" s="37"/>
      <c r="C2345" s="37"/>
      <c r="D2345" s="37"/>
      <c r="E2345" s="37"/>
      <c r="F2345" s="37"/>
      <c r="G2345" s="37"/>
      <c r="H2345" s="37"/>
      <c r="I2345" s="37"/>
      <c r="J2345" s="37"/>
      <c r="K2345" s="37"/>
      <c r="L2345" s="37"/>
      <c r="M2345" s="79"/>
      <c r="N2345" s="38"/>
      <c r="O2345" s="22" t="str">
        <f>IF(学校情報入力!$C$7="","",IF(学校情報入力!$C$7=登録データ!F2345,1,0))</f>
        <v/>
      </c>
      <c r="P2345" s="22" t="str">
        <f>IF(学校情報入力!$C$7="","",IF(学校情報入力!$C$7=登録データ!M2345,1,0))</f>
        <v/>
      </c>
    </row>
    <row r="2346" spans="1:16">
      <c r="A2346" s="37"/>
      <c r="B2346" s="37"/>
      <c r="C2346" s="37"/>
      <c r="D2346" s="37"/>
      <c r="E2346" s="37"/>
      <c r="F2346" s="37"/>
      <c r="G2346" s="37"/>
      <c r="H2346" s="37"/>
      <c r="I2346" s="37"/>
      <c r="J2346" s="37"/>
      <c r="K2346" s="37"/>
      <c r="L2346" s="37"/>
      <c r="M2346" s="79"/>
      <c r="N2346" s="38"/>
      <c r="O2346" s="22" t="str">
        <f>IF(学校情報入力!$C$7="","",IF(学校情報入力!$C$7=登録データ!F2346,1,0))</f>
        <v/>
      </c>
      <c r="P2346" s="22" t="str">
        <f>IF(学校情報入力!$C$7="","",IF(学校情報入力!$C$7=登録データ!M2346,1,0))</f>
        <v/>
      </c>
    </row>
    <row r="2347" spans="1:16">
      <c r="A2347" s="37"/>
      <c r="B2347" s="37"/>
      <c r="C2347" s="37"/>
      <c r="D2347" s="37"/>
      <c r="E2347" s="37"/>
      <c r="F2347" s="37"/>
      <c r="G2347" s="37"/>
      <c r="H2347" s="37"/>
      <c r="I2347" s="37"/>
      <c r="J2347" s="37"/>
      <c r="K2347" s="37"/>
      <c r="L2347" s="37"/>
      <c r="M2347" s="79"/>
      <c r="N2347" s="38"/>
      <c r="O2347" s="22" t="str">
        <f>IF(学校情報入力!$C$7="","",IF(学校情報入力!$C$7=登録データ!F2347,1,0))</f>
        <v/>
      </c>
      <c r="P2347" s="22" t="str">
        <f>IF(学校情報入力!$C$7="","",IF(学校情報入力!$C$7=登録データ!M2347,1,0))</f>
        <v/>
      </c>
    </row>
    <row r="2348" spans="1:16">
      <c r="A2348" s="37"/>
      <c r="B2348" s="37"/>
      <c r="C2348" s="37"/>
      <c r="D2348" s="37"/>
      <c r="E2348" s="37"/>
      <c r="F2348" s="37"/>
      <c r="G2348" s="37"/>
      <c r="H2348" s="37"/>
      <c r="I2348" s="37"/>
      <c r="J2348" s="37"/>
      <c r="K2348" s="37"/>
      <c r="L2348" s="37"/>
      <c r="M2348" s="79"/>
      <c r="N2348" s="38"/>
      <c r="O2348" s="22" t="str">
        <f>IF(学校情報入力!$C$7="","",IF(学校情報入力!$C$7=登録データ!F2348,1,0))</f>
        <v/>
      </c>
      <c r="P2348" s="22" t="str">
        <f>IF(学校情報入力!$C$7="","",IF(学校情報入力!$C$7=登録データ!M2348,1,0))</f>
        <v/>
      </c>
    </row>
    <row r="2349" spans="1:16">
      <c r="A2349" s="37"/>
      <c r="B2349" s="37"/>
      <c r="C2349" s="37"/>
      <c r="D2349" s="37"/>
      <c r="E2349" s="37"/>
      <c r="F2349" s="37"/>
      <c r="G2349" s="37"/>
      <c r="H2349" s="37"/>
      <c r="I2349" s="37"/>
      <c r="J2349" s="37"/>
      <c r="K2349" s="37"/>
      <c r="L2349" s="37"/>
      <c r="M2349" s="79"/>
      <c r="N2349" s="38"/>
      <c r="O2349" s="22" t="str">
        <f>IF(学校情報入力!$C$7="","",IF(学校情報入力!$C$7=登録データ!F2349,1,0))</f>
        <v/>
      </c>
      <c r="P2349" s="22" t="str">
        <f>IF(学校情報入力!$C$7="","",IF(学校情報入力!$C$7=登録データ!M2349,1,0))</f>
        <v/>
      </c>
    </row>
    <row r="2350" spans="1:16">
      <c r="A2350" s="37"/>
      <c r="B2350" s="37"/>
      <c r="C2350" s="37"/>
      <c r="D2350" s="37"/>
      <c r="E2350" s="37"/>
      <c r="F2350" s="37"/>
      <c r="G2350" s="37"/>
      <c r="H2350" s="37"/>
      <c r="I2350" s="37"/>
      <c r="J2350" s="37"/>
      <c r="K2350" s="37"/>
      <c r="L2350" s="37"/>
      <c r="M2350" s="79"/>
      <c r="N2350" s="38"/>
      <c r="O2350" s="22" t="str">
        <f>IF(学校情報入力!$C$7="","",IF(学校情報入力!$C$7=登録データ!F2350,1,0))</f>
        <v/>
      </c>
      <c r="P2350" s="22" t="str">
        <f>IF(学校情報入力!$C$7="","",IF(学校情報入力!$C$7=登録データ!M2350,1,0))</f>
        <v/>
      </c>
    </row>
    <row r="2351" spans="1:16">
      <c r="A2351" s="37"/>
      <c r="B2351" s="37"/>
      <c r="C2351" s="37"/>
      <c r="D2351" s="37"/>
      <c r="E2351" s="37"/>
      <c r="F2351" s="37"/>
      <c r="G2351" s="37"/>
      <c r="H2351" s="37"/>
      <c r="I2351" s="37"/>
      <c r="J2351" s="37"/>
      <c r="K2351" s="37"/>
      <c r="L2351" s="37"/>
      <c r="M2351" s="79"/>
      <c r="N2351" s="38"/>
      <c r="O2351" s="22" t="str">
        <f>IF(学校情報入力!$C$7="","",IF(学校情報入力!$C$7=登録データ!F2351,1,0))</f>
        <v/>
      </c>
      <c r="P2351" s="22" t="str">
        <f>IF(学校情報入力!$C$7="","",IF(学校情報入力!$C$7=登録データ!M2351,1,0))</f>
        <v/>
      </c>
    </row>
    <row r="2352" spans="1:16">
      <c r="A2352" s="37"/>
      <c r="B2352" s="37"/>
      <c r="C2352" s="37"/>
      <c r="D2352" s="37"/>
      <c r="E2352" s="37"/>
      <c r="F2352" s="37"/>
      <c r="G2352" s="37"/>
      <c r="H2352" s="37"/>
      <c r="I2352" s="37"/>
      <c r="J2352" s="37"/>
      <c r="K2352" s="37"/>
      <c r="L2352" s="37"/>
      <c r="M2352" s="79"/>
      <c r="N2352" s="38"/>
      <c r="O2352" s="22" t="str">
        <f>IF(学校情報入力!$C$7="","",IF(学校情報入力!$C$7=登録データ!F2352,1,0))</f>
        <v/>
      </c>
      <c r="P2352" s="22" t="str">
        <f>IF(学校情報入力!$C$7="","",IF(学校情報入力!$C$7=登録データ!M2352,1,0))</f>
        <v/>
      </c>
    </row>
    <row r="2353" spans="1:16">
      <c r="A2353" s="37"/>
      <c r="B2353" s="37"/>
      <c r="C2353" s="37"/>
      <c r="D2353" s="37"/>
      <c r="E2353" s="37"/>
      <c r="F2353" s="37"/>
      <c r="G2353" s="37"/>
      <c r="H2353" s="37"/>
      <c r="I2353" s="37"/>
      <c r="J2353" s="37"/>
      <c r="K2353" s="37"/>
      <c r="L2353" s="37"/>
      <c r="M2353" s="79"/>
      <c r="N2353" s="38"/>
      <c r="O2353" s="22" t="str">
        <f>IF(学校情報入力!$C$7="","",IF(学校情報入力!$C$7=登録データ!F2353,1,0))</f>
        <v/>
      </c>
      <c r="P2353" s="22" t="str">
        <f>IF(学校情報入力!$C$7="","",IF(学校情報入力!$C$7=登録データ!M2353,1,0))</f>
        <v/>
      </c>
    </row>
    <row r="2354" spans="1:16">
      <c r="A2354" s="37"/>
      <c r="B2354" s="37"/>
      <c r="C2354" s="37"/>
      <c r="D2354" s="37"/>
      <c r="E2354" s="37"/>
      <c r="F2354" s="37"/>
      <c r="G2354" s="37"/>
      <c r="H2354" s="37"/>
      <c r="I2354" s="37"/>
      <c r="J2354" s="37"/>
      <c r="K2354" s="37"/>
      <c r="L2354" s="37"/>
      <c r="M2354" s="79"/>
      <c r="N2354" s="38"/>
      <c r="O2354" s="22" t="str">
        <f>IF(学校情報入力!$C$7="","",IF(学校情報入力!$C$7=登録データ!F2354,1,0))</f>
        <v/>
      </c>
      <c r="P2354" s="22" t="str">
        <f>IF(学校情報入力!$C$7="","",IF(学校情報入力!$C$7=登録データ!M2354,1,0))</f>
        <v/>
      </c>
    </row>
    <row r="2355" spans="1:16">
      <c r="A2355" s="37"/>
      <c r="B2355" s="37"/>
      <c r="C2355" s="37"/>
      <c r="D2355" s="37"/>
      <c r="E2355" s="37"/>
      <c r="F2355" s="37"/>
      <c r="G2355" s="37"/>
      <c r="H2355" s="37"/>
      <c r="I2355" s="37"/>
      <c r="J2355" s="37"/>
      <c r="K2355" s="37"/>
      <c r="L2355" s="37"/>
      <c r="M2355" s="79"/>
      <c r="N2355" s="38"/>
      <c r="O2355" s="22" t="str">
        <f>IF(学校情報入力!$C$7="","",IF(学校情報入力!$C$7=登録データ!F2355,1,0))</f>
        <v/>
      </c>
      <c r="P2355" s="22" t="str">
        <f>IF(学校情報入力!$C$7="","",IF(学校情報入力!$C$7=登録データ!M2355,1,0))</f>
        <v/>
      </c>
    </row>
    <row r="2356" spans="1:16">
      <c r="A2356" s="37"/>
      <c r="B2356" s="37"/>
      <c r="C2356" s="37"/>
      <c r="D2356" s="37"/>
      <c r="E2356" s="37"/>
      <c r="F2356" s="37"/>
      <c r="G2356" s="37"/>
      <c r="H2356" s="37"/>
      <c r="I2356" s="37"/>
      <c r="J2356" s="37"/>
      <c r="K2356" s="37"/>
      <c r="L2356" s="37"/>
      <c r="M2356" s="79"/>
      <c r="N2356" s="38"/>
      <c r="O2356" s="22" t="str">
        <f>IF(学校情報入力!$C$7="","",IF(学校情報入力!$C$7=登録データ!F2356,1,0))</f>
        <v/>
      </c>
      <c r="P2356" s="22" t="str">
        <f>IF(学校情報入力!$C$7="","",IF(学校情報入力!$C$7=登録データ!M2356,1,0))</f>
        <v/>
      </c>
    </row>
    <row r="2357" spans="1:16">
      <c r="A2357" s="37"/>
      <c r="B2357" s="37"/>
      <c r="C2357" s="37"/>
      <c r="D2357" s="37"/>
      <c r="E2357" s="37"/>
      <c r="F2357" s="37"/>
      <c r="G2357" s="37"/>
      <c r="H2357" s="37"/>
      <c r="I2357" s="37"/>
      <c r="J2357" s="37"/>
      <c r="K2357" s="37"/>
      <c r="L2357" s="37"/>
      <c r="M2357" s="79"/>
      <c r="N2357" s="38"/>
      <c r="O2357" s="22" t="str">
        <f>IF(学校情報入力!$C$7="","",IF(学校情報入力!$C$7=登録データ!F2357,1,0))</f>
        <v/>
      </c>
      <c r="P2357" s="22" t="str">
        <f>IF(学校情報入力!$C$7="","",IF(学校情報入力!$C$7=登録データ!M2357,1,0))</f>
        <v/>
      </c>
    </row>
    <row r="2358" spans="1:16">
      <c r="A2358" s="37"/>
      <c r="B2358" s="37"/>
      <c r="C2358" s="37"/>
      <c r="D2358" s="37"/>
      <c r="E2358" s="37"/>
      <c r="F2358" s="37"/>
      <c r="G2358" s="37"/>
      <c r="H2358" s="37"/>
      <c r="I2358" s="37"/>
      <c r="J2358" s="37"/>
      <c r="K2358" s="37"/>
      <c r="L2358" s="37"/>
      <c r="M2358" s="79"/>
      <c r="N2358" s="38"/>
      <c r="O2358" s="22" t="str">
        <f>IF(学校情報入力!$C$7="","",IF(学校情報入力!$C$7=登録データ!F2358,1,0))</f>
        <v/>
      </c>
      <c r="P2358" s="22" t="str">
        <f>IF(学校情報入力!$C$7="","",IF(学校情報入力!$C$7=登録データ!M2358,1,0))</f>
        <v/>
      </c>
    </row>
    <row r="2359" spans="1:16">
      <c r="A2359" s="37"/>
      <c r="B2359" s="37"/>
      <c r="C2359" s="37"/>
      <c r="D2359" s="37"/>
      <c r="E2359" s="37"/>
      <c r="F2359" s="37"/>
      <c r="G2359" s="37"/>
      <c r="H2359" s="37"/>
      <c r="I2359" s="37"/>
      <c r="J2359" s="37"/>
      <c r="K2359" s="37"/>
      <c r="L2359" s="37"/>
      <c r="M2359" s="79"/>
      <c r="N2359" s="38"/>
      <c r="O2359" s="22" t="str">
        <f>IF(学校情報入力!$C$7="","",IF(学校情報入力!$C$7=登録データ!F2359,1,0))</f>
        <v/>
      </c>
      <c r="P2359" s="22" t="str">
        <f>IF(学校情報入力!$C$7="","",IF(学校情報入力!$C$7=登録データ!M2359,1,0))</f>
        <v/>
      </c>
    </row>
    <row r="2360" spans="1:16">
      <c r="A2360" s="37"/>
      <c r="B2360" s="37"/>
      <c r="C2360" s="37"/>
      <c r="D2360" s="37"/>
      <c r="E2360" s="37"/>
      <c r="F2360" s="37"/>
      <c r="G2360" s="37"/>
      <c r="H2360" s="37"/>
      <c r="I2360" s="37"/>
      <c r="J2360" s="37"/>
      <c r="K2360" s="37"/>
      <c r="L2360" s="37"/>
      <c r="M2360" s="79"/>
      <c r="N2360" s="38"/>
      <c r="O2360" s="22" t="str">
        <f>IF(学校情報入力!$C$7="","",IF(学校情報入力!$C$7=登録データ!F2360,1,0))</f>
        <v/>
      </c>
      <c r="P2360" s="22" t="str">
        <f>IF(学校情報入力!$C$7="","",IF(学校情報入力!$C$7=登録データ!M2360,1,0))</f>
        <v/>
      </c>
    </row>
    <row r="2361" spans="1:16">
      <c r="A2361" s="37"/>
      <c r="B2361" s="37"/>
      <c r="C2361" s="37"/>
      <c r="D2361" s="37"/>
      <c r="E2361" s="37"/>
      <c r="F2361" s="37"/>
      <c r="G2361" s="37"/>
      <c r="H2361" s="37"/>
      <c r="I2361" s="37"/>
      <c r="J2361" s="37"/>
      <c r="K2361" s="37"/>
      <c r="L2361" s="37"/>
      <c r="M2361" s="79"/>
      <c r="N2361" s="38"/>
      <c r="O2361" s="22" t="str">
        <f>IF(学校情報入力!$C$7="","",IF(学校情報入力!$C$7=登録データ!F2361,1,0))</f>
        <v/>
      </c>
      <c r="P2361" s="22" t="str">
        <f>IF(学校情報入力!$C$7="","",IF(学校情報入力!$C$7=登録データ!M2361,1,0))</f>
        <v/>
      </c>
    </row>
    <row r="2362" spans="1:16">
      <c r="A2362" s="37"/>
      <c r="B2362" s="37"/>
      <c r="C2362" s="37"/>
      <c r="D2362" s="37"/>
      <c r="E2362" s="37"/>
      <c r="F2362" s="37"/>
      <c r="G2362" s="37"/>
      <c r="H2362" s="37"/>
      <c r="I2362" s="37"/>
      <c r="J2362" s="37"/>
      <c r="K2362" s="37"/>
      <c r="L2362" s="37"/>
      <c r="M2362" s="79"/>
      <c r="N2362" s="38"/>
      <c r="O2362" s="22" t="str">
        <f>IF(学校情報入力!$C$7="","",IF(学校情報入力!$C$7=登録データ!F2362,1,0))</f>
        <v/>
      </c>
      <c r="P2362" s="22" t="str">
        <f>IF(学校情報入力!$C$7="","",IF(学校情報入力!$C$7=登録データ!M2362,1,0))</f>
        <v/>
      </c>
    </row>
    <row r="2363" spans="1:16">
      <c r="A2363" s="37"/>
      <c r="B2363" s="37"/>
      <c r="C2363" s="37"/>
      <c r="D2363" s="37"/>
      <c r="E2363" s="37"/>
      <c r="F2363" s="37"/>
      <c r="G2363" s="37"/>
      <c r="H2363" s="37"/>
      <c r="I2363" s="37"/>
      <c r="J2363" s="37"/>
      <c r="K2363" s="37"/>
      <c r="L2363" s="37"/>
      <c r="M2363" s="79"/>
      <c r="N2363" s="38"/>
      <c r="O2363" s="22" t="str">
        <f>IF(学校情報入力!$C$7="","",IF(学校情報入力!$C$7=登録データ!F2363,1,0))</f>
        <v/>
      </c>
      <c r="P2363" s="22" t="str">
        <f>IF(学校情報入力!$C$7="","",IF(学校情報入力!$C$7=登録データ!M2363,1,0))</f>
        <v/>
      </c>
    </row>
    <row r="2364" spans="1:16">
      <c r="A2364" s="37"/>
      <c r="B2364" s="37"/>
      <c r="C2364" s="37"/>
      <c r="D2364" s="37"/>
      <c r="E2364" s="37"/>
      <c r="F2364" s="37"/>
      <c r="G2364" s="37"/>
      <c r="H2364" s="37"/>
      <c r="I2364" s="37"/>
      <c r="J2364" s="37"/>
      <c r="K2364" s="37"/>
      <c r="L2364" s="37"/>
      <c r="M2364" s="79"/>
      <c r="N2364" s="38"/>
      <c r="O2364" s="22" t="str">
        <f>IF(学校情報入力!$C$7="","",IF(学校情報入力!$C$7=登録データ!F2364,1,0))</f>
        <v/>
      </c>
      <c r="P2364" s="22" t="str">
        <f>IF(学校情報入力!$C$7="","",IF(学校情報入力!$C$7=登録データ!M2364,1,0))</f>
        <v/>
      </c>
    </row>
    <row r="2365" spans="1:16">
      <c r="A2365" s="37"/>
      <c r="B2365" s="37"/>
      <c r="C2365" s="37"/>
      <c r="D2365" s="37"/>
      <c r="E2365" s="37"/>
      <c r="F2365" s="37"/>
      <c r="G2365" s="37"/>
      <c r="H2365" s="37"/>
      <c r="I2365" s="37"/>
      <c r="J2365" s="37"/>
      <c r="K2365" s="37"/>
      <c r="L2365" s="37"/>
      <c r="M2365" s="79"/>
      <c r="N2365" s="38"/>
      <c r="O2365" s="22" t="str">
        <f>IF(学校情報入力!$C$7="","",IF(学校情報入力!$C$7=登録データ!F2365,1,0))</f>
        <v/>
      </c>
      <c r="P2365" s="22" t="str">
        <f>IF(学校情報入力!$C$7="","",IF(学校情報入力!$C$7=登録データ!M2365,1,0))</f>
        <v/>
      </c>
    </row>
    <row r="2366" spans="1:16">
      <c r="A2366" s="37"/>
      <c r="B2366" s="37"/>
      <c r="C2366" s="37"/>
      <c r="D2366" s="37"/>
      <c r="E2366" s="37"/>
      <c r="F2366" s="37"/>
      <c r="G2366" s="37"/>
      <c r="H2366" s="37"/>
      <c r="I2366" s="37"/>
      <c r="J2366" s="37"/>
      <c r="K2366" s="37"/>
      <c r="L2366" s="37"/>
      <c r="M2366" s="79"/>
      <c r="N2366" s="38"/>
      <c r="O2366" s="22" t="str">
        <f>IF(学校情報入力!$C$7="","",IF(学校情報入力!$C$7=登録データ!F2366,1,0))</f>
        <v/>
      </c>
      <c r="P2366" s="22" t="str">
        <f>IF(学校情報入力!$C$7="","",IF(学校情報入力!$C$7=登録データ!M2366,1,0))</f>
        <v/>
      </c>
    </row>
    <row r="2367" spans="1:16">
      <c r="A2367" s="37"/>
      <c r="B2367" s="37"/>
      <c r="C2367" s="37"/>
      <c r="D2367" s="37"/>
      <c r="E2367" s="37"/>
      <c r="F2367" s="37"/>
      <c r="G2367" s="37"/>
      <c r="H2367" s="37"/>
      <c r="I2367" s="37"/>
      <c r="J2367" s="37"/>
      <c r="K2367" s="37"/>
      <c r="L2367" s="37"/>
      <c r="M2367" s="79"/>
      <c r="N2367" s="38"/>
      <c r="O2367" s="22" t="str">
        <f>IF(学校情報入力!$C$7="","",IF(学校情報入力!$C$7=登録データ!F2367,1,0))</f>
        <v/>
      </c>
      <c r="P2367" s="22" t="str">
        <f>IF(学校情報入力!$C$7="","",IF(学校情報入力!$C$7=登録データ!M2367,1,0))</f>
        <v/>
      </c>
    </row>
    <row r="2368" spans="1:16">
      <c r="A2368" s="37"/>
      <c r="B2368" s="37"/>
      <c r="C2368" s="37"/>
      <c r="D2368" s="37"/>
      <c r="E2368" s="37"/>
      <c r="F2368" s="37"/>
      <c r="G2368" s="37"/>
      <c r="H2368" s="37"/>
      <c r="I2368" s="37"/>
      <c r="J2368" s="37"/>
      <c r="K2368" s="37"/>
      <c r="L2368" s="37"/>
      <c r="M2368" s="79"/>
      <c r="N2368" s="38"/>
      <c r="O2368" s="22" t="str">
        <f>IF(学校情報入力!$C$7="","",IF(学校情報入力!$C$7=登録データ!F2368,1,0))</f>
        <v/>
      </c>
      <c r="P2368" s="22" t="str">
        <f>IF(学校情報入力!$C$7="","",IF(学校情報入力!$C$7=登録データ!M2368,1,0))</f>
        <v/>
      </c>
    </row>
    <row r="2369" spans="1:16">
      <c r="A2369" s="37"/>
      <c r="B2369" s="37"/>
      <c r="C2369" s="37"/>
      <c r="D2369" s="37"/>
      <c r="E2369" s="37"/>
      <c r="F2369" s="37"/>
      <c r="G2369" s="37"/>
      <c r="H2369" s="37"/>
      <c r="I2369" s="37"/>
      <c r="J2369" s="37"/>
      <c r="K2369" s="37"/>
      <c r="L2369" s="37"/>
      <c r="M2369" s="79"/>
      <c r="N2369" s="38"/>
      <c r="O2369" s="22" t="str">
        <f>IF(学校情報入力!$C$7="","",IF(学校情報入力!$C$7=登録データ!F2369,1,0))</f>
        <v/>
      </c>
      <c r="P2369" s="22" t="str">
        <f>IF(学校情報入力!$C$7="","",IF(学校情報入力!$C$7=登録データ!M2369,1,0))</f>
        <v/>
      </c>
    </row>
    <row r="2370" spans="1:16">
      <c r="A2370" s="37"/>
      <c r="B2370" s="37"/>
      <c r="C2370" s="37"/>
      <c r="D2370" s="37"/>
      <c r="E2370" s="37"/>
      <c r="F2370" s="37"/>
      <c r="G2370" s="37"/>
      <c r="H2370" s="37"/>
      <c r="I2370" s="37"/>
      <c r="J2370" s="37"/>
      <c r="K2370" s="37"/>
      <c r="L2370" s="37"/>
      <c r="M2370" s="79"/>
      <c r="N2370" s="38"/>
      <c r="O2370" s="22" t="str">
        <f>IF(学校情報入力!$C$7="","",IF(学校情報入力!$C$7=登録データ!F2370,1,0))</f>
        <v/>
      </c>
      <c r="P2370" s="22" t="str">
        <f>IF(学校情報入力!$C$7="","",IF(学校情報入力!$C$7=登録データ!M2370,1,0))</f>
        <v/>
      </c>
    </row>
    <row r="2371" spans="1:16">
      <c r="A2371" s="37"/>
      <c r="B2371" s="37"/>
      <c r="C2371" s="37"/>
      <c r="D2371" s="37"/>
      <c r="E2371" s="37"/>
      <c r="F2371" s="37"/>
      <c r="G2371" s="37"/>
      <c r="H2371" s="37"/>
      <c r="I2371" s="37"/>
      <c r="J2371" s="37"/>
      <c r="K2371" s="37"/>
      <c r="L2371" s="37"/>
      <c r="M2371" s="79"/>
      <c r="N2371" s="38"/>
      <c r="O2371" s="22" t="str">
        <f>IF(学校情報入力!$C$7="","",IF(学校情報入力!$C$7=登録データ!F2371,1,0))</f>
        <v/>
      </c>
      <c r="P2371" s="22" t="str">
        <f>IF(学校情報入力!$C$7="","",IF(学校情報入力!$C$7=登録データ!M2371,1,0))</f>
        <v/>
      </c>
    </row>
    <row r="2372" spans="1:16">
      <c r="A2372" s="37"/>
      <c r="B2372" s="37"/>
      <c r="C2372" s="37"/>
      <c r="D2372" s="37"/>
      <c r="E2372" s="37"/>
      <c r="F2372" s="37"/>
      <c r="G2372" s="37"/>
      <c r="H2372" s="37"/>
      <c r="I2372" s="37"/>
      <c r="J2372" s="37"/>
      <c r="K2372" s="37"/>
      <c r="L2372" s="37"/>
      <c r="M2372" s="79"/>
      <c r="N2372" s="38"/>
      <c r="O2372" s="22" t="str">
        <f>IF(学校情報入力!$C$7="","",IF(学校情報入力!$C$7=登録データ!F2372,1,0))</f>
        <v/>
      </c>
      <c r="P2372" s="22" t="str">
        <f>IF(学校情報入力!$C$7="","",IF(学校情報入力!$C$7=登録データ!M2372,1,0))</f>
        <v/>
      </c>
    </row>
    <row r="2373" spans="1:16">
      <c r="A2373" s="37"/>
      <c r="B2373" s="37"/>
      <c r="C2373" s="37"/>
      <c r="D2373" s="37"/>
      <c r="E2373" s="37"/>
      <c r="F2373" s="37"/>
      <c r="G2373" s="37"/>
      <c r="H2373" s="37"/>
      <c r="I2373" s="37"/>
      <c r="J2373" s="37"/>
      <c r="K2373" s="37"/>
      <c r="L2373" s="37"/>
      <c r="M2373" s="79"/>
      <c r="N2373" s="38"/>
      <c r="O2373" s="22" t="str">
        <f>IF(学校情報入力!$C$7="","",IF(学校情報入力!$C$7=登録データ!F2373,1,0))</f>
        <v/>
      </c>
      <c r="P2373" s="22" t="str">
        <f>IF(学校情報入力!$C$7="","",IF(学校情報入力!$C$7=登録データ!M2373,1,0))</f>
        <v/>
      </c>
    </row>
    <row r="2374" spans="1:16">
      <c r="A2374" s="37"/>
      <c r="B2374" s="37"/>
      <c r="C2374" s="37"/>
      <c r="D2374" s="37"/>
      <c r="E2374" s="37"/>
      <c r="F2374" s="37"/>
      <c r="G2374" s="37"/>
      <c r="H2374" s="37"/>
      <c r="I2374" s="37"/>
      <c r="J2374" s="37"/>
      <c r="K2374" s="37"/>
      <c r="L2374" s="37"/>
      <c r="M2374" s="79"/>
      <c r="N2374" s="38"/>
      <c r="O2374" s="22" t="str">
        <f>IF(学校情報入力!$C$7="","",IF(学校情報入力!$C$7=登録データ!F2374,1,0))</f>
        <v/>
      </c>
      <c r="P2374" s="22" t="str">
        <f>IF(学校情報入力!$C$7="","",IF(学校情報入力!$C$7=登録データ!M2374,1,0))</f>
        <v/>
      </c>
    </row>
    <row r="2375" spans="1:16">
      <c r="A2375" s="37"/>
      <c r="B2375" s="37"/>
      <c r="C2375" s="37"/>
      <c r="D2375" s="37"/>
      <c r="E2375" s="37"/>
      <c r="F2375" s="37"/>
      <c r="G2375" s="37"/>
      <c r="H2375" s="37"/>
      <c r="I2375" s="37"/>
      <c r="J2375" s="37"/>
      <c r="K2375" s="37"/>
      <c r="L2375" s="37"/>
      <c r="M2375" s="79"/>
      <c r="N2375" s="38"/>
      <c r="O2375" s="22" t="str">
        <f>IF(学校情報入力!$C$7="","",IF(学校情報入力!$C$7=登録データ!F2375,1,0))</f>
        <v/>
      </c>
      <c r="P2375" s="22" t="str">
        <f>IF(学校情報入力!$C$7="","",IF(学校情報入力!$C$7=登録データ!M2375,1,0))</f>
        <v/>
      </c>
    </row>
    <row r="2376" spans="1:16">
      <c r="A2376" s="37"/>
      <c r="B2376" s="37"/>
      <c r="C2376" s="37"/>
      <c r="D2376" s="37"/>
      <c r="E2376" s="37"/>
      <c r="F2376" s="37"/>
      <c r="G2376" s="37"/>
      <c r="H2376" s="37"/>
      <c r="I2376" s="37"/>
      <c r="J2376" s="37"/>
      <c r="K2376" s="37"/>
      <c r="L2376" s="37"/>
      <c r="M2376" s="79"/>
      <c r="N2376" s="38"/>
      <c r="O2376" s="22" t="str">
        <f>IF(学校情報入力!$C$7="","",IF(学校情報入力!$C$7=登録データ!F2376,1,0))</f>
        <v/>
      </c>
      <c r="P2376" s="22" t="str">
        <f>IF(学校情報入力!$C$7="","",IF(学校情報入力!$C$7=登録データ!M2376,1,0))</f>
        <v/>
      </c>
    </row>
    <row r="2377" spans="1:16">
      <c r="A2377" s="37"/>
      <c r="B2377" s="37"/>
      <c r="C2377" s="37"/>
      <c r="D2377" s="37"/>
      <c r="E2377" s="37"/>
      <c r="F2377" s="37"/>
      <c r="G2377" s="37"/>
      <c r="H2377" s="37"/>
      <c r="I2377" s="37"/>
      <c r="J2377" s="37"/>
      <c r="K2377" s="37"/>
      <c r="L2377" s="37"/>
      <c r="M2377" s="79"/>
      <c r="N2377" s="38"/>
      <c r="O2377" s="22" t="str">
        <f>IF(学校情報入力!$C$7="","",IF(学校情報入力!$C$7=登録データ!F2377,1,0))</f>
        <v/>
      </c>
      <c r="P2377" s="22" t="str">
        <f>IF(学校情報入力!$C$7="","",IF(学校情報入力!$C$7=登録データ!M2377,1,0))</f>
        <v/>
      </c>
    </row>
    <row r="2378" spans="1:16">
      <c r="A2378" s="37"/>
      <c r="B2378" s="37"/>
      <c r="C2378" s="37"/>
      <c r="D2378" s="37"/>
      <c r="E2378" s="37"/>
      <c r="F2378" s="37"/>
      <c r="G2378" s="37"/>
      <c r="H2378" s="37"/>
      <c r="I2378" s="37"/>
      <c r="J2378" s="37"/>
      <c r="K2378" s="37"/>
      <c r="L2378" s="37"/>
      <c r="M2378" s="79"/>
      <c r="N2378" s="38"/>
      <c r="O2378" s="22" t="str">
        <f>IF(学校情報入力!$C$7="","",IF(学校情報入力!$C$7=登録データ!F2378,1,0))</f>
        <v/>
      </c>
      <c r="P2378" s="22" t="str">
        <f>IF(学校情報入力!$C$7="","",IF(学校情報入力!$C$7=登録データ!M2378,1,0))</f>
        <v/>
      </c>
    </row>
    <row r="2379" spans="1:16">
      <c r="A2379" s="37"/>
      <c r="B2379" s="37"/>
      <c r="C2379" s="37"/>
      <c r="D2379" s="37"/>
      <c r="E2379" s="37"/>
      <c r="F2379" s="37"/>
      <c r="G2379" s="37"/>
      <c r="H2379" s="37"/>
      <c r="I2379" s="37"/>
      <c r="J2379" s="37"/>
      <c r="K2379" s="37"/>
      <c r="L2379" s="37"/>
      <c r="M2379" s="79"/>
      <c r="N2379" s="38"/>
      <c r="O2379" s="22" t="str">
        <f>IF(学校情報入力!$C$7="","",IF(学校情報入力!$C$7=登録データ!F2379,1,0))</f>
        <v/>
      </c>
      <c r="P2379" s="22" t="str">
        <f>IF(学校情報入力!$C$7="","",IF(学校情報入力!$C$7=登録データ!M2379,1,0))</f>
        <v/>
      </c>
    </row>
    <row r="2380" spans="1:16">
      <c r="A2380" s="37"/>
      <c r="B2380" s="37"/>
      <c r="C2380" s="37"/>
      <c r="D2380" s="37"/>
      <c r="E2380" s="37"/>
      <c r="F2380" s="37"/>
      <c r="G2380" s="37"/>
      <c r="H2380" s="37"/>
      <c r="I2380" s="37"/>
      <c r="J2380" s="37"/>
      <c r="K2380" s="37"/>
      <c r="L2380" s="37"/>
      <c r="M2380" s="79"/>
      <c r="N2380" s="38"/>
      <c r="O2380" s="22" t="str">
        <f>IF(学校情報入力!$C$7="","",IF(学校情報入力!$C$7=登録データ!F2380,1,0))</f>
        <v/>
      </c>
      <c r="P2380" s="22" t="str">
        <f>IF(学校情報入力!$C$7="","",IF(学校情報入力!$C$7=登録データ!M2380,1,0))</f>
        <v/>
      </c>
    </row>
    <row r="2381" spans="1:16">
      <c r="A2381" s="37"/>
      <c r="B2381" s="37"/>
      <c r="C2381" s="37"/>
      <c r="D2381" s="37"/>
      <c r="E2381" s="37"/>
      <c r="F2381" s="37"/>
      <c r="G2381" s="37"/>
      <c r="H2381" s="37"/>
      <c r="I2381" s="37"/>
      <c r="J2381" s="37"/>
      <c r="K2381" s="37"/>
      <c r="L2381" s="37"/>
      <c r="M2381" s="79"/>
      <c r="N2381" s="38"/>
      <c r="O2381" s="22" t="str">
        <f>IF(学校情報入力!$C$7="","",IF(学校情報入力!$C$7=登録データ!F2381,1,0))</f>
        <v/>
      </c>
      <c r="P2381" s="22" t="str">
        <f>IF(学校情報入力!$C$7="","",IF(学校情報入力!$C$7=登録データ!M2381,1,0))</f>
        <v/>
      </c>
    </row>
    <row r="2382" spans="1:16">
      <c r="A2382" s="37"/>
      <c r="B2382" s="37"/>
      <c r="C2382" s="37"/>
      <c r="D2382" s="37"/>
      <c r="E2382" s="37"/>
      <c r="F2382" s="37"/>
      <c r="G2382" s="37"/>
      <c r="H2382" s="37"/>
      <c r="I2382" s="37"/>
      <c r="J2382" s="37"/>
      <c r="K2382" s="37"/>
      <c r="L2382" s="37"/>
      <c r="M2382" s="79"/>
      <c r="N2382" s="38"/>
      <c r="O2382" s="22" t="str">
        <f>IF(学校情報入力!$C$7="","",IF(学校情報入力!$C$7=登録データ!F2382,1,0))</f>
        <v/>
      </c>
      <c r="P2382" s="22" t="str">
        <f>IF(学校情報入力!$C$7="","",IF(学校情報入力!$C$7=登録データ!M2382,1,0))</f>
        <v/>
      </c>
    </row>
    <row r="2383" spans="1:16">
      <c r="A2383" s="37"/>
      <c r="B2383" s="37"/>
      <c r="C2383" s="37"/>
      <c r="D2383" s="37"/>
      <c r="E2383" s="37"/>
      <c r="F2383" s="37"/>
      <c r="G2383" s="37"/>
      <c r="H2383" s="37"/>
      <c r="I2383" s="37"/>
      <c r="J2383" s="37"/>
      <c r="K2383" s="37"/>
      <c r="L2383" s="37"/>
      <c r="M2383" s="79"/>
      <c r="N2383" s="38"/>
      <c r="O2383" s="22" t="str">
        <f>IF(学校情報入力!$C$7="","",IF(学校情報入力!$C$7=登録データ!F2383,1,0))</f>
        <v/>
      </c>
      <c r="P2383" s="22" t="str">
        <f>IF(学校情報入力!$C$7="","",IF(学校情報入力!$C$7=登録データ!M2383,1,0))</f>
        <v/>
      </c>
    </row>
    <row r="2384" spans="1:16">
      <c r="A2384" s="37"/>
      <c r="B2384" s="37"/>
      <c r="C2384" s="37"/>
      <c r="D2384" s="37"/>
      <c r="E2384" s="37"/>
      <c r="F2384" s="37"/>
      <c r="G2384" s="37"/>
      <c r="H2384" s="37"/>
      <c r="I2384" s="37"/>
      <c r="J2384" s="37"/>
      <c r="K2384" s="37"/>
      <c r="L2384" s="37"/>
      <c r="M2384" s="79"/>
      <c r="N2384" s="38"/>
      <c r="O2384" s="22" t="str">
        <f>IF(学校情報入力!$C$7="","",IF(学校情報入力!$C$7=登録データ!F2384,1,0))</f>
        <v/>
      </c>
      <c r="P2384" s="22" t="str">
        <f>IF(学校情報入力!$C$7="","",IF(学校情報入力!$C$7=登録データ!M2384,1,0))</f>
        <v/>
      </c>
    </row>
    <row r="2385" spans="1:16">
      <c r="A2385" s="37"/>
      <c r="B2385" s="37"/>
      <c r="C2385" s="37"/>
      <c r="D2385" s="37"/>
      <c r="E2385" s="37"/>
      <c r="F2385" s="37"/>
      <c r="G2385" s="37"/>
      <c r="H2385" s="37"/>
      <c r="I2385" s="37"/>
      <c r="J2385" s="37"/>
      <c r="K2385" s="37"/>
      <c r="L2385" s="37"/>
      <c r="M2385" s="79"/>
      <c r="N2385" s="38"/>
      <c r="O2385" s="22" t="str">
        <f>IF(学校情報入力!$C$7="","",IF(学校情報入力!$C$7=登録データ!F2385,1,0))</f>
        <v/>
      </c>
      <c r="P2385" s="22" t="str">
        <f>IF(学校情報入力!$C$7="","",IF(学校情報入力!$C$7=登録データ!M2385,1,0))</f>
        <v/>
      </c>
    </row>
    <row r="2386" spans="1:16">
      <c r="A2386" s="37"/>
      <c r="B2386" s="37"/>
      <c r="C2386" s="37"/>
      <c r="D2386" s="37"/>
      <c r="E2386" s="37"/>
      <c r="F2386" s="37"/>
      <c r="G2386" s="37"/>
      <c r="H2386" s="37"/>
      <c r="I2386" s="37"/>
      <c r="J2386" s="37"/>
      <c r="K2386" s="37"/>
      <c r="L2386" s="37"/>
      <c r="M2386" s="79"/>
      <c r="N2386" s="38"/>
      <c r="O2386" s="22" t="str">
        <f>IF(学校情報入力!$C$7="","",IF(学校情報入力!$C$7=登録データ!F2386,1,0))</f>
        <v/>
      </c>
      <c r="P2386" s="22" t="str">
        <f>IF(学校情報入力!$C$7="","",IF(学校情報入力!$C$7=登録データ!M2386,1,0))</f>
        <v/>
      </c>
    </row>
    <row r="2387" spans="1:16">
      <c r="A2387" s="37"/>
      <c r="B2387" s="37"/>
      <c r="C2387" s="37"/>
      <c r="D2387" s="37"/>
      <c r="E2387" s="37"/>
      <c r="F2387" s="37"/>
      <c r="G2387" s="37"/>
      <c r="H2387" s="37"/>
      <c r="I2387" s="37"/>
      <c r="J2387" s="37"/>
      <c r="K2387" s="37"/>
      <c r="L2387" s="37"/>
      <c r="M2387" s="79"/>
      <c r="N2387" s="38"/>
      <c r="O2387" s="22" t="str">
        <f>IF(学校情報入力!$C$7="","",IF(学校情報入力!$C$7=登録データ!F2387,1,0))</f>
        <v/>
      </c>
      <c r="P2387" s="22" t="str">
        <f>IF(学校情報入力!$C$7="","",IF(学校情報入力!$C$7=登録データ!M2387,1,0))</f>
        <v/>
      </c>
    </row>
    <row r="2388" spans="1:16">
      <c r="A2388" s="37"/>
      <c r="B2388" s="37"/>
      <c r="C2388" s="37"/>
      <c r="D2388" s="37"/>
      <c r="E2388" s="37"/>
      <c r="F2388" s="37"/>
      <c r="G2388" s="37"/>
      <c r="H2388" s="37"/>
      <c r="I2388" s="37"/>
      <c r="J2388" s="37"/>
      <c r="K2388" s="37"/>
      <c r="L2388" s="37"/>
      <c r="M2388" s="79"/>
      <c r="N2388" s="38"/>
      <c r="O2388" s="22" t="str">
        <f>IF(学校情報入力!$C$7="","",IF(学校情報入力!$C$7=登録データ!F2388,1,0))</f>
        <v/>
      </c>
      <c r="P2388" s="22" t="str">
        <f>IF(学校情報入力!$C$7="","",IF(学校情報入力!$C$7=登録データ!M2388,1,0))</f>
        <v/>
      </c>
    </row>
    <row r="2389" spans="1:16">
      <c r="A2389" s="37"/>
      <c r="B2389" s="37"/>
      <c r="C2389" s="37"/>
      <c r="D2389" s="37"/>
      <c r="E2389" s="37"/>
      <c r="F2389" s="37"/>
      <c r="G2389" s="37"/>
      <c r="H2389" s="37"/>
      <c r="I2389" s="37"/>
      <c r="J2389" s="37"/>
      <c r="K2389" s="37"/>
      <c r="L2389" s="37"/>
      <c r="M2389" s="79"/>
      <c r="N2389" s="38"/>
      <c r="O2389" s="22" t="str">
        <f>IF(学校情報入力!$C$7="","",IF(学校情報入力!$C$7=登録データ!F2389,1,0))</f>
        <v/>
      </c>
      <c r="P2389" s="22" t="str">
        <f>IF(学校情報入力!$C$7="","",IF(学校情報入力!$C$7=登録データ!M2389,1,0))</f>
        <v/>
      </c>
    </row>
    <row r="2390" spans="1:16">
      <c r="A2390" s="37"/>
      <c r="B2390" s="37"/>
      <c r="C2390" s="37"/>
      <c r="D2390" s="37"/>
      <c r="E2390" s="37"/>
      <c r="F2390" s="37"/>
      <c r="G2390" s="37"/>
      <c r="H2390" s="37"/>
      <c r="I2390" s="37"/>
      <c r="J2390" s="37"/>
      <c r="K2390" s="37"/>
      <c r="L2390" s="37"/>
      <c r="M2390" s="79"/>
      <c r="N2390" s="38"/>
      <c r="O2390" s="22" t="str">
        <f>IF(学校情報入力!$C$7="","",IF(学校情報入力!$C$7=登録データ!F2390,1,0))</f>
        <v/>
      </c>
      <c r="P2390" s="22" t="str">
        <f>IF(学校情報入力!$C$7="","",IF(学校情報入力!$C$7=登録データ!M2390,1,0))</f>
        <v/>
      </c>
    </row>
    <row r="2391" spans="1:16">
      <c r="A2391" s="37"/>
      <c r="B2391" s="37"/>
      <c r="C2391" s="37"/>
      <c r="D2391" s="37"/>
      <c r="E2391" s="37"/>
      <c r="F2391" s="37"/>
      <c r="G2391" s="37"/>
      <c r="H2391" s="37"/>
      <c r="I2391" s="37"/>
      <c r="J2391" s="37"/>
      <c r="K2391" s="37"/>
      <c r="L2391" s="37"/>
      <c r="M2391" s="79"/>
      <c r="N2391" s="38"/>
      <c r="O2391" s="22" t="str">
        <f>IF(学校情報入力!$C$7="","",IF(学校情報入力!$C$7=登録データ!F2391,1,0))</f>
        <v/>
      </c>
      <c r="P2391" s="22" t="str">
        <f>IF(学校情報入力!$C$7="","",IF(学校情報入力!$C$7=登録データ!M2391,1,0))</f>
        <v/>
      </c>
    </row>
    <row r="2392" spans="1:16">
      <c r="A2392" s="37"/>
      <c r="B2392" s="37"/>
      <c r="C2392" s="37"/>
      <c r="D2392" s="37"/>
      <c r="E2392" s="37"/>
      <c r="F2392" s="37"/>
      <c r="G2392" s="37"/>
      <c r="H2392" s="37"/>
      <c r="I2392" s="37"/>
      <c r="J2392" s="37"/>
      <c r="K2392" s="37"/>
      <c r="L2392" s="37"/>
      <c r="M2392" s="79"/>
      <c r="N2392" s="38"/>
      <c r="O2392" s="22" t="str">
        <f>IF(学校情報入力!$C$7="","",IF(学校情報入力!$C$7=登録データ!F2392,1,0))</f>
        <v/>
      </c>
      <c r="P2392" s="22" t="str">
        <f>IF(学校情報入力!$C$7="","",IF(学校情報入力!$C$7=登録データ!M2392,1,0))</f>
        <v/>
      </c>
    </row>
    <row r="2393" spans="1:16">
      <c r="A2393" s="37"/>
      <c r="B2393" s="37"/>
      <c r="C2393" s="37"/>
      <c r="D2393" s="37"/>
      <c r="E2393" s="37"/>
      <c r="F2393" s="37"/>
      <c r="G2393" s="37"/>
      <c r="H2393" s="37"/>
      <c r="I2393" s="37"/>
      <c r="J2393" s="37"/>
      <c r="K2393" s="37"/>
      <c r="L2393" s="37"/>
      <c r="M2393" s="79"/>
      <c r="N2393" s="38"/>
      <c r="O2393" s="22" t="str">
        <f>IF(学校情報入力!$C$7="","",IF(学校情報入力!$C$7=登録データ!F2393,1,0))</f>
        <v/>
      </c>
      <c r="P2393" s="22" t="str">
        <f>IF(学校情報入力!$C$7="","",IF(学校情報入力!$C$7=登録データ!M2393,1,0))</f>
        <v/>
      </c>
    </row>
    <row r="2394" spans="1:16">
      <c r="A2394" s="37"/>
      <c r="B2394" s="37"/>
      <c r="C2394" s="37"/>
      <c r="D2394" s="37"/>
      <c r="E2394" s="37"/>
      <c r="F2394" s="37"/>
      <c r="G2394" s="37"/>
      <c r="H2394" s="37"/>
      <c r="I2394" s="37"/>
      <c r="J2394" s="37"/>
      <c r="K2394" s="37"/>
      <c r="L2394" s="37"/>
      <c r="M2394" s="79"/>
      <c r="N2394" s="38"/>
      <c r="O2394" s="22" t="str">
        <f>IF(学校情報入力!$C$7="","",IF(学校情報入力!$C$7=登録データ!F2394,1,0))</f>
        <v/>
      </c>
      <c r="P2394" s="22" t="str">
        <f>IF(学校情報入力!$C$7="","",IF(学校情報入力!$C$7=登録データ!M2394,1,0))</f>
        <v/>
      </c>
    </row>
    <row r="2395" spans="1:16">
      <c r="A2395" s="37"/>
      <c r="B2395" s="37"/>
      <c r="C2395" s="37"/>
      <c r="D2395" s="37"/>
      <c r="E2395" s="37"/>
      <c r="F2395" s="37"/>
      <c r="G2395" s="37"/>
      <c r="H2395" s="37"/>
      <c r="I2395" s="37"/>
      <c r="J2395" s="37"/>
      <c r="K2395" s="37"/>
      <c r="L2395" s="37"/>
      <c r="M2395" s="79"/>
      <c r="N2395" s="38"/>
      <c r="O2395" s="22" t="str">
        <f>IF(学校情報入力!$C$7="","",IF(学校情報入力!$C$7=登録データ!F2395,1,0))</f>
        <v/>
      </c>
      <c r="P2395" s="22" t="str">
        <f>IF(学校情報入力!$C$7="","",IF(学校情報入力!$C$7=登録データ!M2395,1,0))</f>
        <v/>
      </c>
    </row>
    <row r="2396" spans="1:16">
      <c r="A2396" s="37"/>
      <c r="B2396" s="37"/>
      <c r="C2396" s="37"/>
      <c r="D2396" s="37"/>
      <c r="E2396" s="37"/>
      <c r="F2396" s="37"/>
      <c r="G2396" s="37"/>
      <c r="H2396" s="37"/>
      <c r="I2396" s="37"/>
      <c r="J2396" s="37"/>
      <c r="K2396" s="37"/>
      <c r="L2396" s="37"/>
      <c r="M2396" s="79"/>
      <c r="N2396" s="38"/>
      <c r="O2396" s="22" t="str">
        <f>IF(学校情報入力!$C$7="","",IF(学校情報入力!$C$7=登録データ!F2396,1,0))</f>
        <v/>
      </c>
      <c r="P2396" s="22" t="str">
        <f>IF(学校情報入力!$C$7="","",IF(学校情報入力!$C$7=登録データ!M2396,1,0))</f>
        <v/>
      </c>
    </row>
    <row r="2397" spans="1:16">
      <c r="A2397" s="37"/>
      <c r="B2397" s="37"/>
      <c r="C2397" s="37"/>
      <c r="D2397" s="37"/>
      <c r="E2397" s="37"/>
      <c r="F2397" s="37"/>
      <c r="G2397" s="37"/>
      <c r="H2397" s="37"/>
      <c r="I2397" s="37"/>
      <c r="J2397" s="37"/>
      <c r="K2397" s="37"/>
      <c r="L2397" s="37"/>
      <c r="M2397" s="79"/>
      <c r="N2397" s="38"/>
      <c r="O2397" s="22" t="str">
        <f>IF(学校情報入力!$C$7="","",IF(学校情報入力!$C$7=登録データ!F2397,1,0))</f>
        <v/>
      </c>
      <c r="P2397" s="22" t="str">
        <f>IF(学校情報入力!$C$7="","",IF(学校情報入力!$C$7=登録データ!M2397,1,0))</f>
        <v/>
      </c>
    </row>
    <row r="2398" spans="1:16">
      <c r="A2398" s="37"/>
      <c r="B2398" s="37"/>
      <c r="C2398" s="37"/>
      <c r="D2398" s="37"/>
      <c r="E2398" s="37"/>
      <c r="F2398" s="37"/>
      <c r="G2398" s="37"/>
      <c r="H2398" s="37"/>
      <c r="I2398" s="37"/>
      <c r="J2398" s="37"/>
      <c r="K2398" s="37"/>
      <c r="L2398" s="37"/>
      <c r="M2398" s="79"/>
      <c r="N2398" s="38"/>
      <c r="O2398" s="22" t="str">
        <f>IF(学校情報入力!$C$7="","",IF(学校情報入力!$C$7=登録データ!F2398,1,0))</f>
        <v/>
      </c>
      <c r="P2398" s="22" t="str">
        <f>IF(学校情報入力!$C$7="","",IF(学校情報入力!$C$7=登録データ!M2398,1,0))</f>
        <v/>
      </c>
    </row>
    <row r="2399" spans="1:16">
      <c r="A2399" s="37"/>
      <c r="B2399" s="37"/>
      <c r="C2399" s="37"/>
      <c r="D2399" s="37"/>
      <c r="E2399" s="37"/>
      <c r="F2399" s="37"/>
      <c r="G2399" s="37"/>
      <c r="H2399" s="37"/>
      <c r="I2399" s="37"/>
      <c r="J2399" s="37"/>
      <c r="K2399" s="37"/>
      <c r="L2399" s="37"/>
      <c r="M2399" s="79"/>
      <c r="N2399" s="38"/>
      <c r="O2399" s="22" t="str">
        <f>IF(学校情報入力!$C$7="","",IF(学校情報入力!$C$7=登録データ!F2399,1,0))</f>
        <v/>
      </c>
      <c r="P2399" s="22" t="str">
        <f>IF(学校情報入力!$C$7="","",IF(学校情報入力!$C$7=登録データ!M2399,1,0))</f>
        <v/>
      </c>
    </row>
    <row r="2400" spans="1:16">
      <c r="A2400" s="37"/>
      <c r="B2400" s="37"/>
      <c r="C2400" s="37"/>
      <c r="D2400" s="37"/>
      <c r="E2400" s="37"/>
      <c r="F2400" s="37"/>
      <c r="G2400" s="37"/>
      <c r="H2400" s="37"/>
      <c r="I2400" s="37"/>
      <c r="J2400" s="37"/>
      <c r="K2400" s="37"/>
      <c r="L2400" s="37"/>
      <c r="M2400" s="79"/>
      <c r="N2400" s="38"/>
      <c r="O2400" s="22" t="str">
        <f>IF(学校情報入力!$C$7="","",IF(学校情報入力!$C$7=登録データ!F2400,1,0))</f>
        <v/>
      </c>
      <c r="P2400" s="22" t="str">
        <f>IF(学校情報入力!$C$7="","",IF(学校情報入力!$C$7=登録データ!M2400,1,0))</f>
        <v/>
      </c>
    </row>
    <row r="2401" spans="1:16">
      <c r="A2401" s="37"/>
      <c r="B2401" s="37"/>
      <c r="C2401" s="37"/>
      <c r="D2401" s="37"/>
      <c r="E2401" s="37"/>
      <c r="F2401" s="37"/>
      <c r="G2401" s="37"/>
      <c r="H2401" s="37"/>
      <c r="I2401" s="37"/>
      <c r="J2401" s="37"/>
      <c r="K2401" s="37"/>
      <c r="L2401" s="37"/>
      <c r="M2401" s="79"/>
      <c r="N2401" s="38"/>
      <c r="O2401" s="22" t="str">
        <f>IF(学校情報入力!$C$7="","",IF(学校情報入力!$C$7=登録データ!F2401,1,0))</f>
        <v/>
      </c>
      <c r="P2401" s="22" t="str">
        <f>IF(学校情報入力!$C$7="","",IF(学校情報入力!$C$7=登録データ!M2401,1,0))</f>
        <v/>
      </c>
    </row>
    <row r="2402" spans="1:16">
      <c r="A2402" s="37"/>
      <c r="B2402" s="37"/>
      <c r="C2402" s="37"/>
      <c r="D2402" s="37"/>
      <c r="E2402" s="37"/>
      <c r="F2402" s="37"/>
      <c r="G2402" s="37"/>
      <c r="H2402" s="37"/>
      <c r="I2402" s="37"/>
      <c r="J2402" s="37"/>
      <c r="K2402" s="37"/>
      <c r="L2402" s="37"/>
      <c r="M2402" s="79"/>
      <c r="N2402" s="38"/>
      <c r="O2402" s="22" t="str">
        <f>IF(学校情報入力!$C$7="","",IF(学校情報入力!$C$7=登録データ!F2402,1,0))</f>
        <v/>
      </c>
      <c r="P2402" s="22" t="str">
        <f>IF(学校情報入力!$C$7="","",IF(学校情報入力!$C$7=登録データ!M2402,1,0))</f>
        <v/>
      </c>
    </row>
    <row r="2403" spans="1:16">
      <c r="A2403" s="37"/>
      <c r="B2403" s="37"/>
      <c r="C2403" s="37"/>
      <c r="D2403" s="37"/>
      <c r="E2403" s="37"/>
      <c r="F2403" s="37"/>
      <c r="G2403" s="37"/>
      <c r="H2403" s="37"/>
      <c r="I2403" s="37"/>
      <c r="J2403" s="37"/>
      <c r="K2403" s="37"/>
      <c r="L2403" s="37"/>
      <c r="M2403" s="79"/>
      <c r="N2403" s="38"/>
      <c r="O2403" s="22" t="str">
        <f>IF(学校情報入力!$C$7="","",IF(学校情報入力!$C$7=登録データ!F2403,1,0))</f>
        <v/>
      </c>
      <c r="P2403" s="22" t="str">
        <f>IF(学校情報入力!$C$7="","",IF(学校情報入力!$C$7=登録データ!M2403,1,0))</f>
        <v/>
      </c>
    </row>
    <row r="2404" spans="1:16">
      <c r="A2404" s="37"/>
      <c r="B2404" s="37"/>
      <c r="C2404" s="37"/>
      <c r="D2404" s="37"/>
      <c r="E2404" s="37"/>
      <c r="F2404" s="37"/>
      <c r="G2404" s="37"/>
      <c r="H2404" s="37"/>
      <c r="I2404" s="37"/>
      <c r="J2404" s="37"/>
      <c r="K2404" s="37"/>
      <c r="L2404" s="37"/>
      <c r="M2404" s="79"/>
      <c r="N2404" s="38"/>
      <c r="O2404" s="22" t="str">
        <f>IF(学校情報入力!$C$7="","",IF(学校情報入力!$C$7=登録データ!F2404,1,0))</f>
        <v/>
      </c>
      <c r="P2404" s="22" t="str">
        <f>IF(学校情報入力!$C$7="","",IF(学校情報入力!$C$7=登録データ!M2404,1,0))</f>
        <v/>
      </c>
    </row>
    <row r="2405" spans="1:16">
      <c r="A2405" s="37"/>
      <c r="B2405" s="37"/>
      <c r="C2405" s="37"/>
      <c r="D2405" s="37"/>
      <c r="E2405" s="37"/>
      <c r="F2405" s="37"/>
      <c r="G2405" s="37"/>
      <c r="H2405" s="37"/>
      <c r="I2405" s="37"/>
      <c r="J2405" s="37"/>
      <c r="K2405" s="37"/>
      <c r="L2405" s="37"/>
      <c r="M2405" s="79"/>
      <c r="N2405" s="38"/>
      <c r="O2405" s="22" t="str">
        <f>IF(学校情報入力!$C$7="","",IF(学校情報入力!$C$7=登録データ!F2405,1,0))</f>
        <v/>
      </c>
      <c r="P2405" s="22" t="str">
        <f>IF(学校情報入力!$C$7="","",IF(学校情報入力!$C$7=登録データ!M2405,1,0))</f>
        <v/>
      </c>
    </row>
    <row r="2406" spans="1:16">
      <c r="A2406" s="37"/>
      <c r="B2406" s="37"/>
      <c r="C2406" s="37"/>
      <c r="D2406" s="37"/>
      <c r="E2406" s="37"/>
      <c r="F2406" s="37"/>
      <c r="G2406" s="37"/>
      <c r="H2406" s="37"/>
      <c r="I2406" s="37"/>
      <c r="J2406" s="37"/>
      <c r="K2406" s="37"/>
      <c r="L2406" s="37"/>
      <c r="M2406" s="79"/>
      <c r="N2406" s="38"/>
      <c r="O2406" s="22" t="str">
        <f>IF(学校情報入力!$C$7="","",IF(学校情報入力!$C$7=登録データ!F2406,1,0))</f>
        <v/>
      </c>
      <c r="P2406" s="22" t="str">
        <f>IF(学校情報入力!$C$7="","",IF(学校情報入力!$C$7=登録データ!M2406,1,0))</f>
        <v/>
      </c>
    </row>
    <row r="2407" spans="1:16">
      <c r="A2407" s="37"/>
      <c r="B2407" s="37"/>
      <c r="C2407" s="37"/>
      <c r="D2407" s="37"/>
      <c r="E2407" s="37"/>
      <c r="F2407" s="37"/>
      <c r="G2407" s="37"/>
      <c r="H2407" s="37"/>
      <c r="I2407" s="37"/>
      <c r="J2407" s="37"/>
      <c r="K2407" s="37"/>
      <c r="L2407" s="37"/>
      <c r="M2407" s="79"/>
      <c r="N2407" s="38"/>
      <c r="O2407" s="22" t="str">
        <f>IF(学校情報入力!$C$7="","",IF(学校情報入力!$C$7=登録データ!F2407,1,0))</f>
        <v/>
      </c>
      <c r="P2407" s="22" t="str">
        <f>IF(学校情報入力!$C$7="","",IF(学校情報入力!$C$7=登録データ!M2407,1,0))</f>
        <v/>
      </c>
    </row>
    <row r="2408" spans="1:16">
      <c r="A2408" s="37"/>
      <c r="B2408" s="37"/>
      <c r="C2408" s="37"/>
      <c r="D2408" s="37"/>
      <c r="E2408" s="37"/>
      <c r="F2408" s="37"/>
      <c r="G2408" s="37"/>
      <c r="H2408" s="37"/>
      <c r="I2408" s="37"/>
      <c r="J2408" s="37"/>
      <c r="K2408" s="37"/>
      <c r="L2408" s="37"/>
      <c r="M2408" s="79"/>
      <c r="N2408" s="38"/>
      <c r="O2408" s="22" t="str">
        <f>IF(学校情報入力!$C$7="","",IF(学校情報入力!$C$7=登録データ!F2408,1,0))</f>
        <v/>
      </c>
      <c r="P2408" s="22" t="str">
        <f>IF(学校情報入力!$C$7="","",IF(学校情報入力!$C$7=登録データ!M2408,1,0))</f>
        <v/>
      </c>
    </row>
    <row r="2409" spans="1:16">
      <c r="A2409" s="37"/>
      <c r="B2409" s="37"/>
      <c r="C2409" s="37"/>
      <c r="D2409" s="37"/>
      <c r="E2409" s="37"/>
      <c r="F2409" s="37"/>
      <c r="G2409" s="37"/>
      <c r="H2409" s="37"/>
      <c r="I2409" s="37"/>
      <c r="J2409" s="37"/>
      <c r="K2409" s="37"/>
      <c r="L2409" s="37"/>
      <c r="M2409" s="79"/>
      <c r="N2409" s="38"/>
      <c r="O2409" s="22" t="str">
        <f>IF(学校情報入力!$C$7="","",IF(学校情報入力!$C$7=登録データ!F2409,1,0))</f>
        <v/>
      </c>
      <c r="P2409" s="22" t="str">
        <f>IF(学校情報入力!$C$7="","",IF(学校情報入力!$C$7=登録データ!M2409,1,0))</f>
        <v/>
      </c>
    </row>
    <row r="2410" spans="1:16">
      <c r="A2410" s="37"/>
      <c r="B2410" s="37"/>
      <c r="C2410" s="37"/>
      <c r="D2410" s="37"/>
      <c r="E2410" s="37"/>
      <c r="F2410" s="37"/>
      <c r="G2410" s="37"/>
      <c r="H2410" s="37"/>
      <c r="I2410" s="37"/>
      <c r="J2410" s="37"/>
      <c r="K2410" s="37"/>
      <c r="L2410" s="37"/>
      <c r="M2410" s="79"/>
      <c r="N2410" s="38"/>
      <c r="O2410" s="22" t="str">
        <f>IF(学校情報入力!$C$7="","",IF(学校情報入力!$C$7=登録データ!F2410,1,0))</f>
        <v/>
      </c>
      <c r="P2410" s="22" t="str">
        <f>IF(学校情報入力!$C$7="","",IF(学校情報入力!$C$7=登録データ!M2410,1,0))</f>
        <v/>
      </c>
    </row>
    <row r="2411" spans="1:16">
      <c r="A2411" s="37"/>
      <c r="B2411" s="37"/>
      <c r="C2411" s="37"/>
      <c r="D2411" s="37"/>
      <c r="E2411" s="37"/>
      <c r="F2411" s="37"/>
      <c r="G2411" s="37"/>
      <c r="H2411" s="37"/>
      <c r="I2411" s="37"/>
      <c r="J2411" s="37"/>
      <c r="K2411" s="37"/>
      <c r="L2411" s="37"/>
      <c r="M2411" s="79"/>
      <c r="N2411" s="38"/>
      <c r="O2411" s="22" t="str">
        <f>IF(学校情報入力!$C$7="","",IF(学校情報入力!$C$7=登録データ!F2411,1,0))</f>
        <v/>
      </c>
      <c r="P2411" s="22" t="str">
        <f>IF(学校情報入力!$C$7="","",IF(学校情報入力!$C$7=登録データ!M2411,1,0))</f>
        <v/>
      </c>
    </row>
    <row r="2412" spans="1:16">
      <c r="A2412" s="37"/>
      <c r="B2412" s="37"/>
      <c r="C2412" s="37"/>
      <c r="D2412" s="37"/>
      <c r="E2412" s="37"/>
      <c r="F2412" s="37"/>
      <c r="G2412" s="37"/>
      <c r="H2412" s="37"/>
      <c r="I2412" s="37"/>
      <c r="J2412" s="37"/>
      <c r="K2412" s="37"/>
      <c r="L2412" s="37"/>
      <c r="M2412" s="79"/>
      <c r="N2412" s="38"/>
      <c r="O2412" s="22" t="str">
        <f>IF(学校情報入力!$C$7="","",IF(学校情報入力!$C$7=登録データ!F2412,1,0))</f>
        <v/>
      </c>
      <c r="P2412" s="22" t="str">
        <f>IF(学校情報入力!$C$7="","",IF(学校情報入力!$C$7=登録データ!M2412,1,0))</f>
        <v/>
      </c>
    </row>
    <row r="2413" spans="1:16">
      <c r="A2413" s="37"/>
      <c r="B2413" s="37"/>
      <c r="C2413" s="37"/>
      <c r="D2413" s="37"/>
      <c r="E2413" s="37"/>
      <c r="F2413" s="37"/>
      <c r="G2413" s="37"/>
      <c r="H2413" s="37"/>
      <c r="I2413" s="37"/>
      <c r="J2413" s="37"/>
      <c r="K2413" s="37"/>
      <c r="L2413" s="37"/>
      <c r="M2413" s="79"/>
      <c r="N2413" s="38"/>
      <c r="O2413" s="22" t="str">
        <f>IF(学校情報入力!$C$7="","",IF(学校情報入力!$C$7=登録データ!F2413,1,0))</f>
        <v/>
      </c>
      <c r="P2413" s="22" t="str">
        <f>IF(学校情報入力!$C$7="","",IF(学校情報入力!$C$7=登録データ!M2413,1,0))</f>
        <v/>
      </c>
    </row>
    <row r="2414" spans="1:16">
      <c r="A2414" s="37"/>
      <c r="B2414" s="37"/>
      <c r="C2414" s="37"/>
      <c r="D2414" s="37"/>
      <c r="E2414" s="37"/>
      <c r="F2414" s="37"/>
      <c r="G2414" s="37"/>
      <c r="H2414" s="37"/>
      <c r="I2414" s="37"/>
      <c r="J2414" s="37"/>
      <c r="K2414" s="37"/>
      <c r="L2414" s="37"/>
      <c r="M2414" s="79"/>
      <c r="N2414" s="38"/>
      <c r="O2414" s="22" t="str">
        <f>IF(学校情報入力!$C$7="","",IF(学校情報入力!$C$7=登録データ!F2414,1,0))</f>
        <v/>
      </c>
      <c r="P2414" s="22" t="str">
        <f>IF(学校情報入力!$C$7="","",IF(学校情報入力!$C$7=登録データ!M2414,1,0))</f>
        <v/>
      </c>
    </row>
    <row r="2415" spans="1:16">
      <c r="A2415" s="37"/>
      <c r="B2415" s="37"/>
      <c r="C2415" s="37"/>
      <c r="D2415" s="37"/>
      <c r="E2415" s="37"/>
      <c r="F2415" s="37"/>
      <c r="G2415" s="37"/>
      <c r="H2415" s="37"/>
      <c r="I2415" s="37"/>
      <c r="J2415" s="37"/>
      <c r="K2415" s="37"/>
      <c r="L2415" s="37"/>
      <c r="M2415" s="79"/>
      <c r="N2415" s="38"/>
      <c r="O2415" s="22" t="str">
        <f>IF(学校情報入力!$C$7="","",IF(学校情報入力!$C$7=登録データ!F2415,1,0))</f>
        <v/>
      </c>
      <c r="P2415" s="22" t="str">
        <f>IF(学校情報入力!$C$7="","",IF(学校情報入力!$C$7=登録データ!M2415,1,0))</f>
        <v/>
      </c>
    </row>
    <row r="2416" spans="1:16">
      <c r="A2416" s="37"/>
      <c r="B2416" s="37"/>
      <c r="C2416" s="37"/>
      <c r="D2416" s="37"/>
      <c r="E2416" s="37"/>
      <c r="F2416" s="37"/>
      <c r="G2416" s="37"/>
      <c r="H2416" s="37"/>
      <c r="I2416" s="37"/>
      <c r="J2416" s="37"/>
      <c r="K2416" s="37"/>
      <c r="L2416" s="37"/>
      <c r="M2416" s="79"/>
      <c r="N2416" s="38"/>
      <c r="O2416" s="22" t="str">
        <f>IF(学校情報入力!$C$7="","",IF(学校情報入力!$C$7=登録データ!F2416,1,0))</f>
        <v/>
      </c>
      <c r="P2416" s="22" t="str">
        <f>IF(学校情報入力!$C$7="","",IF(学校情報入力!$C$7=登録データ!M2416,1,0))</f>
        <v/>
      </c>
    </row>
    <row r="2417" spans="1:16">
      <c r="A2417" s="37"/>
      <c r="B2417" s="37"/>
      <c r="C2417" s="37"/>
      <c r="D2417" s="37"/>
      <c r="E2417" s="37"/>
      <c r="F2417" s="37"/>
      <c r="G2417" s="37"/>
      <c r="H2417" s="37"/>
      <c r="I2417" s="37"/>
      <c r="J2417" s="37"/>
      <c r="K2417" s="37"/>
      <c r="L2417" s="37"/>
      <c r="M2417" s="79"/>
      <c r="N2417" s="38"/>
      <c r="O2417" s="22" t="str">
        <f>IF(学校情報入力!$C$7="","",IF(学校情報入力!$C$7=登録データ!F2417,1,0))</f>
        <v/>
      </c>
      <c r="P2417" s="22" t="str">
        <f>IF(学校情報入力!$C$7="","",IF(学校情報入力!$C$7=登録データ!M2417,1,0))</f>
        <v/>
      </c>
    </row>
    <row r="2418" spans="1:16">
      <c r="A2418" s="37"/>
      <c r="B2418" s="37"/>
      <c r="C2418" s="37"/>
      <c r="D2418" s="37"/>
      <c r="E2418" s="37"/>
      <c r="F2418" s="37"/>
      <c r="G2418" s="37"/>
      <c r="H2418" s="37"/>
      <c r="I2418" s="37"/>
      <c r="J2418" s="37"/>
      <c r="K2418" s="37"/>
      <c r="L2418" s="37"/>
      <c r="M2418" s="79"/>
      <c r="N2418" s="38"/>
      <c r="O2418" s="22" t="str">
        <f>IF(学校情報入力!$C$7="","",IF(学校情報入力!$C$7=登録データ!F2418,1,0))</f>
        <v/>
      </c>
      <c r="P2418" s="22" t="str">
        <f>IF(学校情報入力!$C$7="","",IF(学校情報入力!$C$7=登録データ!M2418,1,0))</f>
        <v/>
      </c>
    </row>
    <row r="2419" spans="1:16">
      <c r="A2419" s="37"/>
      <c r="B2419" s="37"/>
      <c r="C2419" s="37"/>
      <c r="D2419" s="37"/>
      <c r="E2419" s="37"/>
      <c r="F2419" s="37"/>
      <c r="G2419" s="37"/>
      <c r="H2419" s="37"/>
      <c r="I2419" s="37"/>
      <c r="J2419" s="37"/>
      <c r="K2419" s="37"/>
      <c r="L2419" s="37"/>
      <c r="M2419" s="79"/>
      <c r="N2419" s="38"/>
      <c r="O2419" s="22" t="str">
        <f>IF(学校情報入力!$C$7="","",IF(学校情報入力!$C$7=登録データ!F2419,1,0))</f>
        <v/>
      </c>
      <c r="P2419" s="22" t="str">
        <f>IF(学校情報入力!$C$7="","",IF(学校情報入力!$C$7=登録データ!M2419,1,0))</f>
        <v/>
      </c>
    </row>
    <row r="2420" spans="1:16">
      <c r="A2420" s="37"/>
      <c r="B2420" s="37"/>
      <c r="C2420" s="37"/>
      <c r="D2420" s="37"/>
      <c r="E2420" s="37"/>
      <c r="F2420" s="37"/>
      <c r="G2420" s="37"/>
      <c r="H2420" s="37"/>
      <c r="I2420" s="37"/>
      <c r="J2420" s="37"/>
      <c r="K2420" s="37"/>
      <c r="L2420" s="37"/>
      <c r="M2420" s="79"/>
      <c r="N2420" s="38"/>
      <c r="O2420" s="22" t="str">
        <f>IF(学校情報入力!$C$7="","",IF(学校情報入力!$C$7=登録データ!F2420,1,0))</f>
        <v/>
      </c>
      <c r="P2420" s="22" t="str">
        <f>IF(学校情報入力!$C$7="","",IF(学校情報入力!$C$7=登録データ!M2420,1,0))</f>
        <v/>
      </c>
    </row>
    <row r="2421" spans="1:16">
      <c r="A2421" s="37"/>
      <c r="B2421" s="37"/>
      <c r="C2421" s="37"/>
      <c r="D2421" s="37"/>
      <c r="E2421" s="37"/>
      <c r="F2421" s="37"/>
      <c r="G2421" s="37"/>
      <c r="H2421" s="37"/>
      <c r="I2421" s="37"/>
      <c r="J2421" s="37"/>
      <c r="K2421" s="37"/>
      <c r="L2421" s="37"/>
      <c r="M2421" s="79"/>
      <c r="N2421" s="38"/>
      <c r="O2421" s="22" t="str">
        <f>IF(学校情報入力!$C$7="","",IF(学校情報入力!$C$7=登録データ!F2421,1,0))</f>
        <v/>
      </c>
      <c r="P2421" s="22" t="str">
        <f>IF(学校情報入力!$C$7="","",IF(学校情報入力!$C$7=登録データ!M2421,1,0))</f>
        <v/>
      </c>
    </row>
    <row r="2422" spans="1:16">
      <c r="A2422" s="37"/>
      <c r="B2422" s="37"/>
      <c r="C2422" s="37"/>
      <c r="D2422" s="37"/>
      <c r="E2422" s="37"/>
      <c r="F2422" s="37"/>
      <c r="G2422" s="37"/>
      <c r="H2422" s="37"/>
      <c r="I2422" s="37"/>
      <c r="J2422" s="37"/>
      <c r="K2422" s="37"/>
      <c r="L2422" s="37"/>
      <c r="M2422" s="79"/>
      <c r="N2422" s="38"/>
      <c r="O2422" s="22" t="str">
        <f>IF(学校情報入力!$C$7="","",IF(学校情報入力!$C$7=登録データ!F2422,1,0))</f>
        <v/>
      </c>
      <c r="P2422" s="22" t="str">
        <f>IF(学校情報入力!$C$7="","",IF(学校情報入力!$C$7=登録データ!M2422,1,0))</f>
        <v/>
      </c>
    </row>
    <row r="2423" spans="1:16">
      <c r="A2423" s="37"/>
      <c r="B2423" s="37"/>
      <c r="C2423" s="37"/>
      <c r="D2423" s="37"/>
      <c r="E2423" s="37"/>
      <c r="F2423" s="37"/>
      <c r="G2423" s="37"/>
      <c r="H2423" s="37"/>
      <c r="I2423" s="37"/>
      <c r="J2423" s="37"/>
      <c r="K2423" s="37"/>
      <c r="L2423" s="37"/>
      <c r="M2423" s="79"/>
      <c r="N2423" s="38"/>
      <c r="O2423" s="22" t="str">
        <f>IF(学校情報入力!$C$7="","",IF(学校情報入力!$C$7=登録データ!F2423,1,0))</f>
        <v/>
      </c>
      <c r="P2423" s="22" t="str">
        <f>IF(学校情報入力!$C$7="","",IF(学校情報入力!$C$7=登録データ!M2423,1,0))</f>
        <v/>
      </c>
    </row>
    <row r="2424" spans="1:16">
      <c r="A2424" s="37"/>
      <c r="B2424" s="37"/>
      <c r="C2424" s="37"/>
      <c r="D2424" s="37"/>
      <c r="E2424" s="37"/>
      <c r="F2424" s="37"/>
      <c r="G2424" s="37"/>
      <c r="H2424" s="37"/>
      <c r="I2424" s="37"/>
      <c r="J2424" s="37"/>
      <c r="K2424" s="37"/>
      <c r="L2424" s="37"/>
      <c r="M2424" s="79"/>
      <c r="N2424" s="38"/>
      <c r="O2424" s="22" t="str">
        <f>IF(学校情報入力!$C$7="","",IF(学校情報入力!$C$7=登録データ!F2424,1,0))</f>
        <v/>
      </c>
      <c r="P2424" s="22" t="str">
        <f>IF(学校情報入力!$C$7="","",IF(学校情報入力!$C$7=登録データ!M2424,1,0))</f>
        <v/>
      </c>
    </row>
    <row r="2425" spans="1:16">
      <c r="A2425" s="37"/>
      <c r="B2425" s="37"/>
      <c r="C2425" s="37"/>
      <c r="D2425" s="37"/>
      <c r="E2425" s="37"/>
      <c r="F2425" s="37"/>
      <c r="G2425" s="37"/>
      <c r="H2425" s="37"/>
      <c r="I2425" s="37"/>
      <c r="J2425" s="37"/>
      <c r="K2425" s="37"/>
      <c r="L2425" s="37"/>
      <c r="M2425" s="79"/>
      <c r="N2425" s="38"/>
      <c r="O2425" s="22" t="str">
        <f>IF(学校情報入力!$C$7="","",IF(学校情報入力!$C$7=登録データ!F2425,1,0))</f>
        <v/>
      </c>
      <c r="P2425" s="22" t="str">
        <f>IF(学校情報入力!$C$7="","",IF(学校情報入力!$C$7=登録データ!M2425,1,0))</f>
        <v/>
      </c>
    </row>
    <row r="2426" spans="1:16">
      <c r="A2426" s="37"/>
      <c r="B2426" s="37"/>
      <c r="C2426" s="37"/>
      <c r="D2426" s="37"/>
      <c r="E2426" s="37"/>
      <c r="F2426" s="37"/>
      <c r="G2426" s="37"/>
      <c r="H2426" s="37"/>
      <c r="I2426" s="37"/>
      <c r="J2426" s="37"/>
      <c r="K2426" s="37"/>
      <c r="L2426" s="37"/>
      <c r="M2426" s="79"/>
      <c r="N2426" s="38"/>
      <c r="O2426" s="22" t="str">
        <f>IF(学校情報入力!$C$7="","",IF(学校情報入力!$C$7=登録データ!F2426,1,0))</f>
        <v/>
      </c>
      <c r="P2426" s="22" t="str">
        <f>IF(学校情報入力!$C$7="","",IF(学校情報入力!$C$7=登録データ!M2426,1,0))</f>
        <v/>
      </c>
    </row>
    <row r="2427" spans="1:16">
      <c r="A2427" s="37"/>
      <c r="B2427" s="37"/>
      <c r="C2427" s="37"/>
      <c r="D2427" s="37"/>
      <c r="E2427" s="37"/>
      <c r="F2427" s="37"/>
      <c r="G2427" s="37"/>
      <c r="H2427" s="37"/>
      <c r="I2427" s="37"/>
      <c r="J2427" s="37"/>
      <c r="K2427" s="37"/>
      <c r="L2427" s="37"/>
      <c r="M2427" s="79"/>
      <c r="N2427" s="38"/>
      <c r="O2427" s="22" t="str">
        <f>IF(学校情報入力!$C$7="","",IF(学校情報入力!$C$7=登録データ!F2427,1,0))</f>
        <v/>
      </c>
      <c r="P2427" s="22" t="str">
        <f>IF(学校情報入力!$C$7="","",IF(学校情報入力!$C$7=登録データ!M2427,1,0))</f>
        <v/>
      </c>
    </row>
    <row r="2428" spans="1:16">
      <c r="A2428" s="37"/>
      <c r="B2428" s="37"/>
      <c r="C2428" s="37"/>
      <c r="D2428" s="37"/>
      <c r="E2428" s="37"/>
      <c r="F2428" s="37"/>
      <c r="G2428" s="37"/>
      <c r="H2428" s="37"/>
      <c r="I2428" s="37"/>
      <c r="J2428" s="37"/>
      <c r="K2428" s="37"/>
      <c r="L2428" s="37"/>
      <c r="M2428" s="79"/>
      <c r="N2428" s="38"/>
      <c r="O2428" s="22" t="str">
        <f>IF(学校情報入力!$C$7="","",IF(学校情報入力!$C$7=登録データ!F2428,1,0))</f>
        <v/>
      </c>
      <c r="P2428" s="22" t="str">
        <f>IF(学校情報入力!$C$7="","",IF(学校情報入力!$C$7=登録データ!M2428,1,0))</f>
        <v/>
      </c>
    </row>
    <row r="2429" spans="1:16">
      <c r="A2429" s="37"/>
      <c r="B2429" s="37"/>
      <c r="C2429" s="37"/>
      <c r="D2429" s="37"/>
      <c r="E2429" s="37"/>
      <c r="F2429" s="37"/>
      <c r="G2429" s="37"/>
      <c r="H2429" s="37"/>
      <c r="I2429" s="37"/>
      <c r="J2429" s="37"/>
      <c r="K2429" s="37"/>
      <c r="L2429" s="37"/>
      <c r="M2429" s="79"/>
      <c r="N2429" s="38"/>
      <c r="O2429" s="22" t="str">
        <f>IF(学校情報入力!$C$7="","",IF(学校情報入力!$C$7=登録データ!F2429,1,0))</f>
        <v/>
      </c>
      <c r="P2429" s="22" t="str">
        <f>IF(学校情報入力!$C$7="","",IF(学校情報入力!$C$7=登録データ!M2429,1,0))</f>
        <v/>
      </c>
    </row>
    <row r="2430" spans="1:16">
      <c r="A2430" s="37"/>
      <c r="B2430" s="37"/>
      <c r="C2430" s="37"/>
      <c r="D2430" s="37"/>
      <c r="E2430" s="37"/>
      <c r="F2430" s="37"/>
      <c r="G2430" s="37"/>
      <c r="H2430" s="37"/>
      <c r="I2430" s="37"/>
      <c r="J2430" s="37"/>
      <c r="K2430" s="37"/>
      <c r="L2430" s="37"/>
      <c r="M2430" s="79"/>
      <c r="N2430" s="38"/>
      <c r="O2430" s="22" t="str">
        <f>IF(学校情報入力!$C$7="","",IF(学校情報入力!$C$7=登録データ!F2430,1,0))</f>
        <v/>
      </c>
      <c r="P2430" s="22" t="str">
        <f>IF(学校情報入力!$C$7="","",IF(学校情報入力!$C$7=登録データ!M2430,1,0))</f>
        <v/>
      </c>
    </row>
    <row r="2431" spans="1:16">
      <c r="A2431" s="37"/>
      <c r="B2431" s="37"/>
      <c r="C2431" s="37"/>
      <c r="D2431" s="37"/>
      <c r="E2431" s="37"/>
      <c r="F2431" s="37"/>
      <c r="G2431" s="37"/>
      <c r="H2431" s="37"/>
      <c r="I2431" s="37"/>
      <c r="J2431" s="37"/>
      <c r="K2431" s="37"/>
      <c r="L2431" s="37"/>
      <c r="M2431" s="79"/>
      <c r="N2431" s="38"/>
      <c r="O2431" s="22" t="str">
        <f>IF(学校情報入力!$C$7="","",IF(学校情報入力!$C$7=登録データ!F2431,1,0))</f>
        <v/>
      </c>
      <c r="P2431" s="22" t="str">
        <f>IF(学校情報入力!$C$7="","",IF(学校情報入力!$C$7=登録データ!M2431,1,0))</f>
        <v/>
      </c>
    </row>
    <row r="2432" spans="1:16">
      <c r="A2432" s="37"/>
      <c r="B2432" s="37"/>
      <c r="C2432" s="37"/>
      <c r="D2432" s="37"/>
      <c r="E2432" s="37"/>
      <c r="F2432" s="37"/>
      <c r="G2432" s="37"/>
      <c r="H2432" s="37"/>
      <c r="I2432" s="37"/>
      <c r="J2432" s="37"/>
      <c r="K2432" s="37"/>
      <c r="L2432" s="37"/>
      <c r="M2432" s="79"/>
      <c r="N2432" s="38"/>
      <c r="O2432" s="22" t="str">
        <f>IF(学校情報入力!$C$7="","",IF(学校情報入力!$C$7=登録データ!F2432,1,0))</f>
        <v/>
      </c>
      <c r="P2432" s="22" t="str">
        <f>IF(学校情報入力!$C$7="","",IF(学校情報入力!$C$7=登録データ!M2432,1,0))</f>
        <v/>
      </c>
    </row>
    <row r="2433" spans="1:16">
      <c r="A2433" s="37"/>
      <c r="B2433" s="37"/>
      <c r="C2433" s="37"/>
      <c r="D2433" s="37"/>
      <c r="E2433" s="37"/>
      <c r="F2433" s="37"/>
      <c r="G2433" s="37"/>
      <c r="H2433" s="37"/>
      <c r="I2433" s="37"/>
      <c r="J2433" s="37"/>
      <c r="K2433" s="37"/>
      <c r="L2433" s="37"/>
      <c r="M2433" s="79"/>
      <c r="N2433" s="38"/>
      <c r="O2433" s="22" t="str">
        <f>IF(学校情報入力!$C$7="","",IF(学校情報入力!$C$7=登録データ!F2433,1,0))</f>
        <v/>
      </c>
      <c r="P2433" s="22" t="str">
        <f>IF(学校情報入力!$C$7="","",IF(学校情報入力!$C$7=登録データ!M2433,1,0))</f>
        <v/>
      </c>
    </row>
    <row r="2434" spans="1:16">
      <c r="A2434" s="37"/>
      <c r="B2434" s="37"/>
      <c r="C2434" s="37"/>
      <c r="D2434" s="37"/>
      <c r="E2434" s="37"/>
      <c r="F2434" s="37"/>
      <c r="G2434" s="37"/>
      <c r="H2434" s="37"/>
      <c r="I2434" s="37"/>
      <c r="J2434" s="37"/>
      <c r="K2434" s="37"/>
      <c r="L2434" s="37"/>
      <c r="M2434" s="79"/>
      <c r="N2434" s="38"/>
      <c r="O2434" s="22" t="str">
        <f>IF(学校情報入力!$C$7="","",IF(学校情報入力!$C$7=登録データ!F2434,1,0))</f>
        <v/>
      </c>
      <c r="P2434" s="22" t="str">
        <f>IF(学校情報入力!$C$7="","",IF(学校情報入力!$C$7=登録データ!M2434,1,0))</f>
        <v/>
      </c>
    </row>
    <row r="2435" spans="1:16">
      <c r="A2435" s="37"/>
      <c r="B2435" s="37"/>
      <c r="C2435" s="37"/>
      <c r="D2435" s="37"/>
      <c r="E2435" s="37"/>
      <c r="F2435" s="37"/>
      <c r="G2435" s="37"/>
      <c r="H2435" s="37"/>
      <c r="I2435" s="37"/>
      <c r="J2435" s="37"/>
      <c r="K2435" s="37"/>
      <c r="L2435" s="37"/>
      <c r="M2435" s="79"/>
      <c r="N2435" s="38"/>
      <c r="O2435" s="22" t="str">
        <f>IF(学校情報入力!$C$7="","",IF(学校情報入力!$C$7=登録データ!F2435,1,0))</f>
        <v/>
      </c>
      <c r="P2435" s="22" t="str">
        <f>IF(学校情報入力!$C$7="","",IF(学校情報入力!$C$7=登録データ!M2435,1,0))</f>
        <v/>
      </c>
    </row>
    <row r="2436" spans="1:16">
      <c r="A2436" s="37"/>
      <c r="B2436" s="37"/>
      <c r="C2436" s="37"/>
      <c r="D2436" s="37"/>
      <c r="E2436" s="37"/>
      <c r="F2436" s="37"/>
      <c r="G2436" s="37"/>
      <c r="H2436" s="37"/>
      <c r="I2436" s="37"/>
      <c r="J2436" s="37"/>
      <c r="K2436" s="37"/>
      <c r="L2436" s="37"/>
      <c r="M2436" s="79"/>
      <c r="N2436" s="38"/>
      <c r="O2436" s="22" t="str">
        <f>IF(学校情報入力!$C$7="","",IF(学校情報入力!$C$7=登録データ!F2436,1,0))</f>
        <v/>
      </c>
      <c r="P2436" s="22" t="str">
        <f>IF(学校情報入力!$C$7="","",IF(学校情報入力!$C$7=登録データ!M2436,1,0))</f>
        <v/>
      </c>
    </row>
    <row r="2437" spans="1:16">
      <c r="A2437" s="37"/>
      <c r="B2437" s="37"/>
      <c r="C2437" s="37"/>
      <c r="D2437" s="37"/>
      <c r="E2437" s="37"/>
      <c r="F2437" s="37"/>
      <c r="G2437" s="37"/>
      <c r="H2437" s="37"/>
      <c r="I2437" s="37"/>
      <c r="J2437" s="37"/>
      <c r="K2437" s="37"/>
      <c r="L2437" s="37"/>
      <c r="M2437" s="79"/>
      <c r="N2437" s="38"/>
      <c r="O2437" s="22" t="str">
        <f>IF(学校情報入力!$C$7="","",IF(学校情報入力!$C$7=登録データ!F2437,1,0))</f>
        <v/>
      </c>
      <c r="P2437" s="22" t="str">
        <f>IF(学校情報入力!$C$7="","",IF(学校情報入力!$C$7=登録データ!M2437,1,0))</f>
        <v/>
      </c>
    </row>
    <row r="2438" spans="1:16">
      <c r="A2438" s="37"/>
      <c r="B2438" s="37"/>
      <c r="C2438" s="37"/>
      <c r="D2438" s="37"/>
      <c r="E2438" s="37"/>
      <c r="F2438" s="37"/>
      <c r="G2438" s="37"/>
      <c r="H2438" s="37"/>
      <c r="I2438" s="37"/>
      <c r="J2438" s="37"/>
      <c r="K2438" s="37"/>
      <c r="L2438" s="37"/>
      <c r="M2438" s="79"/>
      <c r="N2438" s="38"/>
      <c r="O2438" s="22" t="str">
        <f>IF(学校情報入力!$C$7="","",IF(学校情報入力!$C$7=登録データ!F2438,1,0))</f>
        <v/>
      </c>
      <c r="P2438" s="22" t="str">
        <f>IF(学校情報入力!$C$7="","",IF(学校情報入力!$C$7=登録データ!M2438,1,0))</f>
        <v/>
      </c>
    </row>
    <row r="2439" spans="1:16">
      <c r="A2439" s="37"/>
      <c r="B2439" s="37"/>
      <c r="C2439" s="37"/>
      <c r="D2439" s="37"/>
      <c r="E2439" s="37"/>
      <c r="F2439" s="37"/>
      <c r="G2439" s="37"/>
      <c r="H2439" s="37"/>
      <c r="I2439" s="37"/>
      <c r="J2439" s="37"/>
      <c r="K2439" s="37"/>
      <c r="L2439" s="37"/>
      <c r="M2439" s="79"/>
      <c r="N2439" s="38"/>
      <c r="O2439" s="22" t="str">
        <f>IF(学校情報入力!$C$7="","",IF(学校情報入力!$C$7=登録データ!F2439,1,0))</f>
        <v/>
      </c>
      <c r="P2439" s="22" t="str">
        <f>IF(学校情報入力!$C$7="","",IF(学校情報入力!$C$7=登録データ!M2439,1,0))</f>
        <v/>
      </c>
    </row>
    <row r="2440" spans="1:16">
      <c r="A2440" s="37"/>
      <c r="B2440" s="37"/>
      <c r="C2440" s="37"/>
      <c r="D2440" s="37"/>
      <c r="E2440" s="37"/>
      <c r="F2440" s="37"/>
      <c r="G2440" s="37"/>
      <c r="H2440" s="37"/>
      <c r="I2440" s="37"/>
      <c r="J2440" s="37"/>
      <c r="K2440" s="37"/>
      <c r="L2440" s="37"/>
      <c r="M2440" s="79"/>
      <c r="N2440" s="38"/>
      <c r="O2440" s="22" t="str">
        <f>IF(学校情報入力!$C$7="","",IF(学校情報入力!$C$7=登録データ!F2440,1,0))</f>
        <v/>
      </c>
      <c r="P2440" s="22" t="str">
        <f>IF(学校情報入力!$C$7="","",IF(学校情報入力!$C$7=登録データ!M2440,1,0))</f>
        <v/>
      </c>
    </row>
    <row r="2441" spans="1:16">
      <c r="A2441" s="37"/>
      <c r="B2441" s="37"/>
      <c r="C2441" s="37"/>
      <c r="D2441" s="37"/>
      <c r="E2441" s="37"/>
      <c r="F2441" s="37"/>
      <c r="G2441" s="37"/>
      <c r="H2441" s="37"/>
      <c r="I2441" s="37"/>
      <c r="J2441" s="37"/>
      <c r="K2441" s="37"/>
      <c r="L2441" s="37"/>
      <c r="M2441" s="79"/>
      <c r="N2441" s="38"/>
      <c r="O2441" s="22" t="str">
        <f>IF(学校情報入力!$C$7="","",IF(学校情報入力!$C$7=登録データ!F2441,1,0))</f>
        <v/>
      </c>
      <c r="P2441" s="22" t="str">
        <f>IF(学校情報入力!$C$7="","",IF(学校情報入力!$C$7=登録データ!M2441,1,0))</f>
        <v/>
      </c>
    </row>
    <row r="2442" spans="1:16">
      <c r="A2442" s="37"/>
      <c r="B2442" s="37"/>
      <c r="C2442" s="37"/>
      <c r="D2442" s="37"/>
      <c r="E2442" s="37"/>
      <c r="F2442" s="37"/>
      <c r="G2442" s="37"/>
      <c r="H2442" s="37"/>
      <c r="I2442" s="37"/>
      <c r="J2442" s="37"/>
      <c r="K2442" s="37"/>
      <c r="L2442" s="37"/>
      <c r="M2442" s="79"/>
      <c r="N2442" s="38"/>
      <c r="O2442" s="22" t="str">
        <f>IF(学校情報入力!$C$7="","",IF(学校情報入力!$C$7=登録データ!F2442,1,0))</f>
        <v/>
      </c>
      <c r="P2442" s="22" t="str">
        <f>IF(学校情報入力!$C$7="","",IF(学校情報入力!$C$7=登録データ!M2442,1,0))</f>
        <v/>
      </c>
    </row>
    <row r="2443" spans="1:16">
      <c r="A2443" s="37"/>
      <c r="B2443" s="37"/>
      <c r="C2443" s="37"/>
      <c r="D2443" s="37"/>
      <c r="E2443" s="37"/>
      <c r="F2443" s="37"/>
      <c r="G2443" s="37"/>
      <c r="H2443" s="37"/>
      <c r="I2443" s="37"/>
      <c r="J2443" s="37"/>
      <c r="K2443" s="37"/>
      <c r="L2443" s="37"/>
      <c r="M2443" s="79"/>
      <c r="N2443" s="38"/>
      <c r="O2443" s="22" t="str">
        <f>IF(学校情報入力!$C$7="","",IF(学校情報入力!$C$7=登録データ!F2443,1,0))</f>
        <v/>
      </c>
      <c r="P2443" s="22" t="str">
        <f>IF(学校情報入力!$C$7="","",IF(学校情報入力!$C$7=登録データ!M2443,1,0))</f>
        <v/>
      </c>
    </row>
    <row r="2444" spans="1:16">
      <c r="A2444" s="37"/>
      <c r="B2444" s="37"/>
      <c r="C2444" s="37"/>
      <c r="D2444" s="37"/>
      <c r="E2444" s="37"/>
      <c r="F2444" s="37"/>
      <c r="G2444" s="37"/>
      <c r="H2444" s="37"/>
      <c r="I2444" s="37"/>
      <c r="J2444" s="37"/>
      <c r="K2444" s="37"/>
      <c r="L2444" s="37"/>
      <c r="M2444" s="79"/>
      <c r="N2444" s="38"/>
      <c r="O2444" s="22" t="str">
        <f>IF(学校情報入力!$C$7="","",IF(学校情報入力!$C$7=登録データ!F2444,1,0))</f>
        <v/>
      </c>
      <c r="P2444" s="22" t="str">
        <f>IF(学校情報入力!$C$7="","",IF(学校情報入力!$C$7=登録データ!M2444,1,0))</f>
        <v/>
      </c>
    </row>
    <row r="2445" spans="1:16">
      <c r="A2445" s="37"/>
      <c r="B2445" s="37"/>
      <c r="C2445" s="37"/>
      <c r="D2445" s="37"/>
      <c r="E2445" s="37"/>
      <c r="F2445" s="37"/>
      <c r="G2445" s="37"/>
      <c r="H2445" s="37"/>
      <c r="I2445" s="37"/>
      <c r="J2445" s="37"/>
      <c r="K2445" s="37"/>
      <c r="L2445" s="37"/>
      <c r="M2445" s="79"/>
      <c r="N2445" s="38"/>
      <c r="O2445" s="22" t="str">
        <f>IF(学校情報入力!$C$7="","",IF(学校情報入力!$C$7=登録データ!F2445,1,0))</f>
        <v/>
      </c>
      <c r="P2445" s="22" t="str">
        <f>IF(学校情報入力!$C$7="","",IF(学校情報入力!$C$7=登録データ!M2445,1,0))</f>
        <v/>
      </c>
    </row>
    <row r="2446" spans="1:16">
      <c r="A2446" s="37"/>
      <c r="B2446" s="37"/>
      <c r="C2446" s="37"/>
      <c r="D2446" s="37"/>
      <c r="E2446" s="37"/>
      <c r="F2446" s="37"/>
      <c r="G2446" s="37"/>
      <c r="H2446" s="37"/>
      <c r="I2446" s="37"/>
      <c r="J2446" s="37"/>
      <c r="K2446" s="37"/>
      <c r="L2446" s="37"/>
      <c r="M2446" s="79"/>
      <c r="N2446" s="38"/>
      <c r="O2446" s="22" t="str">
        <f>IF(学校情報入力!$C$7="","",IF(学校情報入力!$C$7=登録データ!F2446,1,0))</f>
        <v/>
      </c>
      <c r="P2446" s="22" t="str">
        <f>IF(学校情報入力!$C$7="","",IF(学校情報入力!$C$7=登録データ!M2446,1,0))</f>
        <v/>
      </c>
    </row>
    <row r="2447" spans="1:16">
      <c r="A2447" s="37"/>
      <c r="B2447" s="37"/>
      <c r="C2447" s="37"/>
      <c r="D2447" s="37"/>
      <c r="E2447" s="37"/>
      <c r="F2447" s="37"/>
      <c r="G2447" s="37"/>
      <c r="H2447" s="37"/>
      <c r="I2447" s="37"/>
      <c r="J2447" s="37"/>
      <c r="K2447" s="37"/>
      <c r="L2447" s="37"/>
      <c r="M2447" s="79"/>
      <c r="N2447" s="38"/>
      <c r="O2447" s="22" t="str">
        <f>IF(学校情報入力!$C$7="","",IF(学校情報入力!$C$7=登録データ!F2447,1,0))</f>
        <v/>
      </c>
      <c r="P2447" s="22" t="str">
        <f>IF(学校情報入力!$C$7="","",IF(学校情報入力!$C$7=登録データ!M2447,1,0))</f>
        <v/>
      </c>
    </row>
    <row r="2448" spans="1:16">
      <c r="A2448" s="37"/>
      <c r="B2448" s="37"/>
      <c r="C2448" s="37"/>
      <c r="D2448" s="37"/>
      <c r="E2448" s="37"/>
      <c r="F2448" s="37"/>
      <c r="G2448" s="37"/>
      <c r="H2448" s="37"/>
      <c r="I2448" s="37"/>
      <c r="J2448" s="37"/>
      <c r="K2448" s="37"/>
      <c r="L2448" s="37"/>
      <c r="M2448" s="79"/>
      <c r="N2448" s="38"/>
      <c r="O2448" s="22" t="str">
        <f>IF(学校情報入力!$C$7="","",IF(学校情報入力!$C$7=登録データ!F2448,1,0))</f>
        <v/>
      </c>
      <c r="P2448" s="22" t="str">
        <f>IF(学校情報入力!$C$7="","",IF(学校情報入力!$C$7=登録データ!M2448,1,0))</f>
        <v/>
      </c>
    </row>
    <row r="2449" spans="1:16">
      <c r="A2449" s="37"/>
      <c r="B2449" s="37"/>
      <c r="C2449" s="37"/>
      <c r="D2449" s="37"/>
      <c r="E2449" s="37"/>
      <c r="F2449" s="37"/>
      <c r="G2449" s="37"/>
      <c r="H2449" s="37"/>
      <c r="I2449" s="37"/>
      <c r="J2449" s="37"/>
      <c r="K2449" s="37"/>
      <c r="L2449" s="37"/>
      <c r="M2449" s="79"/>
      <c r="N2449" s="38"/>
      <c r="O2449" s="22" t="str">
        <f>IF(学校情報入力!$C$7="","",IF(学校情報入力!$C$7=登録データ!F2449,1,0))</f>
        <v/>
      </c>
      <c r="P2449" s="22" t="str">
        <f>IF(学校情報入力!$C$7="","",IF(学校情報入力!$C$7=登録データ!M2449,1,0))</f>
        <v/>
      </c>
    </row>
    <row r="2450" spans="1:16">
      <c r="A2450" s="37"/>
      <c r="B2450" s="37"/>
      <c r="C2450" s="37"/>
      <c r="D2450" s="37"/>
      <c r="E2450" s="37"/>
      <c r="F2450" s="37"/>
      <c r="G2450" s="37"/>
      <c r="H2450" s="37"/>
      <c r="I2450" s="37"/>
      <c r="J2450" s="37"/>
      <c r="K2450" s="37"/>
      <c r="L2450" s="37"/>
      <c r="M2450" s="79"/>
      <c r="N2450" s="38"/>
      <c r="O2450" s="22" t="str">
        <f>IF(学校情報入力!$C$7="","",IF(学校情報入力!$C$7=登録データ!F2450,1,0))</f>
        <v/>
      </c>
      <c r="P2450" s="22" t="str">
        <f>IF(学校情報入力!$C$7="","",IF(学校情報入力!$C$7=登録データ!M2450,1,0))</f>
        <v/>
      </c>
    </row>
    <row r="2451" spans="1:16">
      <c r="A2451" s="37"/>
      <c r="B2451" s="37"/>
      <c r="C2451" s="37"/>
      <c r="D2451" s="37"/>
      <c r="E2451" s="37"/>
      <c r="F2451" s="37"/>
      <c r="G2451" s="37"/>
      <c r="H2451" s="37"/>
      <c r="I2451" s="37"/>
      <c r="J2451" s="37"/>
      <c r="K2451" s="37"/>
      <c r="L2451" s="37"/>
      <c r="M2451" s="79"/>
      <c r="N2451" s="38"/>
      <c r="O2451" s="22" t="str">
        <f>IF(学校情報入力!$C$7="","",IF(学校情報入力!$C$7=登録データ!F2451,1,0))</f>
        <v/>
      </c>
      <c r="P2451" s="22" t="str">
        <f>IF(学校情報入力!$C$7="","",IF(学校情報入力!$C$7=登録データ!M2451,1,0))</f>
        <v/>
      </c>
    </row>
    <row r="2452" spans="1:16">
      <c r="A2452" s="37"/>
      <c r="B2452" s="37"/>
      <c r="C2452" s="37"/>
      <c r="D2452" s="37"/>
      <c r="E2452" s="37"/>
      <c r="F2452" s="37"/>
      <c r="G2452" s="37"/>
      <c r="H2452" s="37"/>
      <c r="I2452" s="37"/>
      <c r="J2452" s="37"/>
      <c r="K2452" s="37"/>
      <c r="L2452" s="37"/>
      <c r="M2452" s="79"/>
      <c r="N2452" s="38"/>
      <c r="O2452" s="22" t="str">
        <f>IF(学校情報入力!$C$7="","",IF(学校情報入力!$C$7=登録データ!F2452,1,0))</f>
        <v/>
      </c>
      <c r="P2452" s="22" t="str">
        <f>IF(学校情報入力!$C$7="","",IF(学校情報入力!$C$7=登録データ!M2452,1,0))</f>
        <v/>
      </c>
    </row>
    <row r="2453" spans="1:16">
      <c r="A2453" s="37"/>
      <c r="B2453" s="37"/>
      <c r="C2453" s="37"/>
      <c r="D2453" s="37"/>
      <c r="E2453" s="37"/>
      <c r="F2453" s="37"/>
      <c r="G2453" s="37"/>
      <c r="H2453" s="37"/>
      <c r="I2453" s="37"/>
      <c r="J2453" s="37"/>
      <c r="K2453" s="37"/>
      <c r="L2453" s="37"/>
      <c r="M2453" s="79"/>
      <c r="N2453" s="38"/>
      <c r="O2453" s="22" t="str">
        <f>IF(学校情報入力!$C$7="","",IF(学校情報入力!$C$7=登録データ!F2453,1,0))</f>
        <v/>
      </c>
      <c r="P2453" s="22" t="str">
        <f>IF(学校情報入力!$C$7="","",IF(学校情報入力!$C$7=登録データ!M2453,1,0))</f>
        <v/>
      </c>
    </row>
    <row r="2454" spans="1:16">
      <c r="A2454" s="37"/>
      <c r="B2454" s="37"/>
      <c r="C2454" s="37"/>
      <c r="D2454" s="37"/>
      <c r="E2454" s="37"/>
      <c r="F2454" s="37"/>
      <c r="G2454" s="37"/>
      <c r="H2454" s="37"/>
      <c r="I2454" s="37"/>
      <c r="J2454" s="37"/>
      <c r="K2454" s="37"/>
      <c r="L2454" s="37"/>
      <c r="M2454" s="79"/>
      <c r="N2454" s="38"/>
      <c r="O2454" s="22" t="str">
        <f>IF(学校情報入力!$C$7="","",IF(学校情報入力!$C$7=登録データ!F2454,1,0))</f>
        <v/>
      </c>
      <c r="P2454" s="22" t="str">
        <f>IF(学校情報入力!$C$7="","",IF(学校情報入力!$C$7=登録データ!M2454,1,0))</f>
        <v/>
      </c>
    </row>
    <row r="2455" spans="1:16">
      <c r="A2455" s="37"/>
      <c r="B2455" s="37"/>
      <c r="C2455" s="37"/>
      <c r="D2455" s="37"/>
      <c r="E2455" s="37"/>
      <c r="F2455" s="37"/>
      <c r="G2455" s="37"/>
      <c r="H2455" s="37"/>
      <c r="I2455" s="37"/>
      <c r="J2455" s="37"/>
      <c r="K2455" s="37"/>
      <c r="L2455" s="37"/>
      <c r="M2455" s="79"/>
      <c r="N2455" s="38"/>
      <c r="O2455" s="22" t="str">
        <f>IF(学校情報入力!$C$7="","",IF(学校情報入力!$C$7=登録データ!F2455,1,0))</f>
        <v/>
      </c>
      <c r="P2455" s="22" t="str">
        <f>IF(学校情報入力!$C$7="","",IF(学校情報入力!$C$7=登録データ!M2455,1,0))</f>
        <v/>
      </c>
    </row>
    <row r="2456" spans="1:16">
      <c r="A2456" s="37"/>
      <c r="B2456" s="37"/>
      <c r="C2456" s="37"/>
      <c r="D2456" s="37"/>
      <c r="E2456" s="37"/>
      <c r="F2456" s="37"/>
      <c r="G2456" s="37"/>
      <c r="H2456" s="37"/>
      <c r="I2456" s="37"/>
      <c r="J2456" s="37"/>
      <c r="K2456" s="37"/>
      <c r="L2456" s="37"/>
      <c r="M2456" s="79"/>
      <c r="N2456" s="38"/>
      <c r="O2456" s="22" t="str">
        <f>IF(学校情報入力!$C$7="","",IF(学校情報入力!$C$7=登録データ!F2456,1,0))</f>
        <v/>
      </c>
      <c r="P2456" s="22" t="str">
        <f>IF(学校情報入力!$C$7="","",IF(学校情報入力!$C$7=登録データ!M2456,1,0))</f>
        <v/>
      </c>
    </row>
    <row r="2457" spans="1:16">
      <c r="A2457" s="37"/>
      <c r="B2457" s="37"/>
      <c r="C2457" s="37"/>
      <c r="D2457" s="37"/>
      <c r="E2457" s="37"/>
      <c r="F2457" s="37"/>
      <c r="G2457" s="37"/>
      <c r="H2457" s="37"/>
      <c r="I2457" s="37"/>
      <c r="J2457" s="37"/>
      <c r="K2457" s="37"/>
      <c r="L2457" s="37"/>
      <c r="M2457" s="79"/>
      <c r="N2457" s="38"/>
      <c r="O2457" s="22" t="str">
        <f>IF(学校情報入力!$C$7="","",IF(学校情報入力!$C$7=登録データ!F2457,1,0))</f>
        <v/>
      </c>
      <c r="P2457" s="22" t="str">
        <f>IF(学校情報入力!$C$7="","",IF(学校情報入力!$C$7=登録データ!M2457,1,0))</f>
        <v/>
      </c>
    </row>
    <row r="2458" spans="1:16">
      <c r="A2458" s="37"/>
      <c r="B2458" s="37"/>
      <c r="C2458" s="37"/>
      <c r="D2458" s="37"/>
      <c r="E2458" s="37"/>
      <c r="F2458" s="37"/>
      <c r="G2458" s="37"/>
      <c r="H2458" s="37"/>
      <c r="I2458" s="37"/>
      <c r="J2458" s="37"/>
      <c r="K2458" s="37"/>
      <c r="L2458" s="37"/>
      <c r="M2458" s="79"/>
      <c r="N2458" s="38"/>
      <c r="O2458" s="22" t="str">
        <f>IF(学校情報入力!$C$7="","",IF(学校情報入力!$C$7=登録データ!F2458,1,0))</f>
        <v/>
      </c>
      <c r="P2458" s="22" t="str">
        <f>IF(学校情報入力!$C$7="","",IF(学校情報入力!$C$7=登録データ!M2458,1,0))</f>
        <v/>
      </c>
    </row>
    <row r="2459" spans="1:16">
      <c r="A2459" s="37"/>
      <c r="B2459" s="37"/>
      <c r="C2459" s="37"/>
      <c r="D2459" s="37"/>
      <c r="E2459" s="37"/>
      <c r="F2459" s="37"/>
      <c r="G2459" s="37"/>
      <c r="H2459" s="37"/>
      <c r="I2459" s="37"/>
      <c r="J2459" s="37"/>
      <c r="K2459" s="37"/>
      <c r="L2459" s="37"/>
      <c r="M2459" s="79"/>
      <c r="N2459" s="38"/>
      <c r="O2459" s="22" t="str">
        <f>IF(学校情報入力!$C$7="","",IF(学校情報入力!$C$7=登録データ!F2459,1,0))</f>
        <v/>
      </c>
      <c r="P2459" s="22" t="str">
        <f>IF(学校情報入力!$C$7="","",IF(学校情報入力!$C$7=登録データ!M2459,1,0))</f>
        <v/>
      </c>
    </row>
    <row r="2460" spans="1:16">
      <c r="A2460" s="37"/>
      <c r="B2460" s="37"/>
      <c r="C2460" s="37"/>
      <c r="D2460" s="37"/>
      <c r="E2460" s="37"/>
      <c r="F2460" s="37"/>
      <c r="G2460" s="37"/>
      <c r="H2460" s="37"/>
      <c r="I2460" s="37"/>
      <c r="J2460" s="37"/>
      <c r="K2460" s="37"/>
      <c r="L2460" s="37"/>
      <c r="M2460" s="79"/>
      <c r="N2460" s="38"/>
      <c r="O2460" s="22" t="str">
        <f>IF(学校情報入力!$C$7="","",IF(学校情報入力!$C$7=登録データ!F2460,1,0))</f>
        <v/>
      </c>
      <c r="P2460" s="22" t="str">
        <f>IF(学校情報入力!$C$7="","",IF(学校情報入力!$C$7=登録データ!M2460,1,0))</f>
        <v/>
      </c>
    </row>
    <row r="2461" spans="1:16">
      <c r="A2461" s="37"/>
      <c r="B2461" s="37"/>
      <c r="C2461" s="37"/>
      <c r="D2461" s="37"/>
      <c r="E2461" s="37"/>
      <c r="F2461" s="37"/>
      <c r="G2461" s="37"/>
      <c r="H2461" s="37"/>
      <c r="I2461" s="37"/>
      <c r="J2461" s="37"/>
      <c r="K2461" s="37"/>
      <c r="L2461" s="37"/>
      <c r="M2461" s="79"/>
      <c r="N2461" s="38"/>
      <c r="O2461" s="22" t="str">
        <f>IF(学校情報入力!$C$7="","",IF(学校情報入力!$C$7=登録データ!F2461,1,0))</f>
        <v/>
      </c>
      <c r="P2461" s="22" t="str">
        <f>IF(学校情報入力!$C$7="","",IF(学校情報入力!$C$7=登録データ!M2461,1,0))</f>
        <v/>
      </c>
    </row>
    <row r="2462" spans="1:16">
      <c r="A2462" s="37"/>
      <c r="B2462" s="37"/>
      <c r="C2462" s="37"/>
      <c r="D2462" s="37"/>
      <c r="E2462" s="37"/>
      <c r="F2462" s="37"/>
      <c r="G2462" s="37"/>
      <c r="H2462" s="37"/>
      <c r="I2462" s="37"/>
      <c r="J2462" s="37"/>
      <c r="K2462" s="37"/>
      <c r="L2462" s="37"/>
      <c r="M2462" s="79"/>
      <c r="N2462" s="38"/>
      <c r="O2462" s="22" t="str">
        <f>IF(学校情報入力!$C$7="","",IF(学校情報入力!$C$7=登録データ!F2462,1,0))</f>
        <v/>
      </c>
      <c r="P2462" s="22" t="str">
        <f>IF(学校情報入力!$C$7="","",IF(学校情報入力!$C$7=登録データ!M2462,1,0))</f>
        <v/>
      </c>
    </row>
    <row r="2463" spans="1:16">
      <c r="A2463" s="37"/>
      <c r="B2463" s="37"/>
      <c r="C2463" s="37"/>
      <c r="D2463" s="37"/>
      <c r="E2463" s="37"/>
      <c r="F2463" s="37"/>
      <c r="G2463" s="37"/>
      <c r="H2463" s="37"/>
      <c r="I2463" s="37"/>
      <c r="J2463" s="37"/>
      <c r="K2463" s="37"/>
      <c r="L2463" s="37"/>
      <c r="M2463" s="79"/>
      <c r="N2463" s="38"/>
      <c r="O2463" s="22" t="str">
        <f>IF(学校情報入力!$C$7="","",IF(学校情報入力!$C$7=登録データ!F2463,1,0))</f>
        <v/>
      </c>
      <c r="P2463" s="22" t="str">
        <f>IF(学校情報入力!$C$7="","",IF(学校情報入力!$C$7=登録データ!M2463,1,0))</f>
        <v/>
      </c>
    </row>
    <row r="2464" spans="1:16">
      <c r="A2464" s="37"/>
      <c r="B2464" s="37"/>
      <c r="C2464" s="37"/>
      <c r="D2464" s="37"/>
      <c r="E2464" s="37"/>
      <c r="F2464" s="37"/>
      <c r="G2464" s="37"/>
      <c r="H2464" s="37"/>
      <c r="I2464" s="37"/>
      <c r="J2464" s="37"/>
      <c r="K2464" s="37"/>
      <c r="L2464" s="37"/>
      <c r="M2464" s="79"/>
      <c r="N2464" s="38"/>
      <c r="O2464" s="22" t="str">
        <f>IF(学校情報入力!$C$7="","",IF(学校情報入力!$C$7=登録データ!F2464,1,0))</f>
        <v/>
      </c>
      <c r="P2464" s="22" t="str">
        <f>IF(学校情報入力!$C$7="","",IF(学校情報入力!$C$7=登録データ!M2464,1,0))</f>
        <v/>
      </c>
    </row>
    <row r="2465" spans="1:16">
      <c r="A2465" s="37"/>
      <c r="B2465" s="37"/>
      <c r="C2465" s="37"/>
      <c r="D2465" s="37"/>
      <c r="E2465" s="37"/>
      <c r="F2465" s="37"/>
      <c r="G2465" s="37"/>
      <c r="H2465" s="37"/>
      <c r="I2465" s="37"/>
      <c r="J2465" s="37"/>
      <c r="K2465" s="37"/>
      <c r="L2465" s="37"/>
      <c r="M2465" s="79"/>
      <c r="N2465" s="38"/>
      <c r="O2465" s="22" t="str">
        <f>IF(学校情報入力!$C$7="","",IF(学校情報入力!$C$7=登録データ!F2465,1,0))</f>
        <v/>
      </c>
      <c r="P2465" s="22" t="str">
        <f>IF(学校情報入力!$C$7="","",IF(学校情報入力!$C$7=登録データ!M2465,1,0))</f>
        <v/>
      </c>
    </row>
    <row r="2466" spans="1:16">
      <c r="A2466" s="37"/>
      <c r="B2466" s="37"/>
      <c r="C2466" s="37"/>
      <c r="D2466" s="37"/>
      <c r="E2466" s="37"/>
      <c r="F2466" s="37"/>
      <c r="G2466" s="37"/>
      <c r="H2466" s="37"/>
      <c r="I2466" s="37"/>
      <c r="J2466" s="37"/>
      <c r="K2466" s="37"/>
      <c r="L2466" s="37"/>
      <c r="M2466" s="79"/>
      <c r="N2466" s="38"/>
      <c r="O2466" s="22" t="str">
        <f>IF(学校情報入力!$C$7="","",IF(学校情報入力!$C$7=登録データ!F2466,1,0))</f>
        <v/>
      </c>
      <c r="P2466" s="22" t="str">
        <f>IF(学校情報入力!$C$7="","",IF(学校情報入力!$C$7=登録データ!M2466,1,0))</f>
        <v/>
      </c>
    </row>
    <row r="2467" spans="1:16">
      <c r="A2467" s="37"/>
      <c r="B2467" s="37"/>
      <c r="C2467" s="37"/>
      <c r="D2467" s="37"/>
      <c r="E2467" s="37"/>
      <c r="F2467" s="37"/>
      <c r="G2467" s="37"/>
      <c r="H2467" s="37"/>
      <c r="I2467" s="37"/>
      <c r="J2467" s="37"/>
      <c r="K2467" s="37"/>
      <c r="L2467" s="37"/>
      <c r="M2467" s="79"/>
      <c r="N2467" s="38"/>
      <c r="O2467" s="22" t="str">
        <f>IF(学校情報入力!$C$7="","",IF(学校情報入力!$C$7=登録データ!F2467,1,0))</f>
        <v/>
      </c>
      <c r="P2467" s="22" t="str">
        <f>IF(学校情報入力!$C$7="","",IF(学校情報入力!$C$7=登録データ!M2467,1,0))</f>
        <v/>
      </c>
    </row>
    <row r="2468" spans="1:16">
      <c r="A2468" s="37"/>
      <c r="B2468" s="37"/>
      <c r="C2468" s="37"/>
      <c r="D2468" s="37"/>
      <c r="E2468" s="37"/>
      <c r="F2468" s="37"/>
      <c r="G2468" s="37"/>
      <c r="H2468" s="37"/>
      <c r="I2468" s="37"/>
      <c r="J2468" s="37"/>
      <c r="K2468" s="37"/>
      <c r="L2468" s="37"/>
      <c r="M2468" s="79"/>
      <c r="N2468" s="38"/>
      <c r="O2468" s="22" t="str">
        <f>IF(学校情報入力!$C$7="","",IF(学校情報入力!$C$7=登録データ!F2468,1,0))</f>
        <v/>
      </c>
      <c r="P2468" s="22" t="str">
        <f>IF(学校情報入力!$C$7="","",IF(学校情報入力!$C$7=登録データ!M2468,1,0))</f>
        <v/>
      </c>
    </row>
    <row r="2469" spans="1:16">
      <c r="A2469" s="37"/>
      <c r="B2469" s="37"/>
      <c r="C2469" s="37"/>
      <c r="D2469" s="37"/>
      <c r="E2469" s="37"/>
      <c r="F2469" s="37"/>
      <c r="G2469" s="37"/>
      <c r="H2469" s="37"/>
      <c r="I2469" s="37"/>
      <c r="J2469" s="37"/>
      <c r="K2469" s="37"/>
      <c r="L2469" s="37"/>
      <c r="M2469" s="79"/>
      <c r="N2469" s="38"/>
      <c r="O2469" s="22" t="str">
        <f>IF(学校情報入力!$C$7="","",IF(学校情報入力!$C$7=登録データ!F2469,1,0))</f>
        <v/>
      </c>
      <c r="P2469" s="22" t="str">
        <f>IF(学校情報入力!$C$7="","",IF(学校情報入力!$C$7=登録データ!M2469,1,0))</f>
        <v/>
      </c>
    </row>
    <row r="2470" spans="1:16">
      <c r="A2470" s="37"/>
      <c r="B2470" s="37"/>
      <c r="C2470" s="37"/>
      <c r="D2470" s="37"/>
      <c r="E2470" s="37"/>
      <c r="F2470" s="37"/>
      <c r="G2470" s="37"/>
      <c r="H2470" s="37"/>
      <c r="I2470" s="37"/>
      <c r="J2470" s="37"/>
      <c r="K2470" s="37"/>
      <c r="L2470" s="37"/>
      <c r="M2470" s="79"/>
      <c r="N2470" s="38"/>
      <c r="O2470" s="22" t="str">
        <f>IF(学校情報入力!$C$7="","",IF(学校情報入力!$C$7=登録データ!F2470,1,0))</f>
        <v/>
      </c>
      <c r="P2470" s="22" t="str">
        <f>IF(学校情報入力!$C$7="","",IF(学校情報入力!$C$7=登録データ!M2470,1,0))</f>
        <v/>
      </c>
    </row>
    <row r="2471" spans="1:16">
      <c r="A2471" s="37"/>
      <c r="B2471" s="37"/>
      <c r="C2471" s="37"/>
      <c r="D2471" s="37"/>
      <c r="E2471" s="37"/>
      <c r="F2471" s="37"/>
      <c r="G2471" s="37"/>
      <c r="H2471" s="37"/>
      <c r="I2471" s="37"/>
      <c r="J2471" s="37"/>
      <c r="K2471" s="37"/>
      <c r="L2471" s="37"/>
      <c r="M2471" s="79"/>
      <c r="N2471" s="38"/>
      <c r="O2471" s="22" t="str">
        <f>IF(学校情報入力!$C$7="","",IF(学校情報入力!$C$7=登録データ!F2471,1,0))</f>
        <v/>
      </c>
      <c r="P2471" s="22" t="str">
        <f>IF(学校情報入力!$C$7="","",IF(学校情報入力!$C$7=登録データ!M2471,1,0))</f>
        <v/>
      </c>
    </row>
    <row r="2472" spans="1:16">
      <c r="A2472" s="37"/>
      <c r="B2472" s="37"/>
      <c r="C2472" s="37"/>
      <c r="D2472" s="37"/>
      <c r="E2472" s="37"/>
      <c r="F2472" s="37"/>
      <c r="G2472" s="37"/>
      <c r="H2472" s="37"/>
      <c r="I2472" s="37"/>
      <c r="J2472" s="37"/>
      <c r="K2472" s="37"/>
      <c r="L2472" s="37"/>
      <c r="M2472" s="79"/>
      <c r="N2472" s="38"/>
      <c r="O2472" s="22" t="str">
        <f>IF(学校情報入力!$C$7="","",IF(学校情報入力!$C$7=登録データ!F2472,1,0))</f>
        <v/>
      </c>
      <c r="P2472" s="22" t="str">
        <f>IF(学校情報入力!$C$7="","",IF(学校情報入力!$C$7=登録データ!M2472,1,0))</f>
        <v/>
      </c>
    </row>
    <row r="2473" spans="1:16">
      <c r="A2473" s="37"/>
      <c r="B2473" s="37"/>
      <c r="C2473" s="37"/>
      <c r="D2473" s="37"/>
      <c r="E2473" s="37"/>
      <c r="F2473" s="37"/>
      <c r="G2473" s="37"/>
      <c r="H2473" s="37"/>
      <c r="I2473" s="37"/>
      <c r="J2473" s="37"/>
      <c r="K2473" s="37"/>
      <c r="L2473" s="37"/>
      <c r="M2473" s="79"/>
      <c r="N2473" s="38"/>
      <c r="O2473" s="22" t="str">
        <f>IF(学校情報入力!$C$7="","",IF(学校情報入力!$C$7=登録データ!F2473,1,0))</f>
        <v/>
      </c>
      <c r="P2473" s="22" t="str">
        <f>IF(学校情報入力!$C$7="","",IF(学校情報入力!$C$7=登録データ!M2473,1,0))</f>
        <v/>
      </c>
    </row>
    <row r="2474" spans="1:16">
      <c r="A2474" s="37"/>
      <c r="B2474" s="37"/>
      <c r="C2474" s="37"/>
      <c r="D2474" s="37"/>
      <c r="E2474" s="37"/>
      <c r="F2474" s="37"/>
      <c r="G2474" s="37"/>
      <c r="H2474" s="37"/>
      <c r="I2474" s="37"/>
      <c r="J2474" s="37"/>
      <c r="K2474" s="37"/>
      <c r="L2474" s="37"/>
      <c r="M2474" s="79"/>
      <c r="N2474" s="38"/>
      <c r="O2474" s="22" t="str">
        <f>IF(学校情報入力!$C$7="","",IF(学校情報入力!$C$7=登録データ!F2474,1,0))</f>
        <v/>
      </c>
      <c r="P2474" s="22" t="str">
        <f>IF(学校情報入力!$C$7="","",IF(学校情報入力!$C$7=登録データ!M2474,1,0))</f>
        <v/>
      </c>
    </row>
    <row r="2475" spans="1:16">
      <c r="A2475" s="37"/>
      <c r="B2475" s="37"/>
      <c r="C2475" s="37"/>
      <c r="D2475" s="37"/>
      <c r="E2475" s="37"/>
      <c r="F2475" s="37"/>
      <c r="G2475" s="37"/>
      <c r="H2475" s="37"/>
      <c r="I2475" s="37"/>
      <c r="J2475" s="37"/>
      <c r="K2475" s="37"/>
      <c r="L2475" s="37"/>
      <c r="M2475" s="79"/>
      <c r="N2475" s="38"/>
      <c r="O2475" s="22" t="str">
        <f>IF(学校情報入力!$C$7="","",IF(学校情報入力!$C$7=登録データ!F2475,1,0))</f>
        <v/>
      </c>
      <c r="P2475" s="22" t="str">
        <f>IF(学校情報入力!$C$7="","",IF(学校情報入力!$C$7=登録データ!M2475,1,0))</f>
        <v/>
      </c>
    </row>
    <row r="2476" spans="1:16">
      <c r="A2476" s="37"/>
      <c r="B2476" s="37"/>
      <c r="C2476" s="37"/>
      <c r="D2476" s="37"/>
      <c r="E2476" s="37"/>
      <c r="F2476" s="37"/>
      <c r="G2476" s="37"/>
      <c r="H2476" s="37"/>
      <c r="I2476" s="37"/>
      <c r="J2476" s="37"/>
      <c r="K2476" s="37"/>
      <c r="L2476" s="37"/>
      <c r="M2476" s="79"/>
      <c r="N2476" s="38"/>
      <c r="O2476" s="22" t="str">
        <f>IF(学校情報入力!$C$7="","",IF(学校情報入力!$C$7=登録データ!F2476,1,0))</f>
        <v/>
      </c>
      <c r="P2476" s="22" t="str">
        <f>IF(学校情報入力!$C$7="","",IF(学校情報入力!$C$7=登録データ!M2476,1,0))</f>
        <v/>
      </c>
    </row>
    <row r="2477" spans="1:16">
      <c r="A2477" s="37"/>
      <c r="B2477" s="37"/>
      <c r="C2477" s="37"/>
      <c r="D2477" s="37"/>
      <c r="E2477" s="37"/>
      <c r="F2477" s="37"/>
      <c r="G2477" s="37"/>
      <c r="H2477" s="37"/>
      <c r="I2477" s="37"/>
      <c r="J2477" s="37"/>
      <c r="K2477" s="37"/>
      <c r="L2477" s="37"/>
      <c r="M2477" s="79"/>
      <c r="N2477" s="38"/>
      <c r="O2477" s="22" t="str">
        <f>IF(学校情報入力!$C$7="","",IF(学校情報入力!$C$7=登録データ!F2477,1,0))</f>
        <v/>
      </c>
      <c r="P2477" s="22" t="str">
        <f>IF(学校情報入力!$C$7="","",IF(学校情報入力!$C$7=登録データ!M2477,1,0))</f>
        <v/>
      </c>
    </row>
    <row r="2478" spans="1:16">
      <c r="A2478" s="37"/>
      <c r="B2478" s="37"/>
      <c r="C2478" s="37"/>
      <c r="D2478" s="37"/>
      <c r="E2478" s="37"/>
      <c r="F2478" s="37"/>
      <c r="G2478" s="37"/>
      <c r="H2478" s="37"/>
      <c r="I2478" s="37"/>
      <c r="J2478" s="37"/>
      <c r="K2478" s="37"/>
      <c r="L2478" s="37"/>
      <c r="M2478" s="79"/>
      <c r="N2478" s="38"/>
      <c r="O2478" s="22" t="str">
        <f>IF(学校情報入力!$C$7="","",IF(学校情報入力!$C$7=登録データ!F2478,1,0))</f>
        <v/>
      </c>
      <c r="P2478" s="22" t="str">
        <f>IF(学校情報入力!$C$7="","",IF(学校情報入力!$C$7=登録データ!M2478,1,0))</f>
        <v/>
      </c>
    </row>
    <row r="2479" spans="1:16">
      <c r="A2479" s="37"/>
      <c r="B2479" s="37"/>
      <c r="C2479" s="37"/>
      <c r="D2479" s="37"/>
      <c r="E2479" s="37"/>
      <c r="F2479" s="37"/>
      <c r="G2479" s="37"/>
      <c r="H2479" s="37"/>
      <c r="I2479" s="37"/>
      <c r="J2479" s="37"/>
      <c r="K2479" s="37"/>
      <c r="L2479" s="37"/>
      <c r="M2479" s="79"/>
      <c r="N2479" s="38"/>
      <c r="O2479" s="22" t="str">
        <f>IF(学校情報入力!$C$7="","",IF(学校情報入力!$C$7=登録データ!F2479,1,0))</f>
        <v/>
      </c>
      <c r="P2479" s="22" t="str">
        <f>IF(学校情報入力!$C$7="","",IF(学校情報入力!$C$7=登録データ!M2479,1,0))</f>
        <v/>
      </c>
    </row>
    <row r="2480" spans="1:16">
      <c r="A2480" s="37"/>
      <c r="B2480" s="37"/>
      <c r="C2480" s="37"/>
      <c r="D2480" s="37"/>
      <c r="E2480" s="37"/>
      <c r="F2480" s="37"/>
      <c r="G2480" s="37"/>
      <c r="H2480" s="37"/>
      <c r="I2480" s="37"/>
      <c r="J2480" s="37"/>
      <c r="K2480" s="37"/>
      <c r="L2480" s="37"/>
      <c r="M2480" s="79"/>
      <c r="N2480" s="38"/>
      <c r="O2480" s="22" t="str">
        <f>IF(学校情報入力!$C$7="","",IF(学校情報入力!$C$7=登録データ!F2480,1,0))</f>
        <v/>
      </c>
      <c r="P2480" s="22" t="str">
        <f>IF(学校情報入力!$C$7="","",IF(学校情報入力!$C$7=登録データ!M2480,1,0))</f>
        <v/>
      </c>
    </row>
    <row r="2481" spans="1:16">
      <c r="A2481" s="37"/>
      <c r="B2481" s="37"/>
      <c r="C2481" s="37"/>
      <c r="D2481" s="37"/>
      <c r="E2481" s="37"/>
      <c r="F2481" s="37"/>
      <c r="G2481" s="37"/>
      <c r="H2481" s="37"/>
      <c r="I2481" s="37"/>
      <c r="J2481" s="37"/>
      <c r="K2481" s="37"/>
      <c r="L2481" s="37"/>
      <c r="M2481" s="79"/>
      <c r="N2481" s="38"/>
      <c r="O2481" s="22" t="str">
        <f>IF(学校情報入力!$C$7="","",IF(学校情報入力!$C$7=登録データ!F2481,1,0))</f>
        <v/>
      </c>
      <c r="P2481" s="22" t="str">
        <f>IF(学校情報入力!$C$7="","",IF(学校情報入力!$C$7=登録データ!M2481,1,0))</f>
        <v/>
      </c>
    </row>
    <row r="2482" spans="1:16">
      <c r="A2482" s="37"/>
      <c r="B2482" s="37"/>
      <c r="C2482" s="37"/>
      <c r="D2482" s="37"/>
      <c r="E2482" s="37"/>
      <c r="F2482" s="37"/>
      <c r="G2482" s="37"/>
      <c r="H2482" s="37"/>
      <c r="I2482" s="37"/>
      <c r="J2482" s="37"/>
      <c r="K2482" s="37"/>
      <c r="L2482" s="37"/>
      <c r="M2482" s="79"/>
      <c r="N2482" s="38"/>
      <c r="O2482" s="22" t="str">
        <f>IF(学校情報入力!$C$7="","",IF(学校情報入力!$C$7=登録データ!F2482,1,0))</f>
        <v/>
      </c>
      <c r="P2482" s="22" t="str">
        <f>IF(学校情報入力!$C$7="","",IF(学校情報入力!$C$7=登録データ!M2482,1,0))</f>
        <v/>
      </c>
    </row>
    <row r="2483" spans="1:16">
      <c r="A2483" s="37"/>
      <c r="B2483" s="37"/>
      <c r="C2483" s="37"/>
      <c r="D2483" s="37"/>
      <c r="E2483" s="37"/>
      <c r="F2483" s="37"/>
      <c r="G2483" s="37"/>
      <c r="H2483" s="37"/>
      <c r="I2483" s="37"/>
      <c r="J2483" s="37"/>
      <c r="K2483" s="37"/>
      <c r="L2483" s="37"/>
      <c r="M2483" s="79"/>
      <c r="N2483" s="38"/>
      <c r="O2483" s="22" t="str">
        <f>IF(学校情報入力!$C$7="","",IF(学校情報入力!$C$7=登録データ!F2483,1,0))</f>
        <v/>
      </c>
      <c r="P2483" s="22" t="str">
        <f>IF(学校情報入力!$C$7="","",IF(学校情報入力!$C$7=登録データ!M2483,1,0))</f>
        <v/>
      </c>
    </row>
    <row r="2484" spans="1:16">
      <c r="A2484" s="37"/>
      <c r="B2484" s="37"/>
      <c r="C2484" s="37"/>
      <c r="D2484" s="37"/>
      <c r="E2484" s="37"/>
      <c r="F2484" s="37"/>
      <c r="G2484" s="37"/>
      <c r="H2484" s="37"/>
      <c r="I2484" s="37"/>
      <c r="J2484" s="37"/>
      <c r="K2484" s="37"/>
      <c r="L2484" s="37"/>
      <c r="M2484" s="79"/>
      <c r="N2484" s="38"/>
      <c r="O2484" s="22" t="str">
        <f>IF(学校情報入力!$C$7="","",IF(学校情報入力!$C$7=登録データ!F2484,1,0))</f>
        <v/>
      </c>
      <c r="P2484" s="22" t="str">
        <f>IF(学校情報入力!$C$7="","",IF(学校情報入力!$C$7=登録データ!M2484,1,0))</f>
        <v/>
      </c>
    </row>
    <row r="2485" spans="1:16">
      <c r="A2485" s="37"/>
      <c r="B2485" s="37"/>
      <c r="C2485" s="37"/>
      <c r="D2485" s="37"/>
      <c r="E2485" s="37"/>
      <c r="F2485" s="37"/>
      <c r="G2485" s="37"/>
      <c r="H2485" s="37"/>
      <c r="I2485" s="37"/>
      <c r="J2485" s="37"/>
      <c r="K2485" s="37"/>
      <c r="L2485" s="37"/>
      <c r="M2485" s="79"/>
      <c r="N2485" s="38"/>
      <c r="O2485" s="22" t="str">
        <f>IF(学校情報入力!$C$7="","",IF(学校情報入力!$C$7=登録データ!F2485,1,0))</f>
        <v/>
      </c>
      <c r="P2485" s="22" t="str">
        <f>IF(学校情報入力!$C$7="","",IF(学校情報入力!$C$7=登録データ!M2485,1,0))</f>
        <v/>
      </c>
    </row>
    <row r="2486" spans="1:16">
      <c r="A2486" s="37"/>
      <c r="B2486" s="37"/>
      <c r="C2486" s="37"/>
      <c r="D2486" s="37"/>
      <c r="E2486" s="37"/>
      <c r="F2486" s="37"/>
      <c r="G2486" s="37"/>
      <c r="H2486" s="37"/>
      <c r="I2486" s="37"/>
      <c r="J2486" s="37"/>
      <c r="K2486" s="37"/>
      <c r="L2486" s="37"/>
      <c r="M2486" s="79"/>
      <c r="N2486" s="38"/>
      <c r="O2486" s="22" t="str">
        <f>IF(学校情報入力!$C$7="","",IF(学校情報入力!$C$7=登録データ!F2486,1,0))</f>
        <v/>
      </c>
      <c r="P2486" s="22" t="str">
        <f>IF(学校情報入力!$C$7="","",IF(学校情報入力!$C$7=登録データ!M2486,1,0))</f>
        <v/>
      </c>
    </row>
    <row r="2487" spans="1:16">
      <c r="A2487" s="37"/>
      <c r="B2487" s="37"/>
      <c r="C2487" s="37"/>
      <c r="D2487" s="37"/>
      <c r="E2487" s="37"/>
      <c r="F2487" s="37"/>
      <c r="G2487" s="37"/>
      <c r="H2487" s="37"/>
      <c r="I2487" s="37"/>
      <c r="J2487" s="37"/>
      <c r="K2487" s="37"/>
      <c r="L2487" s="37"/>
      <c r="M2487" s="79"/>
      <c r="N2487" s="38"/>
      <c r="O2487" s="22" t="str">
        <f>IF(学校情報入力!$C$7="","",IF(学校情報入力!$C$7=登録データ!F2487,1,0))</f>
        <v/>
      </c>
      <c r="P2487" s="22" t="str">
        <f>IF(学校情報入力!$C$7="","",IF(学校情報入力!$C$7=登録データ!M2487,1,0))</f>
        <v/>
      </c>
    </row>
    <row r="2488" spans="1:16">
      <c r="A2488" s="37"/>
      <c r="B2488" s="37"/>
      <c r="C2488" s="37"/>
      <c r="D2488" s="37"/>
      <c r="E2488" s="37"/>
      <c r="F2488" s="37"/>
      <c r="G2488" s="37"/>
      <c r="H2488" s="37"/>
      <c r="I2488" s="37"/>
      <c r="J2488" s="37"/>
      <c r="K2488" s="37"/>
      <c r="L2488" s="37"/>
      <c r="M2488" s="79"/>
      <c r="N2488" s="38"/>
      <c r="O2488" s="22" t="str">
        <f>IF(学校情報入力!$C$7="","",IF(学校情報入力!$C$7=登録データ!F2488,1,0))</f>
        <v/>
      </c>
      <c r="P2488" s="22" t="str">
        <f>IF(学校情報入力!$C$7="","",IF(学校情報入力!$C$7=登録データ!M2488,1,0))</f>
        <v/>
      </c>
    </row>
    <row r="2489" spans="1:16">
      <c r="A2489" s="37"/>
      <c r="B2489" s="37"/>
      <c r="C2489" s="37"/>
      <c r="D2489" s="37"/>
      <c r="E2489" s="37"/>
      <c r="F2489" s="37"/>
      <c r="G2489" s="37"/>
      <c r="H2489" s="37"/>
      <c r="I2489" s="37"/>
      <c r="J2489" s="37"/>
      <c r="K2489" s="37"/>
      <c r="L2489" s="37"/>
      <c r="M2489" s="79"/>
      <c r="N2489" s="38"/>
      <c r="O2489" s="22" t="str">
        <f>IF(学校情報入力!$C$7="","",IF(学校情報入力!$C$7=登録データ!F2489,1,0))</f>
        <v/>
      </c>
      <c r="P2489" s="22" t="str">
        <f>IF(学校情報入力!$C$7="","",IF(学校情報入力!$C$7=登録データ!M2489,1,0))</f>
        <v/>
      </c>
    </row>
    <row r="2490" spans="1:16">
      <c r="A2490" s="37"/>
      <c r="B2490" s="37"/>
      <c r="C2490" s="37"/>
      <c r="D2490" s="37"/>
      <c r="E2490" s="37"/>
      <c r="F2490" s="37"/>
      <c r="G2490" s="37"/>
      <c r="H2490" s="37"/>
      <c r="I2490" s="37"/>
      <c r="J2490" s="37"/>
      <c r="K2490" s="37"/>
      <c r="L2490" s="37"/>
      <c r="M2490" s="79"/>
      <c r="N2490" s="38"/>
      <c r="O2490" s="22" t="str">
        <f>IF(学校情報入力!$C$7="","",IF(学校情報入力!$C$7=登録データ!F2490,1,0))</f>
        <v/>
      </c>
      <c r="P2490" s="22" t="str">
        <f>IF(学校情報入力!$C$7="","",IF(学校情報入力!$C$7=登録データ!M2490,1,0))</f>
        <v/>
      </c>
    </row>
    <row r="2491" spans="1:16">
      <c r="A2491" s="37"/>
      <c r="B2491" s="37"/>
      <c r="C2491" s="37"/>
      <c r="D2491" s="37"/>
      <c r="E2491" s="37"/>
      <c r="F2491" s="37"/>
      <c r="G2491" s="37"/>
      <c r="H2491" s="37"/>
      <c r="I2491" s="37"/>
      <c r="J2491" s="37"/>
      <c r="K2491" s="37"/>
      <c r="L2491" s="37"/>
      <c r="M2491" s="79"/>
      <c r="N2491" s="38"/>
      <c r="O2491" s="22" t="str">
        <f>IF(学校情報入力!$C$7="","",IF(学校情報入力!$C$7=登録データ!F2491,1,0))</f>
        <v/>
      </c>
      <c r="P2491" s="22" t="str">
        <f>IF(学校情報入力!$C$7="","",IF(学校情報入力!$C$7=登録データ!M2491,1,0))</f>
        <v/>
      </c>
    </row>
    <row r="2492" spans="1:16">
      <c r="A2492" s="37"/>
      <c r="B2492" s="37"/>
      <c r="C2492" s="37"/>
      <c r="D2492" s="37"/>
      <c r="E2492" s="37"/>
      <c r="F2492" s="37"/>
      <c r="G2492" s="37"/>
      <c r="H2492" s="37"/>
      <c r="I2492" s="37"/>
      <c r="J2492" s="37"/>
      <c r="K2492" s="37"/>
      <c r="L2492" s="37"/>
      <c r="M2492" s="79"/>
      <c r="N2492" s="38"/>
      <c r="O2492" s="22" t="str">
        <f>IF(学校情報入力!$C$7="","",IF(学校情報入力!$C$7=登録データ!F2492,1,0))</f>
        <v/>
      </c>
      <c r="P2492" s="22" t="str">
        <f>IF(学校情報入力!$C$7="","",IF(学校情報入力!$C$7=登録データ!M2492,1,0))</f>
        <v/>
      </c>
    </row>
    <row r="2493" spans="1:16">
      <c r="A2493" s="37"/>
      <c r="B2493" s="37"/>
      <c r="C2493" s="37"/>
      <c r="D2493" s="37"/>
      <c r="E2493" s="37"/>
      <c r="F2493" s="37"/>
      <c r="G2493" s="37"/>
      <c r="H2493" s="37"/>
      <c r="I2493" s="37"/>
      <c r="J2493" s="37"/>
      <c r="K2493" s="37"/>
      <c r="L2493" s="37"/>
      <c r="M2493" s="79"/>
      <c r="N2493" s="38"/>
      <c r="O2493" s="22" t="str">
        <f>IF(学校情報入力!$C$7="","",IF(学校情報入力!$C$7=登録データ!F2493,1,0))</f>
        <v/>
      </c>
      <c r="P2493" s="22" t="str">
        <f>IF(学校情報入力!$C$7="","",IF(学校情報入力!$C$7=登録データ!M2493,1,0))</f>
        <v/>
      </c>
    </row>
    <row r="2494" spans="1:16">
      <c r="A2494" s="37"/>
      <c r="B2494" s="37"/>
      <c r="C2494" s="37"/>
      <c r="D2494" s="37"/>
      <c r="E2494" s="37"/>
      <c r="F2494" s="37"/>
      <c r="G2494" s="37"/>
      <c r="H2494" s="37"/>
      <c r="I2494" s="37"/>
      <c r="J2494" s="37"/>
      <c r="K2494" s="37"/>
      <c r="L2494" s="37"/>
      <c r="M2494" s="79"/>
      <c r="N2494" s="38"/>
      <c r="O2494" s="22" t="str">
        <f>IF(学校情報入力!$C$7="","",IF(学校情報入力!$C$7=登録データ!F2494,1,0))</f>
        <v/>
      </c>
      <c r="P2494" s="22" t="str">
        <f>IF(学校情報入力!$C$7="","",IF(学校情報入力!$C$7=登録データ!M2494,1,0))</f>
        <v/>
      </c>
    </row>
    <row r="2495" spans="1:16">
      <c r="A2495" s="37"/>
      <c r="B2495" s="37"/>
      <c r="C2495" s="37"/>
      <c r="D2495" s="37"/>
      <c r="E2495" s="37"/>
      <c r="F2495" s="37"/>
      <c r="G2495" s="37"/>
      <c r="H2495" s="37"/>
      <c r="I2495" s="37"/>
      <c r="J2495" s="37"/>
      <c r="K2495" s="37"/>
      <c r="L2495" s="37"/>
      <c r="M2495" s="79"/>
      <c r="N2495" s="38"/>
      <c r="O2495" s="22" t="str">
        <f>IF(学校情報入力!$C$7="","",IF(学校情報入力!$C$7=登録データ!F2495,1,0))</f>
        <v/>
      </c>
      <c r="P2495" s="22" t="str">
        <f>IF(学校情報入力!$C$7="","",IF(学校情報入力!$C$7=登録データ!M2495,1,0))</f>
        <v/>
      </c>
    </row>
    <row r="2496" spans="1:16">
      <c r="A2496" s="37"/>
      <c r="B2496" s="37"/>
      <c r="C2496" s="37"/>
      <c r="D2496" s="37"/>
      <c r="E2496" s="37"/>
      <c r="F2496" s="37"/>
      <c r="G2496" s="37"/>
      <c r="H2496" s="37"/>
      <c r="I2496" s="37"/>
      <c r="J2496" s="37"/>
      <c r="K2496" s="37"/>
      <c r="L2496" s="37"/>
      <c r="M2496" s="79"/>
      <c r="N2496" s="38"/>
      <c r="O2496" s="22" t="str">
        <f>IF(学校情報入力!$C$7="","",IF(学校情報入力!$C$7=登録データ!F2496,1,0))</f>
        <v/>
      </c>
      <c r="P2496" s="22" t="str">
        <f>IF(学校情報入力!$C$7="","",IF(学校情報入力!$C$7=登録データ!M2496,1,0))</f>
        <v/>
      </c>
    </row>
    <row r="2497" spans="1:16">
      <c r="A2497" s="37"/>
      <c r="B2497" s="37"/>
      <c r="C2497" s="37"/>
      <c r="D2497" s="37"/>
      <c r="E2497" s="37"/>
      <c r="F2497" s="37"/>
      <c r="G2497" s="37"/>
      <c r="H2497" s="37"/>
      <c r="I2497" s="37"/>
      <c r="J2497" s="37"/>
      <c r="K2497" s="37"/>
      <c r="L2497" s="37"/>
      <c r="M2497" s="79"/>
      <c r="N2497" s="38"/>
      <c r="O2497" s="22" t="str">
        <f>IF(学校情報入力!$C$7="","",IF(学校情報入力!$C$7=登録データ!F2497,1,0))</f>
        <v/>
      </c>
      <c r="P2497" s="22" t="str">
        <f>IF(学校情報入力!$C$7="","",IF(学校情報入力!$C$7=登録データ!M2497,1,0))</f>
        <v/>
      </c>
    </row>
    <row r="2498" spans="1:16">
      <c r="A2498" s="37"/>
      <c r="B2498" s="37"/>
      <c r="C2498" s="37"/>
      <c r="D2498" s="37"/>
      <c r="E2498" s="37"/>
      <c r="F2498" s="37"/>
      <c r="G2498" s="37"/>
      <c r="H2498" s="37"/>
      <c r="I2498" s="37"/>
      <c r="J2498" s="37"/>
      <c r="K2498" s="37"/>
      <c r="L2498" s="37"/>
      <c r="M2498" s="79"/>
      <c r="N2498" s="38"/>
      <c r="O2498" s="22" t="str">
        <f>IF(学校情報入力!$C$7="","",IF(学校情報入力!$C$7=登録データ!F2498,1,0))</f>
        <v/>
      </c>
      <c r="P2498" s="22" t="str">
        <f>IF(学校情報入力!$C$7="","",IF(学校情報入力!$C$7=登録データ!M2498,1,0))</f>
        <v/>
      </c>
    </row>
    <row r="2499" spans="1:16">
      <c r="A2499" s="37"/>
      <c r="B2499" s="37"/>
      <c r="C2499" s="37"/>
      <c r="D2499" s="37"/>
      <c r="E2499" s="37"/>
      <c r="F2499" s="37"/>
      <c r="G2499" s="37"/>
      <c r="H2499" s="37"/>
      <c r="I2499" s="37"/>
      <c r="J2499" s="37"/>
      <c r="K2499" s="37"/>
      <c r="L2499" s="37"/>
      <c r="M2499" s="79"/>
      <c r="N2499" s="38"/>
      <c r="O2499" s="22" t="str">
        <f>IF(学校情報入力!$C$7="","",IF(学校情報入力!$C$7=登録データ!F2499,1,0))</f>
        <v/>
      </c>
      <c r="P2499" s="22" t="str">
        <f>IF(学校情報入力!$C$7="","",IF(学校情報入力!$C$7=登録データ!M2499,1,0))</f>
        <v/>
      </c>
    </row>
    <row r="2500" spans="1:16">
      <c r="A2500" s="37"/>
      <c r="B2500" s="37"/>
      <c r="C2500" s="37"/>
      <c r="D2500" s="37"/>
      <c r="E2500" s="37"/>
      <c r="F2500" s="37"/>
      <c r="G2500" s="37"/>
      <c r="H2500" s="37"/>
      <c r="I2500" s="37"/>
      <c r="J2500" s="37"/>
      <c r="K2500" s="37"/>
      <c r="L2500" s="37"/>
      <c r="M2500" s="79"/>
      <c r="N2500" s="38"/>
      <c r="O2500" s="22" t="str">
        <f>IF(学校情報入力!$C$7="","",IF(学校情報入力!$C$7=登録データ!F2500,1,0))</f>
        <v/>
      </c>
      <c r="P2500" s="22" t="str">
        <f>IF(学校情報入力!$C$7="","",IF(学校情報入力!$C$7=登録データ!M2500,1,0))</f>
        <v/>
      </c>
    </row>
    <row r="2501" spans="1:16">
      <c r="A2501" s="37"/>
      <c r="B2501" s="37"/>
      <c r="C2501" s="37"/>
      <c r="D2501" s="37"/>
      <c r="E2501" s="37"/>
      <c r="F2501" s="37"/>
      <c r="G2501" s="37"/>
      <c r="H2501" s="37"/>
      <c r="I2501" s="37"/>
      <c r="J2501" s="37"/>
      <c r="K2501" s="37"/>
      <c r="L2501" s="37"/>
      <c r="M2501" s="79"/>
      <c r="N2501" s="38"/>
      <c r="O2501" s="22" t="str">
        <f>IF(学校情報入力!$C$7="","",IF(学校情報入力!$C$7=登録データ!F2501,1,0))</f>
        <v/>
      </c>
      <c r="P2501" s="22" t="str">
        <f>IF(学校情報入力!$C$7="","",IF(学校情報入力!$C$7=登録データ!M2501,1,0))</f>
        <v/>
      </c>
    </row>
    <row r="2502" spans="1:16">
      <c r="A2502" s="37"/>
      <c r="B2502" s="37"/>
      <c r="C2502" s="37"/>
      <c r="D2502" s="37"/>
      <c r="E2502" s="37"/>
      <c r="F2502" s="37"/>
      <c r="G2502" s="37"/>
      <c r="H2502" s="37"/>
      <c r="I2502" s="37"/>
      <c r="J2502" s="37"/>
      <c r="K2502" s="37"/>
      <c r="L2502" s="37"/>
      <c r="M2502" s="79"/>
      <c r="N2502" s="38"/>
      <c r="O2502" s="22" t="str">
        <f>IF(学校情報入力!$C$7="","",IF(学校情報入力!$C$7=登録データ!F2502,1,0))</f>
        <v/>
      </c>
      <c r="P2502" s="22" t="str">
        <f>IF(学校情報入力!$C$7="","",IF(学校情報入力!$C$7=登録データ!M2502,1,0))</f>
        <v/>
      </c>
    </row>
    <row r="2503" spans="1:16">
      <c r="A2503" s="37"/>
      <c r="B2503" s="37"/>
      <c r="C2503" s="37"/>
      <c r="D2503" s="37"/>
      <c r="E2503" s="37"/>
      <c r="F2503" s="37"/>
      <c r="G2503" s="37"/>
      <c r="H2503" s="37"/>
      <c r="I2503" s="37"/>
      <c r="J2503" s="37"/>
      <c r="K2503" s="37"/>
      <c r="L2503" s="37"/>
      <c r="M2503" s="79"/>
      <c r="N2503" s="38"/>
      <c r="O2503" s="22" t="str">
        <f>IF(学校情報入力!$C$7="","",IF(学校情報入力!$C$7=登録データ!F2503,1,0))</f>
        <v/>
      </c>
      <c r="P2503" s="22" t="str">
        <f>IF(学校情報入力!$C$7="","",IF(学校情報入力!$C$7=登録データ!M2503,1,0))</f>
        <v/>
      </c>
    </row>
    <row r="2504" spans="1:16">
      <c r="A2504" s="37"/>
      <c r="B2504" s="37"/>
      <c r="C2504" s="37"/>
      <c r="D2504" s="37"/>
      <c r="E2504" s="37"/>
      <c r="F2504" s="37"/>
      <c r="G2504" s="37"/>
      <c r="H2504" s="37"/>
      <c r="I2504" s="37"/>
      <c r="J2504" s="37"/>
      <c r="K2504" s="37"/>
      <c r="L2504" s="37"/>
      <c r="M2504" s="79"/>
      <c r="N2504" s="38"/>
      <c r="O2504" s="22" t="str">
        <f>IF(学校情報入力!$C$7="","",IF(学校情報入力!$C$7=登録データ!F2504,1,0))</f>
        <v/>
      </c>
      <c r="P2504" s="22" t="str">
        <f>IF(学校情報入力!$C$7="","",IF(学校情報入力!$C$7=登録データ!M2504,1,0))</f>
        <v/>
      </c>
    </row>
    <row r="2505" spans="1:16">
      <c r="A2505" s="37"/>
      <c r="B2505" s="37"/>
      <c r="C2505" s="37"/>
      <c r="D2505" s="37"/>
      <c r="E2505" s="37"/>
      <c r="F2505" s="37"/>
      <c r="G2505" s="37"/>
      <c r="H2505" s="37"/>
      <c r="I2505" s="37"/>
      <c r="J2505" s="37"/>
      <c r="K2505" s="37"/>
      <c r="L2505" s="37"/>
      <c r="M2505" s="79"/>
      <c r="N2505" s="38"/>
      <c r="O2505" s="22" t="str">
        <f>IF(学校情報入力!$C$7="","",IF(学校情報入力!$C$7=登録データ!F2505,1,0))</f>
        <v/>
      </c>
      <c r="P2505" s="22" t="str">
        <f>IF(学校情報入力!$C$7="","",IF(学校情報入力!$C$7=登録データ!M2505,1,0))</f>
        <v/>
      </c>
    </row>
    <row r="2506" spans="1:16">
      <c r="A2506" s="37"/>
      <c r="B2506" s="37"/>
      <c r="C2506" s="37"/>
      <c r="D2506" s="37"/>
      <c r="E2506" s="37"/>
      <c r="F2506" s="37"/>
      <c r="G2506" s="37"/>
      <c r="H2506" s="37"/>
      <c r="I2506" s="37"/>
      <c r="J2506" s="37"/>
      <c r="K2506" s="37"/>
      <c r="L2506" s="37"/>
      <c r="M2506" s="79"/>
      <c r="N2506" s="38"/>
      <c r="O2506" s="22" t="str">
        <f>IF(学校情報入力!$C$7="","",IF(学校情報入力!$C$7=登録データ!F2506,1,0))</f>
        <v/>
      </c>
      <c r="P2506" s="22" t="str">
        <f>IF(学校情報入力!$C$7="","",IF(学校情報入力!$C$7=登録データ!M2506,1,0))</f>
        <v/>
      </c>
    </row>
    <row r="2507" spans="1:16">
      <c r="A2507" s="37"/>
      <c r="B2507" s="37"/>
      <c r="C2507" s="37"/>
      <c r="D2507" s="37"/>
      <c r="E2507" s="37"/>
      <c r="F2507" s="37"/>
      <c r="G2507" s="37"/>
      <c r="H2507" s="37"/>
      <c r="I2507" s="37"/>
      <c r="J2507" s="37"/>
      <c r="K2507" s="37"/>
      <c r="L2507" s="37"/>
      <c r="M2507" s="79"/>
      <c r="N2507" s="38"/>
      <c r="O2507" s="22" t="str">
        <f>IF(学校情報入力!$C$7="","",IF(学校情報入力!$C$7=登録データ!F2507,1,0))</f>
        <v/>
      </c>
      <c r="P2507" s="22" t="str">
        <f>IF(学校情報入力!$C$7="","",IF(学校情報入力!$C$7=登録データ!M2507,1,0))</f>
        <v/>
      </c>
    </row>
    <row r="2508" spans="1:16">
      <c r="A2508" s="37"/>
      <c r="B2508" s="37"/>
      <c r="C2508" s="37"/>
      <c r="D2508" s="37"/>
      <c r="E2508" s="37"/>
      <c r="F2508" s="37"/>
      <c r="G2508" s="37"/>
      <c r="H2508" s="37"/>
      <c r="I2508" s="37"/>
      <c r="J2508" s="37"/>
      <c r="K2508" s="37"/>
      <c r="L2508" s="37"/>
      <c r="M2508" s="79"/>
      <c r="N2508" s="38"/>
      <c r="O2508" s="22" t="str">
        <f>IF(学校情報入力!$C$7="","",IF(学校情報入力!$C$7=登録データ!F2508,1,0))</f>
        <v/>
      </c>
      <c r="P2508" s="22" t="str">
        <f>IF(学校情報入力!$C$7="","",IF(学校情報入力!$C$7=登録データ!M2508,1,0))</f>
        <v/>
      </c>
    </row>
    <row r="2509" spans="1:16">
      <c r="A2509" s="37"/>
      <c r="B2509" s="37"/>
      <c r="C2509" s="37"/>
      <c r="D2509" s="37"/>
      <c r="E2509" s="37"/>
      <c r="F2509" s="37"/>
      <c r="G2509" s="37"/>
      <c r="H2509" s="37"/>
      <c r="I2509" s="37"/>
      <c r="J2509" s="37"/>
      <c r="K2509" s="37"/>
      <c r="L2509" s="37"/>
      <c r="M2509" s="79"/>
      <c r="N2509" s="38"/>
      <c r="O2509" s="22" t="str">
        <f>IF(学校情報入力!$C$7="","",IF(学校情報入力!$C$7=登録データ!F2509,1,0))</f>
        <v/>
      </c>
      <c r="P2509" s="22" t="str">
        <f>IF(学校情報入力!$C$7="","",IF(学校情報入力!$C$7=登録データ!M2509,1,0))</f>
        <v/>
      </c>
    </row>
    <row r="2510" spans="1:16">
      <c r="A2510" s="37"/>
      <c r="B2510" s="37"/>
      <c r="C2510" s="37"/>
      <c r="D2510" s="37"/>
      <c r="E2510" s="37"/>
      <c r="F2510" s="37"/>
      <c r="G2510" s="37"/>
      <c r="H2510" s="37"/>
      <c r="I2510" s="37"/>
      <c r="J2510" s="37"/>
      <c r="K2510" s="37"/>
      <c r="L2510" s="37"/>
      <c r="M2510" s="79"/>
      <c r="N2510" s="38"/>
      <c r="O2510" s="22" t="str">
        <f>IF(学校情報入力!$C$7="","",IF(学校情報入力!$C$7=登録データ!F2510,1,0))</f>
        <v/>
      </c>
      <c r="P2510" s="22" t="str">
        <f>IF(学校情報入力!$C$7="","",IF(学校情報入力!$C$7=登録データ!M2510,1,0))</f>
        <v/>
      </c>
    </row>
    <row r="2511" spans="1:16">
      <c r="A2511" s="37"/>
      <c r="B2511" s="37"/>
      <c r="C2511" s="37"/>
      <c r="D2511" s="37"/>
      <c r="E2511" s="37"/>
      <c r="F2511" s="37"/>
      <c r="G2511" s="37"/>
      <c r="H2511" s="37"/>
      <c r="I2511" s="37"/>
      <c r="J2511" s="37"/>
      <c r="K2511" s="37"/>
      <c r="L2511" s="37"/>
      <c r="M2511" s="79"/>
      <c r="N2511" s="38"/>
      <c r="O2511" s="22" t="str">
        <f>IF(学校情報入力!$C$7="","",IF(学校情報入力!$C$7=登録データ!F2511,1,0))</f>
        <v/>
      </c>
      <c r="P2511" s="22" t="str">
        <f>IF(学校情報入力!$C$7="","",IF(学校情報入力!$C$7=登録データ!M2511,1,0))</f>
        <v/>
      </c>
    </row>
    <row r="2512" spans="1:16">
      <c r="A2512" s="37"/>
      <c r="B2512" s="37"/>
      <c r="C2512" s="37"/>
      <c r="D2512" s="37"/>
      <c r="E2512" s="37"/>
      <c r="F2512" s="37"/>
      <c r="G2512" s="37"/>
      <c r="H2512" s="37"/>
      <c r="I2512" s="37"/>
      <c r="J2512" s="37"/>
      <c r="K2512" s="37"/>
      <c r="L2512" s="37"/>
      <c r="M2512" s="79"/>
      <c r="N2512" s="38"/>
      <c r="O2512" s="22" t="str">
        <f>IF(学校情報入力!$C$7="","",IF(学校情報入力!$C$7=登録データ!F2512,1,0))</f>
        <v/>
      </c>
      <c r="P2512" s="22" t="str">
        <f>IF(学校情報入力!$C$7="","",IF(学校情報入力!$C$7=登録データ!M2512,1,0))</f>
        <v/>
      </c>
    </row>
    <row r="2513" spans="1:16">
      <c r="A2513" s="37"/>
      <c r="B2513" s="37"/>
      <c r="C2513" s="37"/>
      <c r="D2513" s="37"/>
      <c r="E2513" s="37"/>
      <c r="F2513" s="37"/>
      <c r="G2513" s="37"/>
      <c r="H2513" s="37"/>
      <c r="I2513" s="37"/>
      <c r="J2513" s="37"/>
      <c r="K2513" s="37"/>
      <c r="L2513" s="37"/>
      <c r="M2513" s="79"/>
      <c r="N2513" s="38"/>
      <c r="O2513" s="22" t="str">
        <f>IF(学校情報入力!$C$7="","",IF(学校情報入力!$C$7=登録データ!F2513,1,0))</f>
        <v/>
      </c>
      <c r="P2513" s="22" t="str">
        <f>IF(学校情報入力!$C$7="","",IF(学校情報入力!$C$7=登録データ!M2513,1,0))</f>
        <v/>
      </c>
    </row>
    <row r="2514" spans="1:16">
      <c r="A2514" s="37"/>
      <c r="B2514" s="37"/>
      <c r="C2514" s="37"/>
      <c r="D2514" s="37"/>
      <c r="E2514" s="37"/>
      <c r="F2514" s="37"/>
      <c r="G2514" s="37"/>
      <c r="H2514" s="37"/>
      <c r="I2514" s="37"/>
      <c r="J2514" s="37"/>
      <c r="K2514" s="37"/>
      <c r="L2514" s="37"/>
      <c r="M2514" s="79"/>
      <c r="N2514" s="38"/>
      <c r="O2514" s="22" t="str">
        <f>IF(学校情報入力!$C$7="","",IF(学校情報入力!$C$7=登録データ!F2514,1,0))</f>
        <v/>
      </c>
      <c r="P2514" s="22" t="str">
        <f>IF(学校情報入力!$C$7="","",IF(学校情報入力!$C$7=登録データ!M2514,1,0))</f>
        <v/>
      </c>
    </row>
    <row r="2515" spans="1:16">
      <c r="A2515" s="37"/>
      <c r="B2515" s="37"/>
      <c r="C2515" s="37"/>
      <c r="D2515" s="37"/>
      <c r="E2515" s="37"/>
      <c r="F2515" s="37"/>
      <c r="G2515" s="37"/>
      <c r="H2515" s="37"/>
      <c r="I2515" s="37"/>
      <c r="J2515" s="37"/>
      <c r="K2515" s="37"/>
      <c r="L2515" s="37"/>
      <c r="M2515" s="79"/>
      <c r="N2515" s="38"/>
      <c r="O2515" s="22" t="str">
        <f>IF(学校情報入力!$C$7="","",IF(学校情報入力!$C$7=登録データ!F2515,1,0))</f>
        <v/>
      </c>
      <c r="P2515" s="22" t="str">
        <f>IF(学校情報入力!$C$7="","",IF(学校情報入力!$C$7=登録データ!M2515,1,0))</f>
        <v/>
      </c>
    </row>
    <row r="2516" spans="1:16">
      <c r="A2516" s="37"/>
      <c r="B2516" s="37"/>
      <c r="C2516" s="37"/>
      <c r="D2516" s="37"/>
      <c r="E2516" s="37"/>
      <c r="F2516" s="37"/>
      <c r="G2516" s="37"/>
      <c r="H2516" s="37"/>
      <c r="I2516" s="37"/>
      <c r="J2516" s="37"/>
      <c r="K2516" s="37"/>
      <c r="L2516" s="37"/>
      <c r="M2516" s="79"/>
      <c r="N2516" s="38"/>
      <c r="O2516" s="22" t="str">
        <f>IF(学校情報入力!$C$7="","",IF(学校情報入力!$C$7=登録データ!F2516,1,0))</f>
        <v/>
      </c>
      <c r="P2516" s="22" t="str">
        <f>IF(学校情報入力!$C$7="","",IF(学校情報入力!$C$7=登録データ!M2516,1,0))</f>
        <v/>
      </c>
    </row>
    <row r="2517" spans="1:16">
      <c r="A2517" s="37"/>
      <c r="B2517" s="37"/>
      <c r="C2517" s="37"/>
      <c r="D2517" s="37"/>
      <c r="E2517" s="37"/>
      <c r="F2517" s="37"/>
      <c r="G2517" s="37"/>
      <c r="H2517" s="37"/>
      <c r="I2517" s="37"/>
      <c r="J2517" s="37"/>
      <c r="K2517" s="37"/>
      <c r="L2517" s="37"/>
      <c r="M2517" s="79"/>
      <c r="N2517" s="38"/>
      <c r="O2517" s="22" t="str">
        <f>IF(学校情報入力!$C$7="","",IF(学校情報入力!$C$7=登録データ!F2517,1,0))</f>
        <v/>
      </c>
      <c r="P2517" s="22" t="str">
        <f>IF(学校情報入力!$C$7="","",IF(学校情報入力!$C$7=登録データ!M2517,1,0))</f>
        <v/>
      </c>
    </row>
    <row r="2518" spans="1:16">
      <c r="A2518" s="37"/>
      <c r="B2518" s="37"/>
      <c r="C2518" s="37"/>
      <c r="D2518" s="37"/>
      <c r="E2518" s="37"/>
      <c r="F2518" s="37"/>
      <c r="G2518" s="37"/>
      <c r="H2518" s="37"/>
      <c r="I2518" s="37"/>
      <c r="J2518" s="37"/>
      <c r="K2518" s="37"/>
      <c r="L2518" s="37"/>
      <c r="M2518" s="79"/>
      <c r="N2518" s="38"/>
      <c r="O2518" s="22" t="str">
        <f>IF(学校情報入力!$C$7="","",IF(学校情報入力!$C$7=登録データ!F2518,1,0))</f>
        <v/>
      </c>
      <c r="P2518" s="22" t="str">
        <f>IF(学校情報入力!$C$7="","",IF(学校情報入力!$C$7=登録データ!M2518,1,0))</f>
        <v/>
      </c>
    </row>
    <row r="2519" spans="1:16">
      <c r="A2519" s="37"/>
      <c r="B2519" s="37"/>
      <c r="C2519" s="37"/>
      <c r="D2519" s="37"/>
      <c r="E2519" s="37"/>
      <c r="F2519" s="37"/>
      <c r="G2519" s="37"/>
      <c r="H2519" s="37"/>
      <c r="I2519" s="37"/>
      <c r="J2519" s="37"/>
      <c r="K2519" s="37"/>
      <c r="L2519" s="37"/>
      <c r="M2519" s="79"/>
      <c r="N2519" s="38"/>
      <c r="O2519" s="22" t="str">
        <f>IF(学校情報入力!$C$7="","",IF(学校情報入力!$C$7=登録データ!F2519,1,0))</f>
        <v/>
      </c>
      <c r="P2519" s="22" t="str">
        <f>IF(学校情報入力!$C$7="","",IF(学校情報入力!$C$7=登録データ!M2519,1,0))</f>
        <v/>
      </c>
    </row>
    <row r="2520" spans="1:16">
      <c r="A2520" s="37"/>
      <c r="B2520" s="37"/>
      <c r="C2520" s="37"/>
      <c r="D2520" s="37"/>
      <c r="E2520" s="37"/>
      <c r="F2520" s="37"/>
      <c r="G2520" s="37"/>
      <c r="H2520" s="37"/>
      <c r="I2520" s="37"/>
      <c r="J2520" s="37"/>
      <c r="K2520" s="37"/>
      <c r="L2520" s="37"/>
      <c r="M2520" s="79"/>
      <c r="N2520" s="38"/>
      <c r="O2520" s="22" t="str">
        <f>IF(学校情報入力!$C$7="","",IF(学校情報入力!$C$7=登録データ!F2520,1,0))</f>
        <v/>
      </c>
      <c r="P2520" s="22" t="str">
        <f>IF(学校情報入力!$C$7="","",IF(学校情報入力!$C$7=登録データ!M2520,1,0))</f>
        <v/>
      </c>
    </row>
    <row r="2521" spans="1:16">
      <c r="A2521" s="37"/>
      <c r="B2521" s="37"/>
      <c r="C2521" s="37"/>
      <c r="D2521" s="37"/>
      <c r="E2521" s="37"/>
      <c r="F2521" s="37"/>
      <c r="G2521" s="37"/>
      <c r="H2521" s="37"/>
      <c r="I2521" s="37"/>
      <c r="J2521" s="37"/>
      <c r="K2521" s="37"/>
      <c r="L2521" s="37"/>
      <c r="M2521" s="79"/>
      <c r="N2521" s="38"/>
      <c r="O2521" s="22" t="str">
        <f>IF(学校情報入力!$C$7="","",IF(学校情報入力!$C$7=登録データ!F2521,1,0))</f>
        <v/>
      </c>
      <c r="P2521" s="22" t="str">
        <f>IF(学校情報入力!$C$7="","",IF(学校情報入力!$C$7=登録データ!M2521,1,0))</f>
        <v/>
      </c>
    </row>
    <row r="2522" spans="1:16">
      <c r="A2522" s="37"/>
      <c r="B2522" s="37"/>
      <c r="C2522" s="37"/>
      <c r="D2522" s="37"/>
      <c r="E2522" s="37"/>
      <c r="F2522" s="37"/>
      <c r="G2522" s="37"/>
      <c r="H2522" s="37"/>
      <c r="I2522" s="37"/>
      <c r="J2522" s="37"/>
      <c r="K2522" s="37"/>
      <c r="L2522" s="37"/>
      <c r="M2522" s="79"/>
      <c r="N2522" s="38"/>
      <c r="O2522" s="22" t="str">
        <f>IF(学校情報入力!$C$7="","",IF(学校情報入力!$C$7=登録データ!F2522,1,0))</f>
        <v/>
      </c>
      <c r="P2522" s="22" t="str">
        <f>IF(学校情報入力!$C$7="","",IF(学校情報入力!$C$7=登録データ!M2522,1,0))</f>
        <v/>
      </c>
    </row>
    <row r="2523" spans="1:16">
      <c r="A2523" s="37"/>
      <c r="B2523" s="37"/>
      <c r="C2523" s="37"/>
      <c r="D2523" s="37"/>
      <c r="E2523" s="37"/>
      <c r="F2523" s="37"/>
      <c r="G2523" s="37"/>
      <c r="H2523" s="37"/>
      <c r="I2523" s="37"/>
      <c r="J2523" s="37"/>
      <c r="K2523" s="37"/>
      <c r="L2523" s="37"/>
      <c r="M2523" s="79"/>
      <c r="N2523" s="38"/>
      <c r="O2523" s="22" t="str">
        <f>IF(学校情報入力!$C$7="","",IF(学校情報入力!$C$7=登録データ!F2523,1,0))</f>
        <v/>
      </c>
      <c r="P2523" s="22" t="str">
        <f>IF(学校情報入力!$C$7="","",IF(学校情報入力!$C$7=登録データ!M2523,1,0))</f>
        <v/>
      </c>
    </row>
    <row r="2524" spans="1:16">
      <c r="A2524" s="37"/>
      <c r="B2524" s="37"/>
      <c r="C2524" s="37"/>
      <c r="D2524" s="37"/>
      <c r="E2524" s="37"/>
      <c r="F2524" s="37"/>
      <c r="G2524" s="37"/>
      <c r="H2524" s="37"/>
      <c r="I2524" s="37"/>
      <c r="J2524" s="37"/>
      <c r="K2524" s="37"/>
      <c r="L2524" s="37"/>
      <c r="M2524" s="79"/>
      <c r="N2524" s="38"/>
      <c r="O2524" s="22" t="str">
        <f>IF(学校情報入力!$C$7="","",IF(学校情報入力!$C$7=登録データ!F2524,1,0))</f>
        <v/>
      </c>
      <c r="P2524" s="22" t="str">
        <f>IF(学校情報入力!$C$7="","",IF(学校情報入力!$C$7=登録データ!M2524,1,0))</f>
        <v/>
      </c>
    </row>
    <row r="2525" spans="1:16">
      <c r="A2525" s="37"/>
      <c r="B2525" s="37"/>
      <c r="C2525" s="37"/>
      <c r="D2525" s="37"/>
      <c r="E2525" s="37"/>
      <c r="F2525" s="37"/>
      <c r="G2525" s="37"/>
      <c r="H2525" s="37"/>
      <c r="I2525" s="37"/>
      <c r="J2525" s="37"/>
      <c r="K2525" s="37"/>
      <c r="L2525" s="37"/>
      <c r="M2525" s="79"/>
      <c r="N2525" s="38"/>
      <c r="O2525" s="22" t="str">
        <f>IF(学校情報入力!$C$7="","",IF(学校情報入力!$C$7=登録データ!F2525,1,0))</f>
        <v/>
      </c>
      <c r="P2525" s="22" t="str">
        <f>IF(学校情報入力!$C$7="","",IF(学校情報入力!$C$7=登録データ!M2525,1,0))</f>
        <v/>
      </c>
    </row>
    <row r="2526" spans="1:16">
      <c r="A2526" s="37"/>
      <c r="B2526" s="37"/>
      <c r="C2526" s="37"/>
      <c r="D2526" s="37"/>
      <c r="E2526" s="37"/>
      <c r="F2526" s="37"/>
      <c r="G2526" s="37"/>
      <c r="H2526" s="37"/>
      <c r="I2526" s="37"/>
      <c r="J2526" s="37"/>
      <c r="K2526" s="37"/>
      <c r="L2526" s="37"/>
      <c r="M2526" s="79"/>
      <c r="N2526" s="38"/>
      <c r="O2526" s="22" t="str">
        <f>IF(学校情報入力!$C$7="","",IF(学校情報入力!$C$7=登録データ!F2526,1,0))</f>
        <v/>
      </c>
      <c r="P2526" s="22" t="str">
        <f>IF(学校情報入力!$C$7="","",IF(学校情報入力!$C$7=登録データ!M2526,1,0))</f>
        <v/>
      </c>
    </row>
    <row r="2527" spans="1:16">
      <c r="A2527" s="37"/>
      <c r="B2527" s="37"/>
      <c r="C2527" s="37"/>
      <c r="D2527" s="37"/>
      <c r="E2527" s="37"/>
      <c r="F2527" s="37"/>
      <c r="G2527" s="37"/>
      <c r="H2527" s="37"/>
      <c r="I2527" s="37"/>
      <c r="J2527" s="37"/>
      <c r="K2527" s="37"/>
      <c r="L2527" s="37"/>
      <c r="M2527" s="79"/>
      <c r="N2527" s="38"/>
      <c r="O2527" s="22" t="str">
        <f>IF(学校情報入力!$C$7="","",IF(学校情報入力!$C$7=登録データ!F2527,1,0))</f>
        <v/>
      </c>
      <c r="P2527" s="22" t="str">
        <f>IF(学校情報入力!$C$7="","",IF(学校情報入力!$C$7=登録データ!M2527,1,0))</f>
        <v/>
      </c>
    </row>
    <row r="2528" spans="1:16">
      <c r="A2528" s="37"/>
      <c r="B2528" s="37"/>
      <c r="C2528" s="37"/>
      <c r="D2528" s="37"/>
      <c r="E2528" s="37"/>
      <c r="F2528" s="37"/>
      <c r="G2528" s="37"/>
      <c r="H2528" s="37"/>
      <c r="I2528" s="37"/>
      <c r="J2528" s="37"/>
      <c r="K2528" s="37"/>
      <c r="L2528" s="37"/>
      <c r="M2528" s="79"/>
      <c r="N2528" s="38"/>
      <c r="O2528" s="22" t="str">
        <f>IF(学校情報入力!$C$7="","",IF(学校情報入力!$C$7=登録データ!F2528,1,0))</f>
        <v/>
      </c>
      <c r="P2528" s="22" t="str">
        <f>IF(学校情報入力!$C$7="","",IF(学校情報入力!$C$7=登録データ!M2528,1,0))</f>
        <v/>
      </c>
    </row>
    <row r="2529" spans="1:16">
      <c r="A2529" s="37"/>
      <c r="B2529" s="37"/>
      <c r="C2529" s="37"/>
      <c r="D2529" s="37"/>
      <c r="E2529" s="37"/>
      <c r="F2529" s="37"/>
      <c r="G2529" s="37"/>
      <c r="H2529" s="37"/>
      <c r="I2529" s="37"/>
      <c r="J2529" s="37"/>
      <c r="K2529" s="37"/>
      <c r="L2529" s="37"/>
      <c r="M2529" s="79"/>
      <c r="N2529" s="38"/>
      <c r="O2529" s="22" t="str">
        <f>IF(学校情報入力!$C$7="","",IF(学校情報入力!$C$7=登録データ!F2529,1,0))</f>
        <v/>
      </c>
      <c r="P2529" s="22" t="str">
        <f>IF(学校情報入力!$C$7="","",IF(学校情報入力!$C$7=登録データ!M2529,1,0))</f>
        <v/>
      </c>
    </row>
    <row r="2530" spans="1:16">
      <c r="A2530" s="37"/>
      <c r="B2530" s="37"/>
      <c r="C2530" s="37"/>
      <c r="D2530" s="37"/>
      <c r="E2530" s="37"/>
      <c r="F2530" s="37"/>
      <c r="G2530" s="37"/>
      <c r="H2530" s="37"/>
      <c r="I2530" s="37"/>
      <c r="J2530" s="37"/>
      <c r="K2530" s="37"/>
      <c r="L2530" s="37"/>
      <c r="M2530" s="79"/>
      <c r="N2530" s="38"/>
      <c r="O2530" s="22" t="str">
        <f>IF(学校情報入力!$C$7="","",IF(学校情報入力!$C$7=登録データ!F2530,1,0))</f>
        <v/>
      </c>
      <c r="P2530" s="22" t="str">
        <f>IF(学校情報入力!$C$7="","",IF(学校情報入力!$C$7=登録データ!M2530,1,0))</f>
        <v/>
      </c>
    </row>
    <row r="2531" spans="1:16">
      <c r="A2531" s="37"/>
      <c r="B2531" s="37"/>
      <c r="C2531" s="37"/>
      <c r="D2531" s="37"/>
      <c r="E2531" s="37"/>
      <c r="F2531" s="37"/>
      <c r="G2531" s="37"/>
      <c r="H2531" s="37"/>
      <c r="I2531" s="37"/>
      <c r="J2531" s="37"/>
      <c r="K2531" s="37"/>
      <c r="L2531" s="37"/>
      <c r="M2531" s="79"/>
      <c r="N2531" s="38"/>
      <c r="O2531" s="22" t="str">
        <f>IF(学校情報入力!$C$7="","",IF(学校情報入力!$C$7=登録データ!F2531,1,0))</f>
        <v/>
      </c>
      <c r="P2531" s="22" t="str">
        <f>IF(学校情報入力!$C$7="","",IF(学校情報入力!$C$7=登録データ!M2531,1,0))</f>
        <v/>
      </c>
    </row>
    <row r="2532" spans="1:16">
      <c r="A2532" s="37"/>
      <c r="B2532" s="37"/>
      <c r="C2532" s="37"/>
      <c r="D2532" s="37"/>
      <c r="E2532" s="37"/>
      <c r="F2532" s="37"/>
      <c r="G2532" s="37"/>
      <c r="H2532" s="37"/>
      <c r="I2532" s="37"/>
      <c r="J2532" s="37"/>
      <c r="K2532" s="37"/>
      <c r="L2532" s="37"/>
      <c r="M2532" s="79"/>
      <c r="N2532" s="38"/>
      <c r="O2532" s="22" t="str">
        <f>IF(学校情報入力!$C$7="","",IF(学校情報入力!$C$7=登録データ!F2532,1,0))</f>
        <v/>
      </c>
      <c r="P2532" s="22" t="str">
        <f>IF(学校情報入力!$C$7="","",IF(学校情報入力!$C$7=登録データ!M2532,1,0))</f>
        <v/>
      </c>
    </row>
    <row r="2533" spans="1:16">
      <c r="A2533" s="37"/>
      <c r="B2533" s="37"/>
      <c r="C2533" s="37"/>
      <c r="D2533" s="37"/>
      <c r="E2533" s="37"/>
      <c r="F2533" s="37"/>
      <c r="G2533" s="37"/>
      <c r="H2533" s="37"/>
      <c r="I2533" s="37"/>
      <c r="J2533" s="37"/>
      <c r="K2533" s="37"/>
      <c r="L2533" s="37"/>
      <c r="M2533" s="79"/>
      <c r="N2533" s="38"/>
      <c r="O2533" s="22" t="str">
        <f>IF(学校情報入力!$C$7="","",IF(学校情報入力!$C$7=登録データ!F2533,1,0))</f>
        <v/>
      </c>
      <c r="P2533" s="22" t="str">
        <f>IF(学校情報入力!$C$7="","",IF(学校情報入力!$C$7=登録データ!M2533,1,0))</f>
        <v/>
      </c>
    </row>
    <row r="2534" spans="1:16">
      <c r="A2534" s="37"/>
      <c r="B2534" s="37"/>
      <c r="C2534" s="37"/>
      <c r="D2534" s="37"/>
      <c r="E2534" s="37"/>
      <c r="F2534" s="37"/>
      <c r="G2534" s="37"/>
      <c r="H2534" s="37"/>
      <c r="I2534" s="37"/>
      <c r="J2534" s="37"/>
      <c r="K2534" s="37"/>
      <c r="L2534" s="37"/>
      <c r="M2534" s="79"/>
      <c r="N2534" s="38"/>
      <c r="O2534" s="22" t="str">
        <f>IF(学校情報入力!$C$7="","",IF(学校情報入力!$C$7=登録データ!F2534,1,0))</f>
        <v/>
      </c>
      <c r="P2534" s="22" t="str">
        <f>IF(学校情報入力!$C$7="","",IF(学校情報入力!$C$7=登録データ!M2534,1,0))</f>
        <v/>
      </c>
    </row>
    <row r="2535" spans="1:16">
      <c r="A2535" s="37"/>
      <c r="B2535" s="37"/>
      <c r="C2535" s="37"/>
      <c r="D2535" s="37"/>
      <c r="E2535" s="37"/>
      <c r="F2535" s="37"/>
      <c r="G2535" s="37"/>
      <c r="H2535" s="37"/>
      <c r="I2535" s="37"/>
      <c r="J2535" s="37"/>
      <c r="K2535" s="37"/>
      <c r="L2535" s="37"/>
      <c r="M2535" s="79"/>
      <c r="N2535" s="38"/>
      <c r="O2535" s="22" t="str">
        <f>IF(学校情報入力!$C$7="","",IF(学校情報入力!$C$7=登録データ!F2535,1,0))</f>
        <v/>
      </c>
      <c r="P2535" s="22" t="str">
        <f>IF(学校情報入力!$C$7="","",IF(学校情報入力!$C$7=登録データ!M2535,1,0))</f>
        <v/>
      </c>
    </row>
    <row r="2536" spans="1:16">
      <c r="A2536" s="37"/>
      <c r="B2536" s="37"/>
      <c r="C2536" s="37"/>
      <c r="D2536" s="37"/>
      <c r="E2536" s="37"/>
      <c r="F2536" s="37"/>
      <c r="G2536" s="37"/>
      <c r="H2536" s="37"/>
      <c r="I2536" s="37"/>
      <c r="J2536" s="37"/>
      <c r="K2536" s="37"/>
      <c r="L2536" s="37"/>
      <c r="M2536" s="79"/>
      <c r="N2536" s="38"/>
      <c r="O2536" s="22" t="str">
        <f>IF(学校情報入力!$C$7="","",IF(学校情報入力!$C$7=登録データ!F2536,1,0))</f>
        <v/>
      </c>
      <c r="P2536" s="22" t="str">
        <f>IF(学校情報入力!$C$7="","",IF(学校情報入力!$C$7=登録データ!M2536,1,0))</f>
        <v/>
      </c>
    </row>
    <row r="2537" spans="1:16">
      <c r="A2537" s="37"/>
      <c r="B2537" s="37"/>
      <c r="C2537" s="37"/>
      <c r="D2537" s="37"/>
      <c r="E2537" s="37"/>
      <c r="F2537" s="37"/>
      <c r="G2537" s="37"/>
      <c r="H2537" s="37"/>
      <c r="I2537" s="37"/>
      <c r="J2537" s="37"/>
      <c r="K2537" s="37"/>
      <c r="L2537" s="37"/>
      <c r="M2537" s="79"/>
      <c r="N2537" s="38"/>
      <c r="O2537" s="22" t="str">
        <f>IF(学校情報入力!$C$7="","",IF(学校情報入力!$C$7=登録データ!F2537,1,0))</f>
        <v/>
      </c>
      <c r="P2537" s="22" t="str">
        <f>IF(学校情報入力!$C$7="","",IF(学校情報入力!$C$7=登録データ!M2537,1,0))</f>
        <v/>
      </c>
    </row>
    <row r="2538" spans="1:16">
      <c r="A2538" s="37"/>
      <c r="B2538" s="37"/>
      <c r="C2538" s="37"/>
      <c r="D2538" s="37"/>
      <c r="E2538" s="37"/>
      <c r="F2538" s="37"/>
      <c r="G2538" s="37"/>
      <c r="H2538" s="37"/>
      <c r="I2538" s="37"/>
      <c r="J2538" s="37"/>
      <c r="K2538" s="37"/>
      <c r="L2538" s="37"/>
      <c r="M2538" s="79"/>
      <c r="N2538" s="38"/>
      <c r="O2538" s="22" t="str">
        <f>IF(学校情報入力!$C$7="","",IF(学校情報入力!$C$7=登録データ!F2538,1,0))</f>
        <v/>
      </c>
      <c r="P2538" s="22" t="str">
        <f>IF(学校情報入力!$C$7="","",IF(学校情報入力!$C$7=登録データ!M2538,1,0))</f>
        <v/>
      </c>
    </row>
    <row r="2539" spans="1:16">
      <c r="A2539" s="37"/>
      <c r="B2539" s="37"/>
      <c r="C2539" s="37"/>
      <c r="D2539" s="37"/>
      <c r="E2539" s="37"/>
      <c r="F2539" s="37"/>
      <c r="G2539" s="37"/>
      <c r="H2539" s="37"/>
      <c r="I2539" s="37"/>
      <c r="J2539" s="37"/>
      <c r="K2539" s="37"/>
      <c r="L2539" s="37"/>
      <c r="M2539" s="79"/>
      <c r="N2539" s="38"/>
      <c r="O2539" s="22" t="str">
        <f>IF(学校情報入力!$C$7="","",IF(学校情報入力!$C$7=登録データ!F2539,1,0))</f>
        <v/>
      </c>
      <c r="P2539" s="22" t="str">
        <f>IF(学校情報入力!$C$7="","",IF(学校情報入力!$C$7=登録データ!M2539,1,0))</f>
        <v/>
      </c>
    </row>
    <row r="2540" spans="1:16">
      <c r="A2540" s="37"/>
      <c r="B2540" s="37"/>
      <c r="C2540" s="37"/>
      <c r="D2540" s="37"/>
      <c r="E2540" s="37"/>
      <c r="F2540" s="37"/>
      <c r="G2540" s="37"/>
      <c r="H2540" s="37"/>
      <c r="I2540" s="37"/>
      <c r="J2540" s="37"/>
      <c r="K2540" s="37"/>
      <c r="L2540" s="37"/>
      <c r="M2540" s="79"/>
      <c r="N2540" s="38"/>
      <c r="O2540" s="22" t="str">
        <f>IF(学校情報入力!$C$7="","",IF(学校情報入力!$C$7=登録データ!F2540,1,0))</f>
        <v/>
      </c>
      <c r="P2540" s="22" t="str">
        <f>IF(学校情報入力!$C$7="","",IF(学校情報入力!$C$7=登録データ!M2540,1,0))</f>
        <v/>
      </c>
    </row>
    <row r="2541" spans="1:16">
      <c r="A2541" s="37"/>
      <c r="B2541" s="37"/>
      <c r="C2541" s="37"/>
      <c r="D2541" s="37"/>
      <c r="E2541" s="37"/>
      <c r="F2541" s="37"/>
      <c r="G2541" s="37"/>
      <c r="H2541" s="37"/>
      <c r="I2541" s="37"/>
      <c r="J2541" s="37"/>
      <c r="K2541" s="37"/>
      <c r="L2541" s="37"/>
      <c r="M2541" s="79"/>
      <c r="N2541" s="38"/>
      <c r="O2541" s="22" t="str">
        <f>IF(学校情報入力!$C$7="","",IF(学校情報入力!$C$7=登録データ!F2541,1,0))</f>
        <v/>
      </c>
      <c r="P2541" s="22" t="str">
        <f>IF(学校情報入力!$C$7="","",IF(学校情報入力!$C$7=登録データ!M2541,1,0))</f>
        <v/>
      </c>
    </row>
    <row r="2542" spans="1:16">
      <c r="A2542" s="37"/>
      <c r="B2542" s="37"/>
      <c r="C2542" s="37"/>
      <c r="D2542" s="37"/>
      <c r="E2542" s="37"/>
      <c r="F2542" s="37"/>
      <c r="G2542" s="37"/>
      <c r="H2542" s="37"/>
      <c r="I2542" s="37"/>
      <c r="J2542" s="37"/>
      <c r="K2542" s="37"/>
      <c r="L2542" s="37"/>
      <c r="M2542" s="79"/>
      <c r="N2542" s="38"/>
      <c r="O2542" s="22" t="str">
        <f>IF(学校情報入力!$C$7="","",IF(学校情報入力!$C$7=登録データ!F2542,1,0))</f>
        <v/>
      </c>
      <c r="P2542" s="22" t="str">
        <f>IF(学校情報入力!$C$7="","",IF(学校情報入力!$C$7=登録データ!M2542,1,0))</f>
        <v/>
      </c>
    </row>
    <row r="2543" spans="1:16">
      <c r="A2543" s="37"/>
      <c r="B2543" s="37"/>
      <c r="C2543" s="37"/>
      <c r="D2543" s="37"/>
      <c r="E2543" s="37"/>
      <c r="F2543" s="37"/>
      <c r="G2543" s="37"/>
      <c r="H2543" s="37"/>
      <c r="I2543" s="37"/>
      <c r="J2543" s="37"/>
      <c r="K2543" s="37"/>
      <c r="L2543" s="37"/>
      <c r="M2543" s="79"/>
      <c r="N2543" s="38"/>
      <c r="O2543" s="22" t="str">
        <f>IF(学校情報入力!$C$7="","",IF(学校情報入力!$C$7=登録データ!F2543,1,0))</f>
        <v/>
      </c>
      <c r="P2543" s="22" t="str">
        <f>IF(学校情報入力!$C$7="","",IF(学校情報入力!$C$7=登録データ!M2543,1,0))</f>
        <v/>
      </c>
    </row>
    <row r="2544" spans="1:16">
      <c r="A2544" s="37"/>
      <c r="B2544" s="37"/>
      <c r="C2544" s="37"/>
      <c r="D2544" s="37"/>
      <c r="E2544" s="37"/>
      <c r="F2544" s="37"/>
      <c r="G2544" s="37"/>
      <c r="H2544" s="37"/>
      <c r="I2544" s="37"/>
      <c r="J2544" s="37"/>
      <c r="K2544" s="37"/>
      <c r="L2544" s="37"/>
      <c r="M2544" s="79"/>
      <c r="N2544" s="38"/>
      <c r="O2544" s="22" t="str">
        <f>IF(学校情報入力!$C$7="","",IF(学校情報入力!$C$7=登録データ!F2544,1,0))</f>
        <v/>
      </c>
      <c r="P2544" s="22" t="str">
        <f>IF(学校情報入力!$C$7="","",IF(学校情報入力!$C$7=登録データ!M2544,1,0))</f>
        <v/>
      </c>
    </row>
    <row r="2545" spans="1:16">
      <c r="A2545" s="37"/>
      <c r="B2545" s="37"/>
      <c r="C2545" s="37"/>
      <c r="D2545" s="37"/>
      <c r="E2545" s="37"/>
      <c r="F2545" s="37"/>
      <c r="G2545" s="37"/>
      <c r="H2545" s="37"/>
      <c r="I2545" s="37"/>
      <c r="J2545" s="37"/>
      <c r="K2545" s="37"/>
      <c r="L2545" s="37"/>
      <c r="M2545" s="79"/>
      <c r="N2545" s="38"/>
      <c r="O2545" s="22" t="str">
        <f>IF(学校情報入力!$C$7="","",IF(学校情報入力!$C$7=登録データ!F2545,1,0))</f>
        <v/>
      </c>
      <c r="P2545" s="22" t="str">
        <f>IF(学校情報入力!$C$7="","",IF(学校情報入力!$C$7=登録データ!M2545,1,0))</f>
        <v/>
      </c>
    </row>
    <row r="2546" spans="1:16">
      <c r="A2546" s="37"/>
      <c r="B2546" s="37"/>
      <c r="C2546" s="37"/>
      <c r="D2546" s="37"/>
      <c r="E2546" s="37"/>
      <c r="F2546" s="37"/>
      <c r="G2546" s="37"/>
      <c r="H2546" s="37"/>
      <c r="I2546" s="37"/>
      <c r="J2546" s="37"/>
      <c r="K2546" s="37"/>
      <c r="L2546" s="37"/>
      <c r="M2546" s="79"/>
      <c r="N2546" s="38"/>
      <c r="O2546" s="22" t="str">
        <f>IF(学校情報入力!$C$7="","",IF(学校情報入力!$C$7=登録データ!F2546,1,0))</f>
        <v/>
      </c>
      <c r="P2546" s="22" t="str">
        <f>IF(学校情報入力!$C$7="","",IF(学校情報入力!$C$7=登録データ!M2546,1,0))</f>
        <v/>
      </c>
    </row>
    <row r="2547" spans="1:16">
      <c r="A2547" s="37"/>
      <c r="B2547" s="37"/>
      <c r="C2547" s="37"/>
      <c r="D2547" s="37"/>
      <c r="E2547" s="37"/>
      <c r="F2547" s="37"/>
      <c r="G2547" s="37"/>
      <c r="H2547" s="37"/>
      <c r="I2547" s="37"/>
      <c r="J2547" s="37"/>
      <c r="K2547" s="37"/>
      <c r="L2547" s="37"/>
      <c r="M2547" s="79"/>
      <c r="N2547" s="38"/>
      <c r="O2547" s="22" t="str">
        <f>IF(学校情報入力!$C$7="","",IF(学校情報入力!$C$7=登録データ!F2547,1,0))</f>
        <v/>
      </c>
      <c r="P2547" s="22" t="str">
        <f>IF(学校情報入力!$C$7="","",IF(学校情報入力!$C$7=登録データ!M2547,1,0))</f>
        <v/>
      </c>
    </row>
    <row r="2548" spans="1:16">
      <c r="A2548" s="37"/>
      <c r="B2548" s="37"/>
      <c r="C2548" s="37"/>
      <c r="D2548" s="37"/>
      <c r="E2548" s="37"/>
      <c r="F2548" s="37"/>
      <c r="G2548" s="37"/>
      <c r="H2548" s="37"/>
      <c r="I2548" s="37"/>
      <c r="J2548" s="37"/>
      <c r="K2548" s="37"/>
      <c r="L2548" s="37"/>
      <c r="M2548" s="79"/>
      <c r="N2548" s="38"/>
      <c r="O2548" s="22" t="str">
        <f>IF(学校情報入力!$C$7="","",IF(学校情報入力!$C$7=登録データ!F2548,1,0))</f>
        <v/>
      </c>
      <c r="P2548" s="22" t="str">
        <f>IF(学校情報入力!$C$7="","",IF(学校情報入力!$C$7=登録データ!M2548,1,0))</f>
        <v/>
      </c>
    </row>
    <row r="2549" spans="1:16">
      <c r="A2549" s="37"/>
      <c r="B2549" s="37"/>
      <c r="C2549" s="37"/>
      <c r="D2549" s="37"/>
      <c r="E2549" s="37"/>
      <c r="F2549" s="37"/>
      <c r="G2549" s="37"/>
      <c r="H2549" s="37"/>
      <c r="I2549" s="37"/>
      <c r="J2549" s="37"/>
      <c r="K2549" s="37"/>
      <c r="L2549" s="37"/>
      <c r="M2549" s="79"/>
      <c r="N2549" s="38"/>
      <c r="O2549" s="22" t="str">
        <f>IF(学校情報入力!$C$7="","",IF(学校情報入力!$C$7=登録データ!F2549,1,0))</f>
        <v/>
      </c>
      <c r="P2549" s="22" t="str">
        <f>IF(学校情報入力!$C$7="","",IF(学校情報入力!$C$7=登録データ!M2549,1,0))</f>
        <v/>
      </c>
    </row>
    <row r="2550" spans="1:16">
      <c r="A2550" s="37"/>
      <c r="B2550" s="37"/>
      <c r="C2550" s="37"/>
      <c r="D2550" s="37"/>
      <c r="E2550" s="37"/>
      <c r="F2550" s="37"/>
      <c r="G2550" s="37"/>
      <c r="H2550" s="37"/>
      <c r="I2550" s="37"/>
      <c r="J2550" s="37"/>
      <c r="K2550" s="37"/>
      <c r="L2550" s="37"/>
      <c r="M2550" s="79"/>
      <c r="N2550" s="38"/>
      <c r="O2550" s="22" t="str">
        <f>IF(学校情報入力!$C$7="","",IF(学校情報入力!$C$7=登録データ!F2550,1,0))</f>
        <v/>
      </c>
      <c r="P2550" s="22" t="str">
        <f>IF(学校情報入力!$C$7="","",IF(学校情報入力!$C$7=登録データ!M2550,1,0))</f>
        <v/>
      </c>
    </row>
    <row r="2551" spans="1:16">
      <c r="A2551" s="37"/>
      <c r="B2551" s="37"/>
      <c r="C2551" s="37"/>
      <c r="D2551" s="37"/>
      <c r="E2551" s="37"/>
      <c r="F2551" s="37"/>
      <c r="G2551" s="37"/>
      <c r="H2551" s="37"/>
      <c r="I2551" s="37"/>
      <c r="J2551" s="37"/>
      <c r="K2551" s="37"/>
      <c r="L2551" s="37"/>
      <c r="M2551" s="79"/>
      <c r="N2551" s="38"/>
      <c r="O2551" s="22" t="str">
        <f>IF(学校情報入力!$C$7="","",IF(学校情報入力!$C$7=登録データ!F2551,1,0))</f>
        <v/>
      </c>
      <c r="P2551" s="22" t="str">
        <f>IF(学校情報入力!$C$7="","",IF(学校情報入力!$C$7=登録データ!M2551,1,0))</f>
        <v/>
      </c>
    </row>
    <row r="2552" spans="1:16">
      <c r="A2552" s="37"/>
      <c r="B2552" s="37"/>
      <c r="C2552" s="37"/>
      <c r="D2552" s="37"/>
      <c r="E2552" s="37"/>
      <c r="F2552" s="37"/>
      <c r="G2552" s="37"/>
      <c r="H2552" s="37"/>
      <c r="I2552" s="37"/>
      <c r="J2552" s="37"/>
      <c r="K2552" s="37"/>
      <c r="L2552" s="37"/>
      <c r="M2552" s="79"/>
      <c r="N2552" s="38"/>
      <c r="O2552" s="22" t="str">
        <f>IF(学校情報入力!$C$7="","",IF(学校情報入力!$C$7=登録データ!F2552,1,0))</f>
        <v/>
      </c>
      <c r="P2552" s="22" t="str">
        <f>IF(学校情報入力!$C$7="","",IF(学校情報入力!$C$7=登録データ!M2552,1,0))</f>
        <v/>
      </c>
    </row>
    <row r="2553" spans="1:16">
      <c r="A2553" s="37"/>
      <c r="B2553" s="37"/>
      <c r="C2553" s="37"/>
      <c r="D2553" s="37"/>
      <c r="E2553" s="37"/>
      <c r="F2553" s="37"/>
      <c r="G2553" s="37"/>
      <c r="H2553" s="37"/>
      <c r="I2553" s="37"/>
      <c r="J2553" s="37"/>
      <c r="K2553" s="37"/>
      <c r="L2553" s="37"/>
      <c r="M2553" s="79"/>
      <c r="N2553" s="38"/>
      <c r="O2553" s="22" t="str">
        <f>IF(学校情報入力!$C$7="","",IF(学校情報入力!$C$7=登録データ!F2553,1,0))</f>
        <v/>
      </c>
      <c r="P2553" s="22" t="str">
        <f>IF(学校情報入力!$C$7="","",IF(学校情報入力!$C$7=登録データ!M2553,1,0))</f>
        <v/>
      </c>
    </row>
    <row r="2554" spans="1:16">
      <c r="A2554" s="37"/>
      <c r="B2554" s="37"/>
      <c r="C2554" s="37"/>
      <c r="D2554" s="37"/>
      <c r="E2554" s="37"/>
      <c r="F2554" s="37"/>
      <c r="G2554" s="37"/>
      <c r="H2554" s="37"/>
      <c r="I2554" s="37"/>
      <c r="J2554" s="37"/>
      <c r="K2554" s="37"/>
      <c r="L2554" s="37"/>
      <c r="M2554" s="79"/>
      <c r="N2554" s="38"/>
      <c r="O2554" s="22" t="str">
        <f>IF(学校情報入力!$C$7="","",IF(学校情報入力!$C$7=登録データ!F2554,1,0))</f>
        <v/>
      </c>
      <c r="P2554" s="22" t="str">
        <f>IF(学校情報入力!$C$7="","",IF(学校情報入力!$C$7=登録データ!M2554,1,0))</f>
        <v/>
      </c>
    </row>
    <row r="2555" spans="1:16">
      <c r="A2555" s="37"/>
      <c r="B2555" s="37"/>
      <c r="C2555" s="37"/>
      <c r="D2555" s="37"/>
      <c r="E2555" s="37"/>
      <c r="F2555" s="37"/>
      <c r="G2555" s="37"/>
      <c r="H2555" s="37"/>
      <c r="I2555" s="37"/>
      <c r="J2555" s="37"/>
      <c r="K2555" s="37"/>
      <c r="L2555" s="37"/>
      <c r="M2555" s="79"/>
      <c r="N2555" s="38"/>
      <c r="O2555" s="22" t="str">
        <f>IF(学校情報入力!$C$7="","",IF(学校情報入力!$C$7=登録データ!F2555,1,0))</f>
        <v/>
      </c>
      <c r="P2555" s="22" t="str">
        <f>IF(学校情報入力!$C$7="","",IF(学校情報入力!$C$7=登録データ!M2555,1,0))</f>
        <v/>
      </c>
    </row>
    <row r="2556" spans="1:16">
      <c r="A2556" s="37"/>
      <c r="B2556" s="37"/>
      <c r="C2556" s="37"/>
      <c r="D2556" s="37"/>
      <c r="E2556" s="37"/>
      <c r="F2556" s="37"/>
      <c r="G2556" s="37"/>
      <c r="H2556" s="37"/>
      <c r="I2556" s="37"/>
      <c r="J2556" s="37"/>
      <c r="K2556" s="37"/>
      <c r="L2556" s="37"/>
      <c r="M2556" s="79"/>
      <c r="N2556" s="38"/>
      <c r="O2556" s="22" t="str">
        <f>IF(学校情報入力!$C$7="","",IF(学校情報入力!$C$7=登録データ!F2556,1,0))</f>
        <v/>
      </c>
      <c r="P2556" s="22" t="str">
        <f>IF(学校情報入力!$C$7="","",IF(学校情報入力!$C$7=登録データ!M2556,1,0))</f>
        <v/>
      </c>
    </row>
    <row r="2557" spans="1:16">
      <c r="A2557" s="37"/>
      <c r="B2557" s="37"/>
      <c r="C2557" s="37"/>
      <c r="D2557" s="37"/>
      <c r="E2557" s="37"/>
      <c r="F2557" s="37"/>
      <c r="G2557" s="37"/>
      <c r="H2557" s="37"/>
      <c r="I2557" s="37"/>
      <c r="J2557" s="37"/>
      <c r="K2557" s="37"/>
      <c r="L2557" s="37"/>
      <c r="M2557" s="79"/>
      <c r="N2557" s="38"/>
      <c r="O2557" s="22" t="str">
        <f>IF(学校情報入力!$C$7="","",IF(学校情報入力!$C$7=登録データ!F2557,1,0))</f>
        <v/>
      </c>
      <c r="P2557" s="22" t="str">
        <f>IF(学校情報入力!$C$7="","",IF(学校情報入力!$C$7=登録データ!M2557,1,0))</f>
        <v/>
      </c>
    </row>
    <row r="2558" spans="1:16">
      <c r="A2558" s="37"/>
      <c r="B2558" s="37"/>
      <c r="C2558" s="37"/>
      <c r="D2558" s="37"/>
      <c r="E2558" s="37"/>
      <c r="F2558" s="37"/>
      <c r="G2558" s="37"/>
      <c r="H2558" s="37"/>
      <c r="I2558" s="37"/>
      <c r="J2558" s="37"/>
      <c r="K2558" s="37"/>
      <c r="L2558" s="37"/>
      <c r="M2558" s="79"/>
      <c r="N2558" s="38"/>
      <c r="O2558" s="22" t="str">
        <f>IF(学校情報入力!$C$7="","",IF(学校情報入力!$C$7=登録データ!F2558,1,0))</f>
        <v/>
      </c>
      <c r="P2558" s="22" t="str">
        <f>IF(学校情報入力!$C$7="","",IF(学校情報入力!$C$7=登録データ!M2558,1,0))</f>
        <v/>
      </c>
    </row>
    <row r="2559" spans="1:16">
      <c r="A2559" s="37"/>
      <c r="B2559" s="37"/>
      <c r="C2559" s="37"/>
      <c r="D2559" s="37"/>
      <c r="E2559" s="37"/>
      <c r="F2559" s="37"/>
      <c r="G2559" s="37"/>
      <c r="H2559" s="37"/>
      <c r="I2559" s="37"/>
      <c r="J2559" s="37"/>
      <c r="K2559" s="37"/>
      <c r="L2559" s="37"/>
      <c r="M2559" s="79"/>
      <c r="N2559" s="38"/>
      <c r="O2559" s="22" t="str">
        <f>IF(学校情報入力!$C$7="","",IF(学校情報入力!$C$7=登録データ!F2559,1,0))</f>
        <v/>
      </c>
      <c r="P2559" s="22" t="str">
        <f>IF(学校情報入力!$C$7="","",IF(学校情報入力!$C$7=登録データ!M2559,1,0))</f>
        <v/>
      </c>
    </row>
    <row r="2560" spans="1:16">
      <c r="A2560" s="37"/>
      <c r="B2560" s="37"/>
      <c r="C2560" s="37"/>
      <c r="D2560" s="37"/>
      <c r="E2560" s="37"/>
      <c r="F2560" s="37"/>
      <c r="G2560" s="37"/>
      <c r="H2560" s="37"/>
      <c r="I2560" s="37"/>
      <c r="J2560" s="37"/>
      <c r="K2560" s="37"/>
      <c r="L2560" s="37"/>
      <c r="M2560" s="79"/>
      <c r="N2560" s="38"/>
      <c r="O2560" s="22" t="str">
        <f>IF(学校情報入力!$C$7="","",IF(学校情報入力!$C$7=登録データ!F2560,1,0))</f>
        <v/>
      </c>
      <c r="P2560" s="22" t="str">
        <f>IF(学校情報入力!$C$7="","",IF(学校情報入力!$C$7=登録データ!M2560,1,0))</f>
        <v/>
      </c>
    </row>
    <row r="2561" spans="1:16">
      <c r="A2561" s="37"/>
      <c r="B2561" s="37"/>
      <c r="C2561" s="37"/>
      <c r="D2561" s="37"/>
      <c r="E2561" s="37"/>
      <c r="F2561" s="37"/>
      <c r="G2561" s="37"/>
      <c r="H2561" s="37"/>
      <c r="I2561" s="37"/>
      <c r="J2561" s="37"/>
      <c r="K2561" s="37"/>
      <c r="L2561" s="37"/>
      <c r="M2561" s="79"/>
      <c r="N2561" s="38"/>
      <c r="O2561" s="22" t="str">
        <f>IF(学校情報入力!$C$7="","",IF(学校情報入力!$C$7=登録データ!F2561,1,0))</f>
        <v/>
      </c>
      <c r="P2561" s="22" t="str">
        <f>IF(学校情報入力!$C$7="","",IF(学校情報入力!$C$7=登録データ!M2561,1,0))</f>
        <v/>
      </c>
    </row>
    <row r="2562" spans="1:16">
      <c r="A2562" s="37"/>
      <c r="B2562" s="37"/>
      <c r="C2562" s="37"/>
      <c r="D2562" s="37"/>
      <c r="E2562" s="37"/>
      <c r="F2562" s="37"/>
      <c r="G2562" s="37"/>
      <c r="H2562" s="37"/>
      <c r="I2562" s="37"/>
      <c r="J2562" s="37"/>
      <c r="K2562" s="37"/>
      <c r="L2562" s="37"/>
      <c r="M2562" s="79"/>
      <c r="N2562" s="38"/>
      <c r="O2562" s="22" t="str">
        <f>IF(学校情報入力!$C$7="","",IF(学校情報入力!$C$7=登録データ!F2562,1,0))</f>
        <v/>
      </c>
      <c r="P2562" s="22" t="str">
        <f>IF(学校情報入力!$C$7="","",IF(学校情報入力!$C$7=登録データ!M2562,1,0))</f>
        <v/>
      </c>
    </row>
    <row r="2563" spans="1:16">
      <c r="A2563" s="37"/>
      <c r="B2563" s="37"/>
      <c r="C2563" s="37"/>
      <c r="D2563" s="37"/>
      <c r="E2563" s="37"/>
      <c r="F2563" s="37"/>
      <c r="G2563" s="37"/>
      <c r="H2563" s="37"/>
      <c r="I2563" s="37"/>
      <c r="J2563" s="37"/>
      <c r="K2563" s="37"/>
      <c r="L2563" s="37"/>
      <c r="M2563" s="79"/>
      <c r="N2563" s="38"/>
      <c r="O2563" s="22" t="str">
        <f>IF(学校情報入力!$C$7="","",IF(学校情報入力!$C$7=登録データ!F2563,1,0))</f>
        <v/>
      </c>
      <c r="P2563" s="22" t="str">
        <f>IF(学校情報入力!$C$7="","",IF(学校情報入力!$C$7=登録データ!M2563,1,0))</f>
        <v/>
      </c>
    </row>
    <row r="2564" spans="1:16">
      <c r="A2564" s="37"/>
      <c r="B2564" s="37"/>
      <c r="C2564" s="37"/>
      <c r="D2564" s="37"/>
      <c r="E2564" s="37"/>
      <c r="F2564" s="37"/>
      <c r="G2564" s="37"/>
      <c r="H2564" s="37"/>
      <c r="I2564" s="37"/>
      <c r="J2564" s="37"/>
      <c r="K2564" s="37"/>
      <c r="L2564" s="37"/>
      <c r="M2564" s="79"/>
      <c r="N2564" s="38"/>
      <c r="O2564" s="22" t="str">
        <f>IF(学校情報入力!$C$7="","",IF(学校情報入力!$C$7=登録データ!F2564,1,0))</f>
        <v/>
      </c>
      <c r="P2564" s="22" t="str">
        <f>IF(学校情報入力!$C$7="","",IF(学校情報入力!$C$7=登録データ!M2564,1,0))</f>
        <v/>
      </c>
    </row>
    <row r="2565" spans="1:16">
      <c r="A2565" s="37"/>
      <c r="B2565" s="37"/>
      <c r="C2565" s="37"/>
      <c r="D2565" s="37"/>
      <c r="E2565" s="37"/>
      <c r="F2565" s="37"/>
      <c r="G2565" s="37"/>
      <c r="H2565" s="37"/>
      <c r="I2565" s="37"/>
      <c r="J2565" s="37"/>
      <c r="K2565" s="37"/>
      <c r="L2565" s="37"/>
      <c r="M2565" s="79"/>
      <c r="N2565" s="38"/>
      <c r="O2565" s="22" t="str">
        <f>IF(学校情報入力!$C$7="","",IF(学校情報入力!$C$7=登録データ!F2565,1,0))</f>
        <v/>
      </c>
      <c r="P2565" s="22" t="str">
        <f>IF(学校情報入力!$C$7="","",IF(学校情報入力!$C$7=登録データ!M2565,1,0))</f>
        <v/>
      </c>
    </row>
    <row r="2566" spans="1:16">
      <c r="A2566" s="37"/>
      <c r="B2566" s="37"/>
      <c r="C2566" s="37"/>
      <c r="D2566" s="37"/>
      <c r="E2566" s="37"/>
      <c r="F2566" s="37"/>
      <c r="G2566" s="37"/>
      <c r="H2566" s="37"/>
      <c r="I2566" s="37"/>
      <c r="J2566" s="37"/>
      <c r="K2566" s="37"/>
      <c r="L2566" s="37"/>
      <c r="M2566" s="79"/>
      <c r="N2566" s="38"/>
      <c r="O2566" s="22" t="str">
        <f>IF(学校情報入力!$C$7="","",IF(学校情報入力!$C$7=登録データ!F2566,1,0))</f>
        <v/>
      </c>
      <c r="P2566" s="22" t="str">
        <f>IF(学校情報入力!$C$7="","",IF(学校情報入力!$C$7=登録データ!M2566,1,0))</f>
        <v/>
      </c>
    </row>
    <row r="2567" spans="1:16">
      <c r="A2567" s="37"/>
      <c r="B2567" s="37"/>
      <c r="C2567" s="37"/>
      <c r="D2567" s="37"/>
      <c r="E2567" s="37"/>
      <c r="F2567" s="37"/>
      <c r="G2567" s="37"/>
      <c r="H2567" s="37"/>
      <c r="I2567" s="37"/>
      <c r="J2567" s="37"/>
      <c r="K2567" s="37"/>
      <c r="L2567" s="37"/>
      <c r="M2567" s="79"/>
      <c r="N2567" s="38"/>
      <c r="O2567" s="22" t="str">
        <f>IF(学校情報入力!$C$7="","",IF(学校情報入力!$C$7=登録データ!F2567,1,0))</f>
        <v/>
      </c>
      <c r="P2567" s="22" t="str">
        <f>IF(学校情報入力!$C$7="","",IF(学校情報入力!$C$7=登録データ!M2567,1,0))</f>
        <v/>
      </c>
    </row>
    <row r="2568" spans="1:16">
      <c r="A2568" s="37"/>
      <c r="B2568" s="37"/>
      <c r="C2568" s="37"/>
      <c r="D2568" s="37"/>
      <c r="E2568" s="37"/>
      <c r="F2568" s="37"/>
      <c r="G2568" s="37"/>
      <c r="H2568" s="37"/>
      <c r="I2568" s="37"/>
      <c r="J2568" s="37"/>
      <c r="K2568" s="37"/>
      <c r="L2568" s="37"/>
      <c r="M2568" s="79"/>
      <c r="N2568" s="38"/>
      <c r="O2568" s="22" t="str">
        <f>IF(学校情報入力!$C$7="","",IF(学校情報入力!$C$7=登録データ!F2568,1,0))</f>
        <v/>
      </c>
      <c r="P2568" s="22" t="str">
        <f>IF(学校情報入力!$C$7="","",IF(学校情報入力!$C$7=登録データ!M2568,1,0))</f>
        <v/>
      </c>
    </row>
    <row r="2569" spans="1:16">
      <c r="A2569" s="37"/>
      <c r="B2569" s="37"/>
      <c r="C2569" s="37"/>
      <c r="D2569" s="37"/>
      <c r="E2569" s="37"/>
      <c r="F2569" s="37"/>
      <c r="G2569" s="37"/>
      <c r="H2569" s="37"/>
      <c r="I2569" s="37"/>
      <c r="J2569" s="37"/>
      <c r="K2569" s="37"/>
      <c r="L2569" s="37"/>
      <c r="M2569" s="79"/>
      <c r="N2569" s="38"/>
      <c r="O2569" s="22" t="str">
        <f>IF(学校情報入力!$C$7="","",IF(学校情報入力!$C$7=登録データ!F2569,1,0))</f>
        <v/>
      </c>
      <c r="P2569" s="22" t="str">
        <f>IF(学校情報入力!$C$7="","",IF(学校情報入力!$C$7=登録データ!M2569,1,0))</f>
        <v/>
      </c>
    </row>
    <row r="2570" spans="1:16">
      <c r="A2570" s="37"/>
      <c r="B2570" s="37"/>
      <c r="C2570" s="37"/>
      <c r="D2570" s="37"/>
      <c r="E2570" s="37"/>
      <c r="F2570" s="37"/>
      <c r="G2570" s="37"/>
      <c r="H2570" s="37"/>
      <c r="I2570" s="37"/>
      <c r="J2570" s="37"/>
      <c r="K2570" s="37"/>
      <c r="L2570" s="37"/>
      <c r="M2570" s="79"/>
      <c r="N2570" s="38"/>
      <c r="O2570" s="22" t="str">
        <f>IF(学校情報入力!$C$7="","",IF(学校情報入力!$C$7=登録データ!F2570,1,0))</f>
        <v/>
      </c>
      <c r="P2570" s="22" t="str">
        <f>IF(学校情報入力!$C$7="","",IF(学校情報入力!$C$7=登録データ!M2570,1,0))</f>
        <v/>
      </c>
    </row>
    <row r="2571" spans="1:16">
      <c r="A2571" s="37"/>
      <c r="B2571" s="37"/>
      <c r="C2571" s="37"/>
      <c r="D2571" s="37"/>
      <c r="E2571" s="37"/>
      <c r="F2571" s="37"/>
      <c r="G2571" s="37"/>
      <c r="H2571" s="37"/>
      <c r="I2571" s="37"/>
      <c r="J2571" s="37"/>
      <c r="K2571" s="37"/>
      <c r="L2571" s="37"/>
      <c r="M2571" s="79"/>
      <c r="N2571" s="38"/>
      <c r="O2571" s="22" t="str">
        <f>IF(学校情報入力!$C$7="","",IF(学校情報入力!$C$7=登録データ!F2571,1,0))</f>
        <v/>
      </c>
      <c r="P2571" s="22" t="str">
        <f>IF(学校情報入力!$C$7="","",IF(学校情報入力!$C$7=登録データ!M2571,1,0))</f>
        <v/>
      </c>
    </row>
    <row r="2572" spans="1:16">
      <c r="A2572" s="37"/>
      <c r="B2572" s="37"/>
      <c r="C2572" s="37"/>
      <c r="D2572" s="37"/>
      <c r="E2572" s="37"/>
      <c r="F2572" s="37"/>
      <c r="G2572" s="37"/>
      <c r="H2572" s="37"/>
      <c r="I2572" s="37"/>
      <c r="J2572" s="37"/>
      <c r="K2572" s="37"/>
      <c r="L2572" s="37"/>
      <c r="M2572" s="79"/>
      <c r="N2572" s="38"/>
      <c r="O2572" s="22" t="str">
        <f>IF(学校情報入力!$C$7="","",IF(学校情報入力!$C$7=登録データ!F2572,1,0))</f>
        <v/>
      </c>
      <c r="P2572" s="22" t="str">
        <f>IF(学校情報入力!$C$7="","",IF(学校情報入力!$C$7=登録データ!M2572,1,0))</f>
        <v/>
      </c>
    </row>
    <row r="2573" spans="1:16">
      <c r="A2573" s="37"/>
      <c r="B2573" s="37"/>
      <c r="C2573" s="37"/>
      <c r="D2573" s="37"/>
      <c r="E2573" s="37"/>
      <c r="F2573" s="37"/>
      <c r="G2573" s="37"/>
      <c r="H2573" s="37"/>
      <c r="I2573" s="37"/>
      <c r="J2573" s="37"/>
      <c r="K2573" s="37"/>
      <c r="L2573" s="37"/>
      <c r="M2573" s="79"/>
      <c r="N2573" s="38"/>
      <c r="O2573" s="22" t="str">
        <f>IF(学校情報入力!$C$7="","",IF(学校情報入力!$C$7=登録データ!F2573,1,0))</f>
        <v/>
      </c>
      <c r="P2573" s="22" t="str">
        <f>IF(学校情報入力!$C$7="","",IF(学校情報入力!$C$7=登録データ!M2573,1,0))</f>
        <v/>
      </c>
    </row>
    <row r="2574" spans="1:16">
      <c r="A2574" s="37"/>
      <c r="B2574" s="37"/>
      <c r="C2574" s="37"/>
      <c r="D2574" s="37"/>
      <c r="E2574" s="37"/>
      <c r="F2574" s="37"/>
      <c r="G2574" s="37"/>
      <c r="H2574" s="37"/>
      <c r="I2574" s="37"/>
      <c r="J2574" s="37"/>
      <c r="K2574" s="37"/>
      <c r="L2574" s="37"/>
      <c r="M2574" s="79"/>
      <c r="N2574" s="38"/>
      <c r="O2574" s="22" t="str">
        <f>IF(学校情報入力!$C$7="","",IF(学校情報入力!$C$7=登録データ!F2574,1,0))</f>
        <v/>
      </c>
      <c r="P2574" s="22" t="str">
        <f>IF(学校情報入力!$C$7="","",IF(学校情報入力!$C$7=登録データ!M2574,1,0))</f>
        <v/>
      </c>
    </row>
    <row r="2575" spans="1:16">
      <c r="A2575" s="37"/>
      <c r="B2575" s="37"/>
      <c r="C2575" s="37"/>
      <c r="D2575" s="37"/>
      <c r="E2575" s="37"/>
      <c r="F2575" s="37"/>
      <c r="G2575" s="37"/>
      <c r="H2575" s="37"/>
      <c r="I2575" s="37"/>
      <c r="J2575" s="37"/>
      <c r="K2575" s="37"/>
      <c r="L2575" s="37"/>
      <c r="M2575" s="79"/>
      <c r="N2575" s="38"/>
      <c r="O2575" s="22" t="str">
        <f>IF(学校情報入力!$C$7="","",IF(学校情報入力!$C$7=登録データ!F2575,1,0))</f>
        <v/>
      </c>
      <c r="P2575" s="22" t="str">
        <f>IF(学校情報入力!$C$7="","",IF(学校情報入力!$C$7=登録データ!M2575,1,0))</f>
        <v/>
      </c>
    </row>
    <row r="2576" spans="1:16">
      <c r="A2576" s="37"/>
      <c r="B2576" s="37"/>
      <c r="C2576" s="37"/>
      <c r="D2576" s="37"/>
      <c r="E2576" s="37"/>
      <c r="F2576" s="37"/>
      <c r="G2576" s="37"/>
      <c r="H2576" s="37"/>
      <c r="I2576" s="37"/>
      <c r="J2576" s="37"/>
      <c r="K2576" s="37"/>
      <c r="L2576" s="37"/>
      <c r="M2576" s="79"/>
      <c r="N2576" s="38"/>
      <c r="O2576" s="22" t="str">
        <f>IF(学校情報入力!$C$7="","",IF(学校情報入力!$C$7=登録データ!F2576,1,0))</f>
        <v/>
      </c>
      <c r="P2576" s="22" t="str">
        <f>IF(学校情報入力!$C$7="","",IF(学校情報入力!$C$7=登録データ!M2576,1,0))</f>
        <v/>
      </c>
    </row>
    <row r="2577" spans="1:16">
      <c r="A2577" s="37"/>
      <c r="B2577" s="37"/>
      <c r="C2577" s="37"/>
      <c r="D2577" s="37"/>
      <c r="E2577" s="37"/>
      <c r="F2577" s="37"/>
      <c r="G2577" s="37"/>
      <c r="H2577" s="37"/>
      <c r="I2577" s="37"/>
      <c r="J2577" s="37"/>
      <c r="K2577" s="37"/>
      <c r="L2577" s="37"/>
      <c r="M2577" s="79"/>
      <c r="N2577" s="38"/>
      <c r="O2577" s="22" t="str">
        <f>IF(学校情報入力!$C$7="","",IF(学校情報入力!$C$7=登録データ!F2577,1,0))</f>
        <v/>
      </c>
      <c r="P2577" s="22" t="str">
        <f>IF(学校情報入力!$C$7="","",IF(学校情報入力!$C$7=登録データ!M2577,1,0))</f>
        <v/>
      </c>
    </row>
    <row r="2578" spans="1:16">
      <c r="A2578" s="37"/>
      <c r="B2578" s="37"/>
      <c r="C2578" s="37"/>
      <c r="D2578" s="37"/>
      <c r="E2578" s="37"/>
      <c r="F2578" s="37"/>
      <c r="G2578" s="37"/>
      <c r="H2578" s="37"/>
      <c r="I2578" s="37"/>
      <c r="J2578" s="37"/>
      <c r="K2578" s="37"/>
      <c r="L2578" s="37"/>
      <c r="M2578" s="79"/>
      <c r="N2578" s="38"/>
      <c r="O2578" s="22" t="str">
        <f>IF(学校情報入力!$C$7="","",IF(学校情報入力!$C$7=登録データ!F2578,1,0))</f>
        <v/>
      </c>
      <c r="P2578" s="22" t="str">
        <f>IF(学校情報入力!$C$7="","",IF(学校情報入力!$C$7=登録データ!M2578,1,0))</f>
        <v/>
      </c>
    </row>
    <row r="2579" spans="1:16">
      <c r="A2579" s="37"/>
      <c r="B2579" s="37"/>
      <c r="C2579" s="37"/>
      <c r="D2579" s="37"/>
      <c r="E2579" s="37"/>
      <c r="F2579" s="37"/>
      <c r="G2579" s="37"/>
      <c r="H2579" s="37"/>
      <c r="I2579" s="37"/>
      <c r="J2579" s="37"/>
      <c r="K2579" s="37"/>
      <c r="L2579" s="37"/>
      <c r="M2579" s="79"/>
      <c r="N2579" s="38"/>
      <c r="O2579" s="22" t="str">
        <f>IF(学校情報入力!$C$7="","",IF(学校情報入力!$C$7=登録データ!F2579,1,0))</f>
        <v/>
      </c>
      <c r="P2579" s="22" t="str">
        <f>IF(学校情報入力!$C$7="","",IF(学校情報入力!$C$7=登録データ!M2579,1,0))</f>
        <v/>
      </c>
    </row>
    <row r="2580" spans="1:16">
      <c r="A2580" s="37"/>
      <c r="B2580" s="37"/>
      <c r="C2580" s="37"/>
      <c r="D2580" s="37"/>
      <c r="E2580" s="37"/>
      <c r="F2580" s="37"/>
      <c r="G2580" s="37"/>
      <c r="H2580" s="37"/>
      <c r="I2580" s="37"/>
      <c r="J2580" s="37"/>
      <c r="K2580" s="37"/>
      <c r="L2580" s="37"/>
      <c r="M2580" s="79"/>
      <c r="N2580" s="38"/>
      <c r="O2580" s="22" t="str">
        <f>IF(学校情報入力!$C$7="","",IF(学校情報入力!$C$7=登録データ!F2580,1,0))</f>
        <v/>
      </c>
      <c r="P2580" s="22" t="str">
        <f>IF(学校情報入力!$C$7="","",IF(学校情報入力!$C$7=登録データ!M2580,1,0))</f>
        <v/>
      </c>
    </row>
    <row r="2581" spans="1:16">
      <c r="A2581" s="37"/>
      <c r="B2581" s="37"/>
      <c r="C2581" s="37"/>
      <c r="D2581" s="37"/>
      <c r="E2581" s="37"/>
      <c r="F2581" s="37"/>
      <c r="G2581" s="37"/>
      <c r="H2581" s="37"/>
      <c r="I2581" s="37"/>
      <c r="J2581" s="37"/>
      <c r="K2581" s="37"/>
      <c r="L2581" s="37"/>
      <c r="M2581" s="79"/>
      <c r="N2581" s="38"/>
      <c r="O2581" s="22" t="str">
        <f>IF(学校情報入力!$C$7="","",IF(学校情報入力!$C$7=登録データ!F2581,1,0))</f>
        <v/>
      </c>
      <c r="P2581" s="22" t="str">
        <f>IF(学校情報入力!$C$7="","",IF(学校情報入力!$C$7=登録データ!M2581,1,0))</f>
        <v/>
      </c>
    </row>
    <row r="2582" spans="1:16">
      <c r="A2582" s="37"/>
      <c r="B2582" s="37"/>
      <c r="C2582" s="37"/>
      <c r="D2582" s="37"/>
      <c r="E2582" s="37"/>
      <c r="F2582" s="37"/>
      <c r="G2582" s="37"/>
      <c r="H2582" s="37"/>
      <c r="I2582" s="37"/>
      <c r="J2582" s="37"/>
      <c r="K2582" s="37"/>
      <c r="L2582" s="37"/>
      <c r="M2582" s="79"/>
      <c r="N2582" s="38"/>
      <c r="O2582" s="22" t="str">
        <f>IF(学校情報入力!$C$7="","",IF(学校情報入力!$C$7=登録データ!F2582,1,0))</f>
        <v/>
      </c>
      <c r="P2582" s="22" t="str">
        <f>IF(学校情報入力!$C$7="","",IF(学校情報入力!$C$7=登録データ!M2582,1,0))</f>
        <v/>
      </c>
    </row>
    <row r="2583" spans="1:16">
      <c r="A2583" s="37"/>
      <c r="B2583" s="37"/>
      <c r="C2583" s="37"/>
      <c r="D2583" s="37"/>
      <c r="E2583" s="37"/>
      <c r="F2583" s="37"/>
      <c r="G2583" s="37"/>
      <c r="H2583" s="37"/>
      <c r="I2583" s="37"/>
      <c r="J2583" s="37"/>
      <c r="K2583" s="37"/>
      <c r="L2583" s="37"/>
      <c r="M2583" s="79"/>
      <c r="N2583" s="38"/>
      <c r="O2583" s="22" t="str">
        <f>IF(学校情報入力!$C$7="","",IF(学校情報入力!$C$7=登録データ!F2583,1,0))</f>
        <v/>
      </c>
      <c r="P2583" s="22" t="str">
        <f>IF(学校情報入力!$C$7="","",IF(学校情報入力!$C$7=登録データ!M2583,1,0))</f>
        <v/>
      </c>
    </row>
    <row r="2584" spans="1:16">
      <c r="A2584" s="37"/>
      <c r="B2584" s="37"/>
      <c r="C2584" s="37"/>
      <c r="D2584" s="37"/>
      <c r="E2584" s="37"/>
      <c r="F2584" s="37"/>
      <c r="G2584" s="37"/>
      <c r="H2584" s="37"/>
      <c r="I2584" s="37"/>
      <c r="J2584" s="37"/>
      <c r="K2584" s="37"/>
      <c r="L2584" s="37"/>
      <c r="M2584" s="79"/>
      <c r="N2584" s="38"/>
      <c r="O2584" s="22" t="str">
        <f>IF(学校情報入力!$C$7="","",IF(学校情報入力!$C$7=登録データ!F2584,1,0))</f>
        <v/>
      </c>
      <c r="P2584" s="22" t="str">
        <f>IF(学校情報入力!$C$7="","",IF(学校情報入力!$C$7=登録データ!M2584,1,0))</f>
        <v/>
      </c>
    </row>
    <row r="2585" spans="1:16">
      <c r="A2585" s="37"/>
      <c r="B2585" s="37"/>
      <c r="C2585" s="37"/>
      <c r="D2585" s="37"/>
      <c r="E2585" s="37"/>
      <c r="F2585" s="37"/>
      <c r="G2585" s="37"/>
      <c r="H2585" s="37"/>
      <c r="I2585" s="37"/>
      <c r="J2585" s="37"/>
      <c r="K2585" s="37"/>
      <c r="L2585" s="37"/>
      <c r="M2585" s="79"/>
      <c r="N2585" s="38"/>
      <c r="O2585" s="22" t="str">
        <f>IF(学校情報入力!$C$7="","",IF(学校情報入力!$C$7=登録データ!F2585,1,0))</f>
        <v/>
      </c>
      <c r="P2585" s="22" t="str">
        <f>IF(学校情報入力!$C$7="","",IF(学校情報入力!$C$7=登録データ!M2585,1,0))</f>
        <v/>
      </c>
    </row>
    <row r="2586" spans="1:16">
      <c r="A2586" s="37"/>
      <c r="B2586" s="37"/>
      <c r="C2586" s="37"/>
      <c r="D2586" s="37"/>
      <c r="E2586" s="37"/>
      <c r="F2586" s="37"/>
      <c r="G2586" s="37"/>
      <c r="H2586" s="37"/>
      <c r="I2586" s="37"/>
      <c r="J2586" s="37"/>
      <c r="K2586" s="37"/>
      <c r="L2586" s="37"/>
      <c r="M2586" s="79"/>
      <c r="N2586" s="38"/>
      <c r="O2586" s="22" t="str">
        <f>IF(学校情報入力!$C$7="","",IF(学校情報入力!$C$7=登録データ!F2586,1,0))</f>
        <v/>
      </c>
      <c r="P2586" s="22" t="str">
        <f>IF(学校情報入力!$C$7="","",IF(学校情報入力!$C$7=登録データ!M2586,1,0))</f>
        <v/>
      </c>
    </row>
    <row r="2587" spans="1:16">
      <c r="A2587" s="37"/>
      <c r="B2587" s="37"/>
      <c r="C2587" s="37"/>
      <c r="D2587" s="37"/>
      <c r="E2587" s="37"/>
      <c r="F2587" s="37"/>
      <c r="G2587" s="37"/>
      <c r="H2587" s="37"/>
      <c r="I2587" s="37"/>
      <c r="J2587" s="37"/>
      <c r="K2587" s="37"/>
      <c r="L2587" s="37"/>
      <c r="M2587" s="79"/>
      <c r="N2587" s="38"/>
      <c r="O2587" s="22" t="str">
        <f>IF(学校情報入力!$C$7="","",IF(学校情報入力!$C$7=登録データ!F2587,1,0))</f>
        <v/>
      </c>
      <c r="P2587" s="22" t="str">
        <f>IF(学校情報入力!$C$7="","",IF(学校情報入力!$C$7=登録データ!M2587,1,0))</f>
        <v/>
      </c>
    </row>
    <row r="2588" spans="1:16">
      <c r="A2588" s="37"/>
      <c r="B2588" s="37"/>
      <c r="C2588" s="37"/>
      <c r="D2588" s="37"/>
      <c r="E2588" s="37"/>
      <c r="F2588" s="37"/>
      <c r="G2588" s="37"/>
      <c r="H2588" s="37"/>
      <c r="I2588" s="37"/>
      <c r="J2588" s="37"/>
      <c r="K2588" s="37"/>
      <c r="L2588" s="37"/>
      <c r="M2588" s="79"/>
      <c r="N2588" s="38"/>
      <c r="O2588" s="22" t="str">
        <f>IF(学校情報入力!$C$7="","",IF(学校情報入力!$C$7=登録データ!F2588,1,0))</f>
        <v/>
      </c>
      <c r="P2588" s="22" t="str">
        <f>IF(学校情報入力!$C$7="","",IF(学校情報入力!$C$7=登録データ!M2588,1,0))</f>
        <v/>
      </c>
    </row>
    <row r="2589" spans="1:16">
      <c r="A2589" s="37"/>
      <c r="B2589" s="37"/>
      <c r="C2589" s="37"/>
      <c r="D2589" s="37"/>
      <c r="E2589" s="37"/>
      <c r="F2589" s="37"/>
      <c r="G2589" s="37"/>
      <c r="H2589" s="37"/>
      <c r="I2589" s="37"/>
      <c r="J2589" s="37"/>
      <c r="K2589" s="37"/>
      <c r="L2589" s="37"/>
      <c r="M2589" s="79"/>
      <c r="N2589" s="38"/>
      <c r="O2589" s="22" t="str">
        <f>IF(学校情報入力!$C$7="","",IF(学校情報入力!$C$7=登録データ!F2589,1,0))</f>
        <v/>
      </c>
      <c r="P2589" s="22" t="str">
        <f>IF(学校情報入力!$C$7="","",IF(学校情報入力!$C$7=登録データ!M2589,1,0))</f>
        <v/>
      </c>
    </row>
    <row r="2590" spans="1:16">
      <c r="A2590" s="37"/>
      <c r="B2590" s="37"/>
      <c r="C2590" s="37"/>
      <c r="D2590" s="37"/>
      <c r="E2590" s="37"/>
      <c r="F2590" s="37"/>
      <c r="G2590" s="37"/>
      <c r="H2590" s="37"/>
      <c r="I2590" s="37"/>
      <c r="J2590" s="37"/>
      <c r="K2590" s="37"/>
      <c r="L2590" s="37"/>
      <c r="M2590" s="79"/>
      <c r="N2590" s="38"/>
      <c r="O2590" s="22" t="str">
        <f>IF(学校情報入力!$C$7="","",IF(学校情報入力!$C$7=登録データ!F2590,1,0))</f>
        <v/>
      </c>
      <c r="P2590" s="22" t="str">
        <f>IF(学校情報入力!$C$7="","",IF(学校情報入力!$C$7=登録データ!M2590,1,0))</f>
        <v/>
      </c>
    </row>
    <row r="2591" spans="1:16">
      <c r="A2591" s="37"/>
      <c r="B2591" s="37"/>
      <c r="C2591" s="37"/>
      <c r="D2591" s="37"/>
      <c r="E2591" s="37"/>
      <c r="F2591" s="37"/>
      <c r="G2591" s="37"/>
      <c r="H2591" s="37"/>
      <c r="I2591" s="37"/>
      <c r="J2591" s="37"/>
      <c r="K2591" s="37"/>
      <c r="L2591" s="37"/>
      <c r="M2591" s="79"/>
      <c r="N2591" s="38"/>
      <c r="O2591" s="22" t="str">
        <f>IF(学校情報入力!$C$7="","",IF(学校情報入力!$C$7=登録データ!F2591,1,0))</f>
        <v/>
      </c>
      <c r="P2591" s="22" t="str">
        <f>IF(学校情報入力!$C$7="","",IF(学校情報入力!$C$7=登録データ!M2591,1,0))</f>
        <v/>
      </c>
    </row>
    <row r="2592" spans="1:16">
      <c r="A2592" s="37"/>
      <c r="B2592" s="37"/>
      <c r="C2592" s="37"/>
      <c r="D2592" s="37"/>
      <c r="E2592" s="37"/>
      <c r="F2592" s="37"/>
      <c r="G2592" s="37"/>
      <c r="H2592" s="37"/>
      <c r="I2592" s="37"/>
      <c r="J2592" s="37"/>
      <c r="K2592" s="37"/>
      <c r="L2592" s="37"/>
      <c r="M2592" s="79"/>
      <c r="N2592" s="38"/>
      <c r="O2592" s="22" t="str">
        <f>IF(学校情報入力!$C$7="","",IF(学校情報入力!$C$7=登録データ!F2592,1,0))</f>
        <v/>
      </c>
      <c r="P2592" s="22" t="str">
        <f>IF(学校情報入力!$C$7="","",IF(学校情報入力!$C$7=登録データ!M2592,1,0))</f>
        <v/>
      </c>
    </row>
    <row r="2593" spans="1:16">
      <c r="A2593" s="37"/>
      <c r="B2593" s="37"/>
      <c r="C2593" s="37"/>
      <c r="D2593" s="37"/>
      <c r="E2593" s="37"/>
      <c r="F2593" s="37"/>
      <c r="G2593" s="37"/>
      <c r="H2593" s="37"/>
      <c r="I2593" s="37"/>
      <c r="J2593" s="37"/>
      <c r="K2593" s="37"/>
      <c r="L2593" s="37"/>
      <c r="M2593" s="79"/>
      <c r="N2593" s="38"/>
      <c r="O2593" s="22" t="str">
        <f>IF(学校情報入力!$C$7="","",IF(学校情報入力!$C$7=登録データ!F2593,1,0))</f>
        <v/>
      </c>
      <c r="P2593" s="22" t="str">
        <f>IF(学校情報入力!$C$7="","",IF(学校情報入力!$C$7=登録データ!M2593,1,0))</f>
        <v/>
      </c>
    </row>
    <row r="2594" spans="1:16">
      <c r="A2594" s="37"/>
      <c r="B2594" s="37"/>
      <c r="C2594" s="37"/>
      <c r="D2594" s="37"/>
      <c r="E2594" s="37"/>
      <c r="F2594" s="37"/>
      <c r="G2594" s="37"/>
      <c r="H2594" s="37"/>
      <c r="I2594" s="37"/>
      <c r="J2594" s="37"/>
      <c r="K2594" s="37"/>
      <c r="L2594" s="37"/>
      <c r="M2594" s="79"/>
      <c r="N2594" s="38"/>
      <c r="O2594" s="22" t="str">
        <f>IF(学校情報入力!$C$7="","",IF(学校情報入力!$C$7=登録データ!F2594,1,0))</f>
        <v/>
      </c>
      <c r="P2594" s="22" t="str">
        <f>IF(学校情報入力!$C$7="","",IF(学校情報入力!$C$7=登録データ!M2594,1,0))</f>
        <v/>
      </c>
    </row>
    <row r="2595" spans="1:16">
      <c r="A2595" s="37"/>
      <c r="B2595" s="37"/>
      <c r="C2595" s="37"/>
      <c r="D2595" s="37"/>
      <c r="E2595" s="37"/>
      <c r="F2595" s="37"/>
      <c r="G2595" s="37"/>
      <c r="H2595" s="37"/>
      <c r="I2595" s="37"/>
      <c r="J2595" s="37"/>
      <c r="K2595" s="37"/>
      <c r="L2595" s="37"/>
      <c r="M2595" s="79"/>
      <c r="N2595" s="38"/>
      <c r="O2595" s="22" t="str">
        <f>IF(学校情報入力!$C$7="","",IF(学校情報入力!$C$7=登録データ!F2595,1,0))</f>
        <v/>
      </c>
      <c r="P2595" s="22" t="str">
        <f>IF(学校情報入力!$C$7="","",IF(学校情報入力!$C$7=登録データ!M2595,1,0))</f>
        <v/>
      </c>
    </row>
    <row r="2596" spans="1:16">
      <c r="A2596" s="37"/>
      <c r="B2596" s="37"/>
      <c r="C2596" s="37"/>
      <c r="D2596" s="37"/>
      <c r="E2596" s="37"/>
      <c r="F2596" s="37"/>
      <c r="G2596" s="37"/>
      <c r="H2596" s="37"/>
      <c r="I2596" s="37"/>
      <c r="J2596" s="37"/>
      <c r="K2596" s="37"/>
      <c r="L2596" s="37"/>
      <c r="M2596" s="79"/>
      <c r="N2596" s="38"/>
      <c r="O2596" s="22" t="str">
        <f>IF(学校情報入力!$C$7="","",IF(学校情報入力!$C$7=登録データ!F2596,1,0))</f>
        <v/>
      </c>
      <c r="P2596" s="22" t="str">
        <f>IF(学校情報入力!$C$7="","",IF(学校情報入力!$C$7=登録データ!M2596,1,0))</f>
        <v/>
      </c>
    </row>
    <row r="2597" spans="1:16">
      <c r="A2597" s="37"/>
      <c r="B2597" s="37"/>
      <c r="C2597" s="37"/>
      <c r="D2597" s="37"/>
      <c r="E2597" s="37"/>
      <c r="F2597" s="37"/>
      <c r="G2597" s="37"/>
      <c r="H2597" s="37"/>
      <c r="I2597" s="37"/>
      <c r="J2597" s="37"/>
      <c r="K2597" s="37"/>
      <c r="L2597" s="37"/>
      <c r="M2597" s="79"/>
      <c r="N2597" s="38"/>
      <c r="O2597" s="22" t="str">
        <f>IF(学校情報入力!$C$7="","",IF(学校情報入力!$C$7=登録データ!F2597,1,0))</f>
        <v/>
      </c>
      <c r="P2597" s="22" t="str">
        <f>IF(学校情報入力!$C$7="","",IF(学校情報入力!$C$7=登録データ!M2597,1,0))</f>
        <v/>
      </c>
    </row>
    <row r="2598" spans="1:16">
      <c r="A2598" s="37"/>
      <c r="B2598" s="37"/>
      <c r="C2598" s="37"/>
      <c r="D2598" s="37"/>
      <c r="E2598" s="37"/>
      <c r="F2598" s="37"/>
      <c r="G2598" s="37"/>
      <c r="H2598" s="37"/>
      <c r="I2598" s="37"/>
      <c r="J2598" s="37"/>
      <c r="K2598" s="37"/>
      <c r="L2598" s="37"/>
      <c r="M2598" s="79"/>
      <c r="N2598" s="38"/>
      <c r="O2598" s="22" t="str">
        <f>IF(学校情報入力!$C$7="","",IF(学校情報入力!$C$7=登録データ!F2598,1,0))</f>
        <v/>
      </c>
      <c r="P2598" s="22" t="str">
        <f>IF(学校情報入力!$C$7="","",IF(学校情報入力!$C$7=登録データ!M2598,1,0))</f>
        <v/>
      </c>
    </row>
    <row r="2599" spans="1:16">
      <c r="A2599" s="37"/>
      <c r="B2599" s="37"/>
      <c r="C2599" s="37"/>
      <c r="D2599" s="37"/>
      <c r="E2599" s="37"/>
      <c r="F2599" s="37"/>
      <c r="G2599" s="37"/>
      <c r="H2599" s="37"/>
      <c r="I2599" s="37"/>
      <c r="J2599" s="37"/>
      <c r="K2599" s="37"/>
      <c r="L2599" s="37"/>
      <c r="M2599" s="79"/>
      <c r="N2599" s="38"/>
      <c r="O2599" s="22" t="str">
        <f>IF(学校情報入力!$C$7="","",IF(学校情報入力!$C$7=登録データ!F2599,1,0))</f>
        <v/>
      </c>
      <c r="P2599" s="22" t="str">
        <f>IF(学校情報入力!$C$7="","",IF(学校情報入力!$C$7=登録データ!M2599,1,0))</f>
        <v/>
      </c>
    </row>
    <row r="2600" spans="1:16">
      <c r="A2600" s="37"/>
      <c r="B2600" s="37"/>
      <c r="C2600" s="37"/>
      <c r="D2600" s="37"/>
      <c r="E2600" s="37"/>
      <c r="F2600" s="37"/>
      <c r="G2600" s="37"/>
      <c r="H2600" s="37"/>
      <c r="I2600" s="37"/>
      <c r="J2600" s="37"/>
      <c r="K2600" s="37"/>
      <c r="L2600" s="37"/>
      <c r="M2600" s="79"/>
      <c r="N2600" s="38"/>
      <c r="O2600" s="22" t="str">
        <f>IF(学校情報入力!$C$7="","",IF(学校情報入力!$C$7=登録データ!F2600,1,0))</f>
        <v/>
      </c>
      <c r="P2600" s="22" t="str">
        <f>IF(学校情報入力!$C$7="","",IF(学校情報入力!$C$7=登録データ!M2600,1,0))</f>
        <v/>
      </c>
    </row>
    <row r="2601" spans="1:16">
      <c r="A2601" s="37"/>
      <c r="B2601" s="37"/>
      <c r="C2601" s="37"/>
      <c r="D2601" s="37"/>
      <c r="E2601" s="37"/>
      <c r="F2601" s="37"/>
      <c r="G2601" s="37"/>
      <c r="H2601" s="37"/>
      <c r="I2601" s="37"/>
      <c r="J2601" s="37"/>
      <c r="K2601" s="37"/>
      <c r="L2601" s="37"/>
      <c r="M2601" s="79"/>
      <c r="N2601" s="38"/>
      <c r="O2601" s="22" t="str">
        <f>IF(学校情報入力!$C$7="","",IF(学校情報入力!$C$7=登録データ!F2601,1,0))</f>
        <v/>
      </c>
      <c r="P2601" s="22" t="str">
        <f>IF(学校情報入力!$C$7="","",IF(学校情報入力!$C$7=登録データ!M2601,1,0))</f>
        <v/>
      </c>
    </row>
    <row r="2602" spans="1:16">
      <c r="A2602" s="37"/>
      <c r="B2602" s="37"/>
      <c r="C2602" s="37"/>
      <c r="D2602" s="37"/>
      <c r="E2602" s="37"/>
      <c r="F2602" s="37"/>
      <c r="G2602" s="37"/>
      <c r="H2602" s="37"/>
      <c r="I2602" s="37"/>
      <c r="J2602" s="37"/>
      <c r="K2602" s="37"/>
      <c r="L2602" s="37"/>
      <c r="M2602" s="79"/>
      <c r="N2602" s="38"/>
      <c r="O2602" s="22" t="str">
        <f>IF(学校情報入力!$C$7="","",IF(学校情報入力!$C$7=登録データ!F2602,1,0))</f>
        <v/>
      </c>
      <c r="P2602" s="22" t="str">
        <f>IF(学校情報入力!$C$7="","",IF(学校情報入力!$C$7=登録データ!M2602,1,0))</f>
        <v/>
      </c>
    </row>
    <row r="2603" spans="1:16">
      <c r="A2603" s="37"/>
      <c r="B2603" s="37"/>
      <c r="C2603" s="37"/>
      <c r="D2603" s="37"/>
      <c r="E2603" s="37"/>
      <c r="F2603" s="37"/>
      <c r="G2603" s="37"/>
      <c r="H2603" s="37"/>
      <c r="I2603" s="37"/>
      <c r="J2603" s="37"/>
      <c r="K2603" s="37"/>
      <c r="L2603" s="37"/>
      <c r="M2603" s="79"/>
      <c r="N2603" s="38"/>
      <c r="O2603" s="22" t="str">
        <f>IF(学校情報入力!$C$7="","",IF(学校情報入力!$C$7=登録データ!F2603,1,0))</f>
        <v/>
      </c>
      <c r="P2603" s="22" t="str">
        <f>IF(学校情報入力!$C$7="","",IF(学校情報入力!$C$7=登録データ!M2603,1,0))</f>
        <v/>
      </c>
    </row>
    <row r="2604" spans="1:16">
      <c r="A2604" s="37"/>
      <c r="B2604" s="37"/>
      <c r="C2604" s="37"/>
      <c r="D2604" s="37"/>
      <c r="E2604" s="37"/>
      <c r="F2604" s="37"/>
      <c r="G2604" s="37"/>
      <c r="H2604" s="37"/>
      <c r="I2604" s="37"/>
      <c r="J2604" s="37"/>
      <c r="K2604" s="37"/>
      <c r="L2604" s="37"/>
      <c r="M2604" s="79"/>
      <c r="N2604" s="38"/>
      <c r="O2604" s="22" t="str">
        <f>IF(学校情報入力!$C$7="","",IF(学校情報入力!$C$7=登録データ!F2604,1,0))</f>
        <v/>
      </c>
      <c r="P2604" s="22" t="str">
        <f>IF(学校情報入力!$C$7="","",IF(学校情報入力!$C$7=登録データ!M2604,1,0))</f>
        <v/>
      </c>
    </row>
    <row r="2605" spans="1:16">
      <c r="A2605" s="37"/>
      <c r="B2605" s="37"/>
      <c r="C2605" s="37"/>
      <c r="D2605" s="37"/>
      <c r="E2605" s="37"/>
      <c r="F2605" s="37"/>
      <c r="G2605" s="37"/>
      <c r="H2605" s="37"/>
      <c r="I2605" s="37"/>
      <c r="J2605" s="37"/>
      <c r="K2605" s="37"/>
      <c r="L2605" s="37"/>
      <c r="M2605" s="79"/>
      <c r="N2605" s="38"/>
      <c r="O2605" s="22" t="str">
        <f>IF(学校情報入力!$C$7="","",IF(学校情報入力!$C$7=登録データ!F2605,1,0))</f>
        <v/>
      </c>
      <c r="P2605" s="22" t="str">
        <f>IF(学校情報入力!$C$7="","",IF(学校情報入力!$C$7=登録データ!M2605,1,0))</f>
        <v/>
      </c>
    </row>
    <row r="2606" spans="1:16">
      <c r="A2606" s="37"/>
      <c r="B2606" s="37"/>
      <c r="C2606" s="37"/>
      <c r="D2606" s="37"/>
      <c r="E2606" s="37"/>
      <c r="F2606" s="37"/>
      <c r="G2606" s="37"/>
      <c r="H2606" s="37"/>
      <c r="I2606" s="37"/>
      <c r="J2606" s="37"/>
      <c r="K2606" s="37"/>
      <c r="L2606" s="37"/>
      <c r="M2606" s="79"/>
      <c r="N2606" s="38"/>
      <c r="O2606" s="22" t="str">
        <f>IF(学校情報入力!$C$7="","",IF(学校情報入力!$C$7=登録データ!F2606,1,0))</f>
        <v/>
      </c>
      <c r="P2606" s="22" t="str">
        <f>IF(学校情報入力!$C$7="","",IF(学校情報入力!$C$7=登録データ!M2606,1,0))</f>
        <v/>
      </c>
    </row>
    <row r="2607" spans="1:16">
      <c r="A2607" s="37"/>
      <c r="B2607" s="37"/>
      <c r="C2607" s="37"/>
      <c r="D2607" s="37"/>
      <c r="E2607" s="37"/>
      <c r="F2607" s="37"/>
      <c r="G2607" s="37"/>
      <c r="H2607" s="37"/>
      <c r="I2607" s="37"/>
      <c r="J2607" s="37"/>
      <c r="K2607" s="37"/>
      <c r="L2607" s="37"/>
      <c r="M2607" s="79"/>
      <c r="N2607" s="38"/>
      <c r="O2607" s="22" t="str">
        <f>IF(学校情報入力!$C$7="","",IF(学校情報入力!$C$7=登録データ!F2607,1,0))</f>
        <v/>
      </c>
      <c r="P2607" s="22" t="str">
        <f>IF(学校情報入力!$C$7="","",IF(学校情報入力!$C$7=登録データ!M2607,1,0))</f>
        <v/>
      </c>
    </row>
    <row r="2608" spans="1:16">
      <c r="A2608" s="37"/>
      <c r="B2608" s="37"/>
      <c r="C2608" s="37"/>
      <c r="D2608" s="37"/>
      <c r="E2608" s="37"/>
      <c r="F2608" s="37"/>
      <c r="G2608" s="37"/>
      <c r="H2608" s="37"/>
      <c r="I2608" s="37"/>
      <c r="J2608" s="37"/>
      <c r="K2608" s="37"/>
      <c r="L2608" s="37"/>
      <c r="M2608" s="79"/>
      <c r="N2608" s="38"/>
      <c r="O2608" s="22" t="str">
        <f>IF(学校情報入力!$C$7="","",IF(学校情報入力!$C$7=登録データ!F2608,1,0))</f>
        <v/>
      </c>
      <c r="P2608" s="22" t="str">
        <f>IF(学校情報入力!$C$7="","",IF(学校情報入力!$C$7=登録データ!M2608,1,0))</f>
        <v/>
      </c>
    </row>
    <row r="2609" spans="1:16">
      <c r="A2609" s="37"/>
      <c r="B2609" s="37"/>
      <c r="C2609" s="37"/>
      <c r="D2609" s="37"/>
      <c r="E2609" s="37"/>
      <c r="F2609" s="37"/>
      <c r="G2609" s="37"/>
      <c r="H2609" s="37"/>
      <c r="I2609" s="37"/>
      <c r="J2609" s="37"/>
      <c r="K2609" s="37"/>
      <c r="L2609" s="37"/>
      <c r="M2609" s="79"/>
      <c r="N2609" s="38"/>
      <c r="O2609" s="22" t="str">
        <f>IF(学校情報入力!$C$7="","",IF(学校情報入力!$C$7=登録データ!F2609,1,0))</f>
        <v/>
      </c>
      <c r="P2609" s="22" t="str">
        <f>IF(学校情報入力!$C$7="","",IF(学校情報入力!$C$7=登録データ!M2609,1,0))</f>
        <v/>
      </c>
    </row>
    <row r="2610" spans="1:16">
      <c r="A2610" s="37"/>
      <c r="B2610" s="37"/>
      <c r="C2610" s="37"/>
      <c r="D2610" s="37"/>
      <c r="E2610" s="37"/>
      <c r="F2610" s="37"/>
      <c r="G2610" s="37"/>
      <c r="H2610" s="37"/>
      <c r="I2610" s="37"/>
      <c r="J2610" s="37"/>
      <c r="K2610" s="37"/>
      <c r="L2610" s="37"/>
      <c r="M2610" s="79"/>
      <c r="N2610" s="38"/>
      <c r="O2610" s="22" t="str">
        <f>IF(学校情報入力!$C$7="","",IF(学校情報入力!$C$7=登録データ!F2610,1,0))</f>
        <v/>
      </c>
      <c r="P2610" s="22" t="str">
        <f>IF(学校情報入力!$C$7="","",IF(学校情報入力!$C$7=登録データ!M2610,1,0))</f>
        <v/>
      </c>
    </row>
    <row r="2611" spans="1:16">
      <c r="A2611" s="37"/>
      <c r="B2611" s="37"/>
      <c r="C2611" s="37"/>
      <c r="D2611" s="37"/>
      <c r="E2611" s="37"/>
      <c r="F2611" s="37"/>
      <c r="G2611" s="37"/>
      <c r="H2611" s="37"/>
      <c r="I2611" s="37"/>
      <c r="J2611" s="37"/>
      <c r="K2611" s="37"/>
      <c r="L2611" s="37"/>
      <c r="M2611" s="79"/>
      <c r="N2611" s="38"/>
      <c r="O2611" s="22" t="str">
        <f>IF(学校情報入力!$C$7="","",IF(学校情報入力!$C$7=登録データ!F2611,1,0))</f>
        <v/>
      </c>
      <c r="P2611" s="22" t="str">
        <f>IF(学校情報入力!$C$7="","",IF(学校情報入力!$C$7=登録データ!M2611,1,0))</f>
        <v/>
      </c>
    </row>
    <row r="2612" spans="1:16">
      <c r="A2612" s="37"/>
      <c r="B2612" s="37"/>
      <c r="C2612" s="37"/>
      <c r="D2612" s="37"/>
      <c r="E2612" s="37"/>
      <c r="F2612" s="37"/>
      <c r="G2612" s="37"/>
      <c r="H2612" s="37"/>
      <c r="I2612" s="37"/>
      <c r="J2612" s="37"/>
      <c r="K2612" s="37"/>
      <c r="L2612" s="37"/>
      <c r="M2612" s="79"/>
      <c r="N2612" s="38"/>
      <c r="O2612" s="22" t="str">
        <f>IF(学校情報入力!$C$7="","",IF(学校情報入力!$C$7=登録データ!F2612,1,0))</f>
        <v/>
      </c>
      <c r="P2612" s="22" t="str">
        <f>IF(学校情報入力!$C$7="","",IF(学校情報入力!$C$7=登録データ!M2612,1,0))</f>
        <v/>
      </c>
    </row>
    <row r="2613" spans="1:16">
      <c r="A2613" s="37"/>
      <c r="B2613" s="37"/>
      <c r="C2613" s="37"/>
      <c r="D2613" s="37"/>
      <c r="E2613" s="37"/>
      <c r="F2613" s="37"/>
      <c r="G2613" s="37"/>
      <c r="H2613" s="37"/>
      <c r="I2613" s="37"/>
      <c r="J2613" s="37"/>
      <c r="K2613" s="37"/>
      <c r="L2613" s="37"/>
      <c r="M2613" s="79"/>
      <c r="N2613" s="38"/>
      <c r="O2613" s="22" t="str">
        <f>IF(学校情報入力!$C$7="","",IF(学校情報入力!$C$7=登録データ!F2613,1,0))</f>
        <v/>
      </c>
      <c r="P2613" s="22" t="str">
        <f>IF(学校情報入力!$C$7="","",IF(学校情報入力!$C$7=登録データ!M2613,1,0))</f>
        <v/>
      </c>
    </row>
    <row r="2614" spans="1:16">
      <c r="A2614" s="37"/>
      <c r="B2614" s="37"/>
      <c r="C2614" s="37"/>
      <c r="D2614" s="37"/>
      <c r="E2614" s="37"/>
      <c r="F2614" s="37"/>
      <c r="G2614" s="37"/>
      <c r="H2614" s="37"/>
      <c r="I2614" s="37"/>
      <c r="J2614" s="37"/>
      <c r="K2614" s="37"/>
      <c r="L2614" s="37"/>
      <c r="M2614" s="79"/>
      <c r="N2614" s="38"/>
      <c r="O2614" s="22" t="str">
        <f>IF(学校情報入力!$C$7="","",IF(学校情報入力!$C$7=登録データ!F2614,1,0))</f>
        <v/>
      </c>
      <c r="P2614" s="22" t="str">
        <f>IF(学校情報入力!$C$7="","",IF(学校情報入力!$C$7=登録データ!M2614,1,0))</f>
        <v/>
      </c>
    </row>
    <row r="2615" spans="1:16">
      <c r="A2615" s="37"/>
      <c r="B2615" s="37"/>
      <c r="C2615" s="37"/>
      <c r="D2615" s="37"/>
      <c r="E2615" s="37"/>
      <c r="F2615" s="37"/>
      <c r="G2615" s="37"/>
      <c r="H2615" s="37"/>
      <c r="I2615" s="37"/>
      <c r="J2615" s="37"/>
      <c r="K2615" s="37"/>
      <c r="L2615" s="37"/>
      <c r="M2615" s="79"/>
      <c r="N2615" s="38"/>
      <c r="O2615" s="22" t="str">
        <f>IF(学校情報入力!$C$7="","",IF(学校情報入力!$C$7=登録データ!F2615,1,0))</f>
        <v/>
      </c>
      <c r="P2615" s="22" t="str">
        <f>IF(学校情報入力!$C$7="","",IF(学校情報入力!$C$7=登録データ!M2615,1,0))</f>
        <v/>
      </c>
    </row>
    <row r="2616" spans="1:16">
      <c r="A2616" s="37"/>
      <c r="B2616" s="37"/>
      <c r="C2616" s="37"/>
      <c r="D2616" s="37"/>
      <c r="E2616" s="37"/>
      <c r="F2616" s="37"/>
      <c r="G2616" s="37"/>
      <c r="H2616" s="37"/>
      <c r="I2616" s="37"/>
      <c r="J2616" s="37"/>
      <c r="K2616" s="37"/>
      <c r="L2616" s="37"/>
      <c r="M2616" s="79"/>
      <c r="N2616" s="38"/>
      <c r="O2616" s="22" t="str">
        <f>IF(学校情報入力!$C$7="","",IF(学校情報入力!$C$7=登録データ!F2616,1,0))</f>
        <v/>
      </c>
      <c r="P2616" s="22" t="str">
        <f>IF(学校情報入力!$C$7="","",IF(学校情報入力!$C$7=登録データ!M2616,1,0))</f>
        <v/>
      </c>
    </row>
    <row r="2617" spans="1:16">
      <c r="A2617" s="37"/>
      <c r="B2617" s="37"/>
      <c r="C2617" s="37"/>
      <c r="D2617" s="37"/>
      <c r="E2617" s="37"/>
      <c r="F2617" s="37"/>
      <c r="G2617" s="37"/>
      <c r="H2617" s="37"/>
      <c r="I2617" s="37"/>
      <c r="J2617" s="37"/>
      <c r="K2617" s="37"/>
      <c r="L2617" s="37"/>
      <c r="M2617" s="79"/>
      <c r="N2617" s="38"/>
      <c r="O2617" s="22" t="str">
        <f>IF(学校情報入力!$C$7="","",IF(学校情報入力!$C$7=登録データ!F2617,1,0))</f>
        <v/>
      </c>
      <c r="P2617" s="22" t="str">
        <f>IF(学校情報入力!$C$7="","",IF(学校情報入力!$C$7=登録データ!M2617,1,0))</f>
        <v/>
      </c>
    </row>
    <row r="2618" spans="1:16">
      <c r="A2618" s="37"/>
      <c r="B2618" s="37"/>
      <c r="C2618" s="37"/>
      <c r="D2618" s="37"/>
      <c r="E2618" s="37"/>
      <c r="F2618" s="37"/>
      <c r="G2618" s="37"/>
      <c r="H2618" s="37"/>
      <c r="I2618" s="37"/>
      <c r="J2618" s="37"/>
      <c r="K2618" s="37"/>
      <c r="L2618" s="37"/>
      <c r="M2618" s="79"/>
      <c r="N2618" s="38"/>
      <c r="O2618" s="22" t="str">
        <f>IF(学校情報入力!$C$7="","",IF(学校情報入力!$C$7=登録データ!F2618,1,0))</f>
        <v/>
      </c>
      <c r="P2618" s="22" t="str">
        <f>IF(学校情報入力!$C$7="","",IF(学校情報入力!$C$7=登録データ!M2618,1,0))</f>
        <v/>
      </c>
    </row>
    <row r="2619" spans="1:16">
      <c r="A2619" s="37"/>
      <c r="B2619" s="37"/>
      <c r="C2619" s="37"/>
      <c r="D2619" s="37"/>
      <c r="E2619" s="37"/>
      <c r="F2619" s="37"/>
      <c r="G2619" s="37"/>
      <c r="H2619" s="37"/>
      <c r="I2619" s="37"/>
      <c r="J2619" s="37"/>
      <c r="K2619" s="37"/>
      <c r="L2619" s="37"/>
      <c r="M2619" s="79"/>
      <c r="N2619" s="38"/>
      <c r="O2619" s="22" t="str">
        <f>IF(学校情報入力!$C$7="","",IF(学校情報入力!$C$7=登録データ!F2619,1,0))</f>
        <v/>
      </c>
      <c r="P2619" s="22" t="str">
        <f>IF(学校情報入力!$C$7="","",IF(学校情報入力!$C$7=登録データ!M2619,1,0))</f>
        <v/>
      </c>
    </row>
    <row r="2620" spans="1:16">
      <c r="A2620" s="37"/>
      <c r="B2620" s="37"/>
      <c r="C2620" s="37"/>
      <c r="D2620" s="37"/>
      <c r="E2620" s="37"/>
      <c r="F2620" s="37"/>
      <c r="G2620" s="37"/>
      <c r="H2620" s="37"/>
      <c r="I2620" s="37"/>
      <c r="J2620" s="37"/>
      <c r="K2620" s="37"/>
      <c r="L2620" s="37"/>
      <c r="M2620" s="79"/>
      <c r="N2620" s="38"/>
      <c r="O2620" s="22" t="str">
        <f>IF(学校情報入力!$C$7="","",IF(学校情報入力!$C$7=登録データ!F2620,1,0))</f>
        <v/>
      </c>
      <c r="P2620" s="22" t="str">
        <f>IF(学校情報入力!$C$7="","",IF(学校情報入力!$C$7=登録データ!M2620,1,0))</f>
        <v/>
      </c>
    </row>
    <row r="2621" spans="1:16">
      <c r="A2621" s="37"/>
      <c r="B2621" s="37"/>
      <c r="C2621" s="37"/>
      <c r="D2621" s="37"/>
      <c r="E2621" s="37"/>
      <c r="F2621" s="37"/>
      <c r="G2621" s="37"/>
      <c r="H2621" s="37"/>
      <c r="I2621" s="37"/>
      <c r="J2621" s="37"/>
      <c r="K2621" s="37"/>
      <c r="L2621" s="37"/>
      <c r="M2621" s="79"/>
      <c r="N2621" s="38"/>
      <c r="O2621" s="22" t="str">
        <f>IF(学校情報入力!$C$7="","",IF(学校情報入力!$C$7=登録データ!F2621,1,0))</f>
        <v/>
      </c>
      <c r="P2621" s="22" t="str">
        <f>IF(学校情報入力!$C$7="","",IF(学校情報入力!$C$7=登録データ!M2621,1,0))</f>
        <v/>
      </c>
    </row>
    <row r="2622" spans="1:16">
      <c r="A2622" s="37"/>
      <c r="B2622" s="37"/>
      <c r="C2622" s="37"/>
      <c r="D2622" s="37"/>
      <c r="E2622" s="37"/>
      <c r="F2622" s="37"/>
      <c r="G2622" s="37"/>
      <c r="H2622" s="37"/>
      <c r="I2622" s="37"/>
      <c r="J2622" s="37"/>
      <c r="K2622" s="37"/>
      <c r="L2622" s="37"/>
      <c r="M2622" s="79"/>
      <c r="N2622" s="38"/>
      <c r="O2622" s="22" t="str">
        <f>IF(学校情報入力!$C$7="","",IF(学校情報入力!$C$7=登録データ!F2622,1,0))</f>
        <v/>
      </c>
      <c r="P2622" s="22" t="str">
        <f>IF(学校情報入力!$C$7="","",IF(学校情報入力!$C$7=登録データ!M2622,1,0))</f>
        <v/>
      </c>
    </row>
    <row r="2623" spans="1:16">
      <c r="A2623" s="37"/>
      <c r="B2623" s="37"/>
      <c r="C2623" s="37"/>
      <c r="D2623" s="37"/>
      <c r="E2623" s="37"/>
      <c r="F2623" s="37"/>
      <c r="G2623" s="37"/>
      <c r="H2623" s="37"/>
      <c r="I2623" s="37"/>
      <c r="J2623" s="37"/>
      <c r="K2623" s="37"/>
      <c r="L2623" s="37"/>
      <c r="M2623" s="79"/>
      <c r="N2623" s="38"/>
      <c r="O2623" s="22" t="str">
        <f>IF(学校情報入力!$C$7="","",IF(学校情報入力!$C$7=登録データ!F2623,1,0))</f>
        <v/>
      </c>
      <c r="P2623" s="22" t="str">
        <f>IF(学校情報入力!$C$7="","",IF(学校情報入力!$C$7=登録データ!M2623,1,0))</f>
        <v/>
      </c>
    </row>
    <row r="2624" spans="1:16">
      <c r="A2624" s="37"/>
      <c r="B2624" s="37"/>
      <c r="C2624" s="37"/>
      <c r="D2624" s="37"/>
      <c r="E2624" s="37"/>
      <c r="F2624" s="37"/>
      <c r="G2624" s="37"/>
      <c r="H2624" s="37"/>
      <c r="I2624" s="37"/>
      <c r="J2624" s="37"/>
      <c r="K2624" s="37"/>
      <c r="L2624" s="37"/>
      <c r="M2624" s="79"/>
      <c r="N2624" s="38"/>
      <c r="O2624" s="22" t="str">
        <f>IF(学校情報入力!$C$7="","",IF(学校情報入力!$C$7=登録データ!F2624,1,0))</f>
        <v/>
      </c>
      <c r="P2624" s="22" t="str">
        <f>IF(学校情報入力!$C$7="","",IF(学校情報入力!$C$7=登録データ!M2624,1,0))</f>
        <v/>
      </c>
    </row>
    <row r="2625" spans="1:16">
      <c r="A2625" s="37"/>
      <c r="B2625" s="37"/>
      <c r="C2625" s="37"/>
      <c r="D2625" s="37"/>
      <c r="E2625" s="37"/>
      <c r="F2625" s="37"/>
      <c r="G2625" s="37"/>
      <c r="H2625" s="37"/>
      <c r="I2625" s="37"/>
      <c r="J2625" s="37"/>
      <c r="K2625" s="37"/>
      <c r="L2625" s="37"/>
      <c r="M2625" s="79"/>
      <c r="N2625" s="38"/>
      <c r="O2625" s="22" t="str">
        <f>IF(学校情報入力!$C$7="","",IF(学校情報入力!$C$7=登録データ!F2625,1,0))</f>
        <v/>
      </c>
      <c r="P2625" s="22" t="str">
        <f>IF(学校情報入力!$C$7="","",IF(学校情報入力!$C$7=登録データ!M2625,1,0))</f>
        <v/>
      </c>
    </row>
    <row r="2626" spans="1:16">
      <c r="A2626" s="37"/>
      <c r="B2626" s="37"/>
      <c r="C2626" s="37"/>
      <c r="D2626" s="37"/>
      <c r="E2626" s="37"/>
      <c r="F2626" s="37"/>
      <c r="G2626" s="37"/>
      <c r="H2626" s="37"/>
      <c r="I2626" s="37"/>
      <c r="J2626" s="37"/>
      <c r="K2626" s="37"/>
      <c r="L2626" s="37"/>
      <c r="M2626" s="79"/>
      <c r="N2626" s="38"/>
      <c r="O2626" s="22" t="str">
        <f>IF(学校情報入力!$C$7="","",IF(学校情報入力!$C$7=登録データ!F2626,1,0))</f>
        <v/>
      </c>
      <c r="P2626" s="22" t="str">
        <f>IF(学校情報入力!$C$7="","",IF(学校情報入力!$C$7=登録データ!M2626,1,0))</f>
        <v/>
      </c>
    </row>
    <row r="2627" spans="1:16">
      <c r="A2627" s="37"/>
      <c r="B2627" s="37"/>
      <c r="C2627" s="37"/>
      <c r="D2627" s="37"/>
      <c r="E2627" s="37"/>
      <c r="F2627" s="37"/>
      <c r="G2627" s="37"/>
      <c r="H2627" s="37"/>
      <c r="I2627" s="37"/>
      <c r="J2627" s="37"/>
      <c r="K2627" s="37"/>
      <c r="L2627" s="37"/>
      <c r="M2627" s="79"/>
      <c r="N2627" s="38"/>
      <c r="O2627" s="22" t="str">
        <f>IF(学校情報入力!$C$7="","",IF(学校情報入力!$C$7=登録データ!F2627,1,0))</f>
        <v/>
      </c>
      <c r="P2627" s="22" t="str">
        <f>IF(学校情報入力!$C$7="","",IF(学校情報入力!$C$7=登録データ!M2627,1,0))</f>
        <v/>
      </c>
    </row>
    <row r="2628" spans="1:16">
      <c r="A2628" s="37"/>
      <c r="B2628" s="37"/>
      <c r="C2628" s="37"/>
      <c r="D2628" s="37"/>
      <c r="E2628" s="37"/>
      <c r="F2628" s="37"/>
      <c r="G2628" s="37"/>
      <c r="H2628" s="37"/>
      <c r="I2628" s="37"/>
      <c r="J2628" s="37"/>
      <c r="K2628" s="37"/>
      <c r="L2628" s="37"/>
      <c r="M2628" s="79"/>
      <c r="N2628" s="38"/>
      <c r="O2628" s="22" t="str">
        <f>IF(学校情報入力!$C$7="","",IF(学校情報入力!$C$7=登録データ!F2628,1,0))</f>
        <v/>
      </c>
      <c r="P2628" s="22" t="str">
        <f>IF(学校情報入力!$C$7="","",IF(学校情報入力!$C$7=登録データ!M2628,1,0))</f>
        <v/>
      </c>
    </row>
    <row r="2629" spans="1:16">
      <c r="A2629" s="37"/>
      <c r="B2629" s="37"/>
      <c r="C2629" s="37"/>
      <c r="D2629" s="37"/>
      <c r="E2629" s="37"/>
      <c r="F2629" s="37"/>
      <c r="G2629" s="37"/>
      <c r="H2629" s="37"/>
      <c r="I2629" s="37"/>
      <c r="J2629" s="37"/>
      <c r="K2629" s="37"/>
      <c r="L2629" s="37"/>
      <c r="M2629" s="79"/>
      <c r="N2629" s="38"/>
      <c r="O2629" s="22" t="str">
        <f>IF(学校情報入力!$C$7="","",IF(学校情報入力!$C$7=登録データ!F2629,1,0))</f>
        <v/>
      </c>
      <c r="P2629" s="22" t="str">
        <f>IF(学校情報入力!$C$7="","",IF(学校情報入力!$C$7=登録データ!M2629,1,0))</f>
        <v/>
      </c>
    </row>
    <row r="2630" spans="1:16">
      <c r="A2630" s="37"/>
      <c r="B2630" s="37"/>
      <c r="C2630" s="37"/>
      <c r="D2630" s="37"/>
      <c r="E2630" s="37"/>
      <c r="F2630" s="37"/>
      <c r="G2630" s="37"/>
      <c r="H2630" s="37"/>
      <c r="I2630" s="37"/>
      <c r="J2630" s="37"/>
      <c r="K2630" s="37"/>
      <c r="L2630" s="37"/>
      <c r="M2630" s="79"/>
      <c r="N2630" s="38"/>
      <c r="O2630" s="22" t="str">
        <f>IF(学校情報入力!$C$7="","",IF(学校情報入力!$C$7=登録データ!F2630,1,0))</f>
        <v/>
      </c>
      <c r="P2630" s="22" t="str">
        <f>IF(学校情報入力!$C$7="","",IF(学校情報入力!$C$7=登録データ!M2630,1,0))</f>
        <v/>
      </c>
    </row>
    <row r="2631" spans="1:16">
      <c r="A2631" s="37"/>
      <c r="B2631" s="37"/>
      <c r="C2631" s="37"/>
      <c r="D2631" s="37"/>
      <c r="E2631" s="37"/>
      <c r="F2631" s="37"/>
      <c r="G2631" s="37"/>
      <c r="H2631" s="37"/>
      <c r="I2631" s="37"/>
      <c r="J2631" s="37"/>
      <c r="K2631" s="37"/>
      <c r="L2631" s="37"/>
      <c r="M2631" s="79"/>
      <c r="N2631" s="38"/>
      <c r="O2631" s="22" t="str">
        <f>IF(学校情報入力!$C$7="","",IF(学校情報入力!$C$7=登録データ!F2631,1,0))</f>
        <v/>
      </c>
      <c r="P2631" s="22" t="str">
        <f>IF(学校情報入力!$C$7="","",IF(学校情報入力!$C$7=登録データ!M2631,1,0))</f>
        <v/>
      </c>
    </row>
    <row r="2632" spans="1:16">
      <c r="A2632" s="37"/>
      <c r="B2632" s="37"/>
      <c r="C2632" s="37"/>
      <c r="D2632" s="37"/>
      <c r="E2632" s="37"/>
      <c r="F2632" s="37"/>
      <c r="G2632" s="37"/>
      <c r="H2632" s="37"/>
      <c r="I2632" s="37"/>
      <c r="J2632" s="37"/>
      <c r="K2632" s="37"/>
      <c r="L2632" s="37"/>
      <c r="M2632" s="79"/>
      <c r="N2632" s="38"/>
      <c r="O2632" s="22" t="str">
        <f>IF(学校情報入力!$C$7="","",IF(学校情報入力!$C$7=登録データ!F2632,1,0))</f>
        <v/>
      </c>
      <c r="P2632" s="22" t="str">
        <f>IF(学校情報入力!$C$7="","",IF(学校情報入力!$C$7=登録データ!M2632,1,0))</f>
        <v/>
      </c>
    </row>
    <row r="2633" spans="1:16">
      <c r="A2633" s="37"/>
      <c r="B2633" s="37"/>
      <c r="C2633" s="37"/>
      <c r="D2633" s="37"/>
      <c r="E2633" s="37"/>
      <c r="F2633" s="37"/>
      <c r="G2633" s="37"/>
      <c r="H2633" s="37"/>
      <c r="I2633" s="37"/>
      <c r="J2633" s="37"/>
      <c r="K2633" s="37"/>
      <c r="L2633" s="37"/>
      <c r="M2633" s="79"/>
      <c r="N2633" s="38"/>
      <c r="O2633" s="22" t="str">
        <f>IF(学校情報入力!$C$7="","",IF(学校情報入力!$C$7=登録データ!F2633,1,0))</f>
        <v/>
      </c>
      <c r="P2633" s="22" t="str">
        <f>IF(学校情報入力!$C$7="","",IF(学校情報入力!$C$7=登録データ!M2633,1,0))</f>
        <v/>
      </c>
    </row>
    <row r="2634" spans="1:16">
      <c r="A2634" s="37"/>
      <c r="B2634" s="37"/>
      <c r="C2634" s="37"/>
      <c r="D2634" s="37"/>
      <c r="E2634" s="37"/>
      <c r="F2634" s="37"/>
      <c r="G2634" s="37"/>
      <c r="H2634" s="37"/>
      <c r="I2634" s="37"/>
      <c r="J2634" s="37"/>
      <c r="K2634" s="37"/>
      <c r="L2634" s="37"/>
      <c r="M2634" s="79"/>
      <c r="N2634" s="38"/>
      <c r="O2634" s="22" t="str">
        <f>IF(学校情報入力!$C$7="","",IF(学校情報入力!$C$7=登録データ!F2634,1,0))</f>
        <v/>
      </c>
      <c r="P2634" s="22" t="str">
        <f>IF(学校情報入力!$C$7="","",IF(学校情報入力!$C$7=登録データ!M2634,1,0))</f>
        <v/>
      </c>
    </row>
    <row r="2635" spans="1:16">
      <c r="A2635" s="37"/>
      <c r="B2635" s="37"/>
      <c r="C2635" s="37"/>
      <c r="D2635" s="37"/>
      <c r="E2635" s="37"/>
      <c r="F2635" s="37"/>
      <c r="G2635" s="37"/>
      <c r="H2635" s="37"/>
      <c r="I2635" s="37"/>
      <c r="J2635" s="37"/>
      <c r="K2635" s="37"/>
      <c r="L2635" s="37"/>
      <c r="M2635" s="79"/>
      <c r="N2635" s="38"/>
      <c r="O2635" s="22" t="str">
        <f>IF(学校情報入力!$C$7="","",IF(学校情報入力!$C$7=登録データ!F2635,1,0))</f>
        <v/>
      </c>
      <c r="P2635" s="22" t="str">
        <f>IF(学校情報入力!$C$7="","",IF(学校情報入力!$C$7=登録データ!M2635,1,0))</f>
        <v/>
      </c>
    </row>
    <row r="2636" spans="1:16">
      <c r="A2636" s="37"/>
      <c r="B2636" s="37"/>
      <c r="C2636" s="37"/>
      <c r="D2636" s="37"/>
      <c r="E2636" s="37"/>
      <c r="F2636" s="37"/>
      <c r="G2636" s="37"/>
      <c r="H2636" s="37"/>
      <c r="I2636" s="37"/>
      <c r="J2636" s="37"/>
      <c r="K2636" s="37"/>
      <c r="L2636" s="37"/>
      <c r="M2636" s="79"/>
      <c r="N2636" s="38"/>
      <c r="O2636" s="22" t="str">
        <f>IF(学校情報入力!$C$7="","",IF(学校情報入力!$C$7=登録データ!F2636,1,0))</f>
        <v/>
      </c>
      <c r="P2636" s="22" t="str">
        <f>IF(学校情報入力!$C$7="","",IF(学校情報入力!$C$7=登録データ!M2636,1,0))</f>
        <v/>
      </c>
    </row>
    <row r="2637" spans="1:16">
      <c r="A2637" s="37"/>
      <c r="B2637" s="37"/>
      <c r="C2637" s="37"/>
      <c r="D2637" s="37"/>
      <c r="E2637" s="37"/>
      <c r="F2637" s="37"/>
      <c r="G2637" s="37"/>
      <c r="H2637" s="37"/>
      <c r="I2637" s="37"/>
      <c r="J2637" s="37"/>
      <c r="K2637" s="37"/>
      <c r="L2637" s="37"/>
      <c r="M2637" s="79"/>
      <c r="N2637" s="38"/>
      <c r="O2637" s="22" t="str">
        <f>IF(学校情報入力!$C$7="","",IF(学校情報入力!$C$7=登録データ!F2637,1,0))</f>
        <v/>
      </c>
      <c r="P2637" s="22" t="str">
        <f>IF(学校情報入力!$C$7="","",IF(学校情報入力!$C$7=登録データ!M2637,1,0))</f>
        <v/>
      </c>
    </row>
    <row r="2638" spans="1:16">
      <c r="A2638" s="37"/>
      <c r="B2638" s="37"/>
      <c r="C2638" s="37"/>
      <c r="D2638" s="37"/>
      <c r="E2638" s="37"/>
      <c r="F2638" s="37"/>
      <c r="G2638" s="37"/>
      <c r="H2638" s="37"/>
      <c r="I2638" s="37"/>
      <c r="J2638" s="37"/>
      <c r="K2638" s="37"/>
      <c r="L2638" s="37"/>
      <c r="M2638" s="79"/>
      <c r="N2638" s="38"/>
      <c r="O2638" s="22" t="str">
        <f>IF(学校情報入力!$C$7="","",IF(学校情報入力!$C$7=登録データ!F2638,1,0))</f>
        <v/>
      </c>
      <c r="P2638" s="22" t="str">
        <f>IF(学校情報入力!$C$7="","",IF(学校情報入力!$C$7=登録データ!M2638,1,0))</f>
        <v/>
      </c>
    </row>
    <row r="2639" spans="1:16">
      <c r="A2639" s="37"/>
      <c r="B2639" s="37"/>
      <c r="C2639" s="37"/>
      <c r="D2639" s="37"/>
      <c r="E2639" s="37"/>
      <c r="F2639" s="37"/>
      <c r="G2639" s="37"/>
      <c r="H2639" s="37"/>
      <c r="I2639" s="37"/>
      <c r="J2639" s="37"/>
      <c r="K2639" s="37"/>
      <c r="L2639" s="37"/>
      <c r="M2639" s="79"/>
      <c r="N2639" s="38"/>
      <c r="O2639" s="22" t="str">
        <f>IF(学校情報入力!$C$7="","",IF(学校情報入力!$C$7=登録データ!F2639,1,0))</f>
        <v/>
      </c>
      <c r="P2639" s="22" t="str">
        <f>IF(学校情報入力!$C$7="","",IF(学校情報入力!$C$7=登録データ!M2639,1,0))</f>
        <v/>
      </c>
    </row>
    <row r="2640" spans="1:16">
      <c r="A2640" s="37"/>
      <c r="B2640" s="37"/>
      <c r="C2640" s="37"/>
      <c r="D2640" s="37"/>
      <c r="E2640" s="37"/>
      <c r="F2640" s="37"/>
      <c r="G2640" s="37"/>
      <c r="H2640" s="37"/>
      <c r="I2640" s="37"/>
      <c r="J2640" s="37"/>
      <c r="K2640" s="37"/>
      <c r="L2640" s="37"/>
      <c r="M2640" s="79"/>
      <c r="N2640" s="38"/>
      <c r="O2640" s="22" t="str">
        <f>IF(学校情報入力!$C$7="","",IF(学校情報入力!$C$7=登録データ!F2640,1,0))</f>
        <v/>
      </c>
      <c r="P2640" s="22" t="str">
        <f>IF(学校情報入力!$C$7="","",IF(学校情報入力!$C$7=登録データ!M2640,1,0))</f>
        <v/>
      </c>
    </row>
    <row r="2641" spans="1:16">
      <c r="A2641" s="37"/>
      <c r="B2641" s="37"/>
      <c r="C2641" s="37"/>
      <c r="D2641" s="37"/>
      <c r="E2641" s="37"/>
      <c r="F2641" s="37"/>
      <c r="G2641" s="37"/>
      <c r="H2641" s="37"/>
      <c r="I2641" s="37"/>
      <c r="J2641" s="37"/>
      <c r="K2641" s="37"/>
      <c r="L2641" s="37"/>
      <c r="M2641" s="79"/>
      <c r="N2641" s="38"/>
      <c r="O2641" s="22" t="str">
        <f>IF(学校情報入力!$C$7="","",IF(学校情報入力!$C$7=登録データ!F2641,1,0))</f>
        <v/>
      </c>
      <c r="P2641" s="22" t="str">
        <f>IF(学校情報入力!$C$7="","",IF(学校情報入力!$C$7=登録データ!M2641,1,0))</f>
        <v/>
      </c>
    </row>
    <row r="2642" spans="1:16">
      <c r="A2642" s="37"/>
      <c r="B2642" s="37"/>
      <c r="C2642" s="37"/>
      <c r="D2642" s="37"/>
      <c r="E2642" s="37"/>
      <c r="F2642" s="37"/>
      <c r="G2642" s="37"/>
      <c r="H2642" s="37"/>
      <c r="I2642" s="37"/>
      <c r="J2642" s="37"/>
      <c r="K2642" s="37"/>
      <c r="L2642" s="37"/>
      <c r="M2642" s="79"/>
      <c r="N2642" s="38"/>
      <c r="O2642" s="22" t="str">
        <f>IF(学校情報入力!$C$7="","",IF(学校情報入力!$C$7=登録データ!F2642,1,0))</f>
        <v/>
      </c>
      <c r="P2642" s="22" t="str">
        <f>IF(学校情報入力!$C$7="","",IF(学校情報入力!$C$7=登録データ!M2642,1,0))</f>
        <v/>
      </c>
    </row>
    <row r="2643" spans="1:16">
      <c r="A2643" s="37"/>
      <c r="B2643" s="37"/>
      <c r="C2643" s="37"/>
      <c r="D2643" s="37"/>
      <c r="E2643" s="37"/>
      <c r="F2643" s="37"/>
      <c r="G2643" s="37"/>
      <c r="H2643" s="37"/>
      <c r="I2643" s="37"/>
      <c r="J2643" s="37"/>
      <c r="K2643" s="37"/>
      <c r="L2643" s="37"/>
      <c r="M2643" s="79"/>
      <c r="N2643" s="38"/>
      <c r="O2643" s="22" t="str">
        <f>IF(学校情報入力!$C$7="","",IF(学校情報入力!$C$7=登録データ!F2643,1,0))</f>
        <v/>
      </c>
      <c r="P2643" s="22" t="str">
        <f>IF(学校情報入力!$C$7="","",IF(学校情報入力!$C$7=登録データ!M2643,1,0))</f>
        <v/>
      </c>
    </row>
    <row r="2644" spans="1:16">
      <c r="A2644" s="37"/>
      <c r="B2644" s="37"/>
      <c r="C2644" s="37"/>
      <c r="D2644" s="37"/>
      <c r="E2644" s="37"/>
      <c r="F2644" s="37"/>
      <c r="G2644" s="37"/>
      <c r="H2644" s="37"/>
      <c r="I2644" s="37"/>
      <c r="J2644" s="37"/>
      <c r="K2644" s="37"/>
      <c r="L2644" s="37"/>
      <c r="M2644" s="79"/>
      <c r="N2644" s="38"/>
      <c r="O2644" s="22" t="str">
        <f>IF(学校情報入力!$C$7="","",IF(学校情報入力!$C$7=登録データ!F2644,1,0))</f>
        <v/>
      </c>
      <c r="P2644" s="22" t="str">
        <f>IF(学校情報入力!$C$7="","",IF(学校情報入力!$C$7=登録データ!M2644,1,0))</f>
        <v/>
      </c>
    </row>
    <row r="2645" spans="1:16">
      <c r="A2645" s="37"/>
      <c r="B2645" s="37"/>
      <c r="C2645" s="37"/>
      <c r="D2645" s="37"/>
      <c r="E2645" s="37"/>
      <c r="F2645" s="37"/>
      <c r="G2645" s="37"/>
      <c r="H2645" s="37"/>
      <c r="I2645" s="37"/>
      <c r="J2645" s="37"/>
      <c r="K2645" s="37"/>
      <c r="L2645" s="37"/>
      <c r="M2645" s="79"/>
      <c r="N2645" s="38"/>
      <c r="O2645" s="22" t="str">
        <f>IF(学校情報入力!$C$7="","",IF(学校情報入力!$C$7=登録データ!F2645,1,0))</f>
        <v/>
      </c>
      <c r="P2645" s="22" t="str">
        <f>IF(学校情報入力!$C$7="","",IF(学校情報入力!$C$7=登録データ!M2645,1,0))</f>
        <v/>
      </c>
    </row>
    <row r="2646" spans="1:16">
      <c r="A2646" s="37"/>
      <c r="B2646" s="37"/>
      <c r="C2646" s="37"/>
      <c r="D2646" s="37"/>
      <c r="E2646" s="37"/>
      <c r="F2646" s="37"/>
      <c r="G2646" s="37"/>
      <c r="H2646" s="37"/>
      <c r="I2646" s="37"/>
      <c r="J2646" s="37"/>
      <c r="K2646" s="37"/>
      <c r="L2646" s="37"/>
      <c r="M2646" s="79"/>
      <c r="N2646" s="38"/>
      <c r="O2646" s="22" t="str">
        <f>IF(学校情報入力!$C$7="","",IF(学校情報入力!$C$7=登録データ!F2646,1,0))</f>
        <v/>
      </c>
      <c r="P2646" s="22" t="str">
        <f>IF(学校情報入力!$C$7="","",IF(学校情報入力!$C$7=登録データ!M2646,1,0))</f>
        <v/>
      </c>
    </row>
    <row r="2647" spans="1:16">
      <c r="A2647" s="37"/>
      <c r="B2647" s="37"/>
      <c r="C2647" s="37"/>
      <c r="D2647" s="37"/>
      <c r="E2647" s="37"/>
      <c r="F2647" s="37"/>
      <c r="G2647" s="37"/>
      <c r="H2647" s="37"/>
      <c r="I2647" s="37"/>
      <c r="J2647" s="37"/>
      <c r="K2647" s="37"/>
      <c r="L2647" s="37"/>
      <c r="M2647" s="79"/>
      <c r="N2647" s="38"/>
      <c r="O2647" s="22" t="str">
        <f>IF(学校情報入力!$C$7="","",IF(学校情報入力!$C$7=登録データ!F2647,1,0))</f>
        <v/>
      </c>
      <c r="P2647" s="22" t="str">
        <f>IF(学校情報入力!$C$7="","",IF(学校情報入力!$C$7=登録データ!M2647,1,0))</f>
        <v/>
      </c>
    </row>
    <row r="2648" spans="1:16">
      <c r="A2648" s="37"/>
      <c r="B2648" s="37"/>
      <c r="C2648" s="37"/>
      <c r="D2648" s="37"/>
      <c r="E2648" s="37"/>
      <c r="F2648" s="37"/>
      <c r="G2648" s="37"/>
      <c r="H2648" s="37"/>
      <c r="I2648" s="37"/>
      <c r="J2648" s="37"/>
      <c r="K2648" s="37"/>
      <c r="L2648" s="37"/>
      <c r="M2648" s="79"/>
      <c r="N2648" s="38"/>
      <c r="O2648" s="22" t="str">
        <f>IF(学校情報入力!$C$7="","",IF(学校情報入力!$C$7=登録データ!F2648,1,0))</f>
        <v/>
      </c>
      <c r="P2648" s="22" t="str">
        <f>IF(学校情報入力!$C$7="","",IF(学校情報入力!$C$7=登録データ!M2648,1,0))</f>
        <v/>
      </c>
    </row>
    <row r="2649" spans="1:16">
      <c r="A2649" s="37"/>
      <c r="B2649" s="37"/>
      <c r="C2649" s="37"/>
      <c r="D2649" s="37"/>
      <c r="E2649" s="37"/>
      <c r="F2649" s="37"/>
      <c r="G2649" s="37"/>
      <c r="H2649" s="37"/>
      <c r="I2649" s="37"/>
      <c r="J2649" s="37"/>
      <c r="K2649" s="37"/>
      <c r="L2649" s="37"/>
      <c r="M2649" s="79"/>
      <c r="N2649" s="38"/>
      <c r="O2649" s="22" t="str">
        <f>IF(学校情報入力!$C$7="","",IF(学校情報入力!$C$7=登録データ!F2649,1,0))</f>
        <v/>
      </c>
      <c r="P2649" s="22" t="str">
        <f>IF(学校情報入力!$C$7="","",IF(学校情報入力!$C$7=登録データ!M2649,1,0))</f>
        <v/>
      </c>
    </row>
    <row r="2650" spans="1:16">
      <c r="A2650" s="37"/>
      <c r="B2650" s="37"/>
      <c r="C2650" s="37"/>
      <c r="D2650" s="37"/>
      <c r="E2650" s="37"/>
      <c r="F2650" s="37"/>
      <c r="G2650" s="37"/>
      <c r="H2650" s="37"/>
      <c r="I2650" s="37"/>
      <c r="J2650" s="37"/>
      <c r="K2650" s="37"/>
      <c r="L2650" s="37"/>
      <c r="M2650" s="79"/>
      <c r="N2650" s="38"/>
      <c r="O2650" s="22" t="str">
        <f>IF(学校情報入力!$C$7="","",IF(学校情報入力!$C$7=登録データ!F2650,1,0))</f>
        <v/>
      </c>
      <c r="P2650" s="22" t="str">
        <f>IF(学校情報入力!$C$7="","",IF(学校情報入力!$C$7=登録データ!M2650,1,0))</f>
        <v/>
      </c>
    </row>
    <row r="2651" spans="1:16">
      <c r="A2651" s="37"/>
      <c r="B2651" s="37"/>
      <c r="C2651" s="37"/>
      <c r="D2651" s="37"/>
      <c r="E2651" s="37"/>
      <c r="F2651" s="37"/>
      <c r="G2651" s="37"/>
      <c r="H2651" s="37"/>
      <c r="I2651" s="37"/>
      <c r="J2651" s="37"/>
      <c r="K2651" s="37"/>
      <c r="L2651" s="37"/>
      <c r="M2651" s="79"/>
      <c r="N2651" s="38"/>
      <c r="O2651" s="22" t="str">
        <f>IF(学校情報入力!$C$7="","",IF(学校情報入力!$C$7=登録データ!F2651,1,0))</f>
        <v/>
      </c>
      <c r="P2651" s="22" t="str">
        <f>IF(学校情報入力!$C$7="","",IF(学校情報入力!$C$7=登録データ!M2651,1,0))</f>
        <v/>
      </c>
    </row>
    <row r="2652" spans="1:16">
      <c r="A2652" s="37"/>
      <c r="B2652" s="37"/>
      <c r="C2652" s="37"/>
      <c r="D2652" s="37"/>
      <c r="E2652" s="37"/>
      <c r="F2652" s="37"/>
      <c r="G2652" s="37"/>
      <c r="H2652" s="37"/>
      <c r="I2652" s="37"/>
      <c r="J2652" s="37"/>
      <c r="K2652" s="37"/>
      <c r="L2652" s="37"/>
      <c r="M2652" s="79"/>
      <c r="N2652" s="38"/>
      <c r="O2652" s="22" t="str">
        <f>IF(学校情報入力!$C$7="","",IF(学校情報入力!$C$7=登録データ!F2652,1,0))</f>
        <v/>
      </c>
      <c r="P2652" s="22" t="str">
        <f>IF(学校情報入力!$C$7="","",IF(学校情報入力!$C$7=登録データ!M2652,1,0))</f>
        <v/>
      </c>
    </row>
    <row r="2653" spans="1:16">
      <c r="A2653" s="37"/>
      <c r="B2653" s="37"/>
      <c r="C2653" s="37"/>
      <c r="D2653" s="37"/>
      <c r="E2653" s="37"/>
      <c r="F2653" s="37"/>
      <c r="G2653" s="37"/>
      <c r="H2653" s="37"/>
      <c r="I2653" s="37"/>
      <c r="J2653" s="37"/>
      <c r="K2653" s="37"/>
      <c r="L2653" s="37"/>
      <c r="M2653" s="79"/>
      <c r="N2653" s="38"/>
      <c r="O2653" s="22" t="str">
        <f>IF(学校情報入力!$C$7="","",IF(学校情報入力!$C$7=登録データ!F2653,1,0))</f>
        <v/>
      </c>
      <c r="P2653" s="22" t="str">
        <f>IF(学校情報入力!$C$7="","",IF(学校情報入力!$C$7=登録データ!M2653,1,0))</f>
        <v/>
      </c>
    </row>
    <row r="2654" spans="1:16">
      <c r="A2654" s="37"/>
      <c r="B2654" s="37"/>
      <c r="C2654" s="37"/>
      <c r="D2654" s="37"/>
      <c r="E2654" s="37"/>
      <c r="F2654" s="37"/>
      <c r="G2654" s="37"/>
      <c r="H2654" s="37"/>
      <c r="I2654" s="37"/>
      <c r="J2654" s="37"/>
      <c r="K2654" s="37"/>
      <c r="L2654" s="37"/>
      <c r="M2654" s="79"/>
      <c r="N2654" s="38"/>
      <c r="O2654" s="22" t="str">
        <f>IF(学校情報入力!$C$7="","",IF(学校情報入力!$C$7=登録データ!F2654,1,0))</f>
        <v/>
      </c>
      <c r="P2654" s="22" t="str">
        <f>IF(学校情報入力!$C$7="","",IF(学校情報入力!$C$7=登録データ!M2654,1,0))</f>
        <v/>
      </c>
    </row>
    <row r="2655" spans="1:16">
      <c r="A2655" s="37"/>
      <c r="B2655" s="37"/>
      <c r="C2655" s="37"/>
      <c r="D2655" s="37"/>
      <c r="E2655" s="37"/>
      <c r="F2655" s="37"/>
      <c r="G2655" s="37"/>
      <c r="H2655" s="37"/>
      <c r="I2655" s="37"/>
      <c r="J2655" s="37"/>
      <c r="K2655" s="37"/>
      <c r="L2655" s="37"/>
      <c r="M2655" s="79"/>
      <c r="N2655" s="38"/>
      <c r="O2655" s="22" t="str">
        <f>IF(学校情報入力!$C$7="","",IF(学校情報入力!$C$7=登録データ!F2655,1,0))</f>
        <v/>
      </c>
      <c r="P2655" s="22" t="str">
        <f>IF(学校情報入力!$C$7="","",IF(学校情報入力!$C$7=登録データ!M2655,1,0))</f>
        <v/>
      </c>
    </row>
    <row r="2656" spans="1:16">
      <c r="A2656" s="37"/>
      <c r="B2656" s="37"/>
      <c r="C2656" s="37"/>
      <c r="D2656" s="37"/>
      <c r="E2656" s="37"/>
      <c r="F2656" s="37"/>
      <c r="G2656" s="37"/>
      <c r="H2656" s="37"/>
      <c r="I2656" s="37"/>
      <c r="J2656" s="37"/>
      <c r="K2656" s="37"/>
      <c r="L2656" s="37"/>
      <c r="M2656" s="79"/>
      <c r="N2656" s="38"/>
      <c r="O2656" s="22" t="str">
        <f>IF(学校情報入力!$C$7="","",IF(学校情報入力!$C$7=登録データ!F2656,1,0))</f>
        <v/>
      </c>
      <c r="P2656" s="22" t="str">
        <f>IF(学校情報入力!$C$7="","",IF(学校情報入力!$C$7=登録データ!M2656,1,0))</f>
        <v/>
      </c>
    </row>
    <row r="2657" spans="1:16">
      <c r="A2657" s="37"/>
      <c r="B2657" s="37"/>
      <c r="C2657" s="37"/>
      <c r="D2657" s="37"/>
      <c r="E2657" s="37"/>
      <c r="F2657" s="37"/>
      <c r="G2657" s="37"/>
      <c r="H2657" s="37"/>
      <c r="I2657" s="37"/>
      <c r="J2657" s="37"/>
      <c r="K2657" s="37"/>
      <c r="L2657" s="37"/>
      <c r="M2657" s="79"/>
      <c r="N2657" s="38"/>
      <c r="O2657" s="22" t="str">
        <f>IF(学校情報入力!$C$7="","",IF(学校情報入力!$C$7=登録データ!F2657,1,0))</f>
        <v/>
      </c>
      <c r="P2657" s="22" t="str">
        <f>IF(学校情報入力!$C$7="","",IF(学校情報入力!$C$7=登録データ!M2657,1,0))</f>
        <v/>
      </c>
    </row>
    <row r="2658" spans="1:16">
      <c r="A2658" s="37"/>
      <c r="B2658" s="37"/>
      <c r="C2658" s="37"/>
      <c r="D2658" s="37"/>
      <c r="E2658" s="37"/>
      <c r="F2658" s="37"/>
      <c r="G2658" s="37"/>
      <c r="H2658" s="37"/>
      <c r="I2658" s="37"/>
      <c r="J2658" s="37"/>
      <c r="K2658" s="37"/>
      <c r="L2658" s="37"/>
      <c r="M2658" s="79"/>
      <c r="N2658" s="38"/>
      <c r="O2658" s="22" t="str">
        <f>IF(学校情報入力!$C$7="","",IF(学校情報入力!$C$7=登録データ!F2658,1,0))</f>
        <v/>
      </c>
      <c r="P2658" s="22" t="str">
        <f>IF(学校情報入力!$C$7="","",IF(学校情報入力!$C$7=登録データ!M2658,1,0))</f>
        <v/>
      </c>
    </row>
    <row r="2659" spans="1:16">
      <c r="A2659" s="37"/>
      <c r="B2659" s="37"/>
      <c r="C2659" s="37"/>
      <c r="D2659" s="37"/>
      <c r="E2659" s="37"/>
      <c r="F2659" s="37"/>
      <c r="G2659" s="37"/>
      <c r="H2659" s="37"/>
      <c r="I2659" s="37"/>
      <c r="J2659" s="37"/>
      <c r="K2659" s="37"/>
      <c r="L2659" s="37"/>
      <c r="M2659" s="79"/>
      <c r="N2659" s="38"/>
      <c r="O2659" s="22" t="str">
        <f>IF(学校情報入力!$C$7="","",IF(学校情報入力!$C$7=登録データ!F2659,1,0))</f>
        <v/>
      </c>
      <c r="P2659" s="22" t="str">
        <f>IF(学校情報入力!$C$7="","",IF(学校情報入力!$C$7=登録データ!M2659,1,0))</f>
        <v/>
      </c>
    </row>
    <row r="2660" spans="1:16">
      <c r="A2660" s="37"/>
      <c r="B2660" s="37"/>
      <c r="C2660" s="37"/>
      <c r="D2660" s="37"/>
      <c r="E2660" s="37"/>
      <c r="F2660" s="37"/>
      <c r="G2660" s="37"/>
      <c r="H2660" s="37"/>
      <c r="I2660" s="37"/>
      <c r="J2660" s="37"/>
      <c r="K2660" s="37"/>
      <c r="L2660" s="37"/>
      <c r="M2660" s="79"/>
      <c r="N2660" s="38"/>
      <c r="O2660" s="22" t="str">
        <f>IF(学校情報入力!$C$7="","",IF(学校情報入力!$C$7=登録データ!F2660,1,0))</f>
        <v/>
      </c>
      <c r="P2660" s="22" t="str">
        <f>IF(学校情報入力!$C$7="","",IF(学校情報入力!$C$7=登録データ!M2660,1,0))</f>
        <v/>
      </c>
    </row>
    <row r="2661" spans="1:16">
      <c r="A2661" s="37"/>
      <c r="B2661" s="37"/>
      <c r="C2661" s="37"/>
      <c r="D2661" s="37"/>
      <c r="E2661" s="37"/>
      <c r="F2661" s="37"/>
      <c r="G2661" s="37"/>
      <c r="H2661" s="37"/>
      <c r="I2661" s="37"/>
      <c r="J2661" s="37"/>
      <c r="K2661" s="37"/>
      <c r="L2661" s="37"/>
      <c r="M2661" s="79"/>
      <c r="N2661" s="38"/>
      <c r="O2661" s="22" t="str">
        <f>IF(学校情報入力!$C$7="","",IF(学校情報入力!$C$7=登録データ!F2661,1,0))</f>
        <v/>
      </c>
      <c r="P2661" s="22" t="str">
        <f>IF(学校情報入力!$C$7="","",IF(学校情報入力!$C$7=登録データ!M2661,1,0))</f>
        <v/>
      </c>
    </row>
    <row r="2662" spans="1:16">
      <c r="A2662" s="37"/>
      <c r="B2662" s="37"/>
      <c r="C2662" s="37"/>
      <c r="D2662" s="37"/>
      <c r="E2662" s="37"/>
      <c r="F2662" s="37"/>
      <c r="G2662" s="37"/>
      <c r="H2662" s="37"/>
      <c r="I2662" s="37"/>
      <c r="J2662" s="37"/>
      <c r="K2662" s="37"/>
      <c r="L2662" s="37"/>
      <c r="M2662" s="79"/>
      <c r="N2662" s="38"/>
      <c r="O2662" s="22" t="str">
        <f>IF(学校情報入力!$C$7="","",IF(学校情報入力!$C$7=登録データ!F2662,1,0))</f>
        <v/>
      </c>
      <c r="P2662" s="22" t="str">
        <f>IF(学校情報入力!$C$7="","",IF(学校情報入力!$C$7=登録データ!M2662,1,0))</f>
        <v/>
      </c>
    </row>
    <row r="2663" spans="1:16">
      <c r="A2663" s="37"/>
      <c r="B2663" s="37"/>
      <c r="C2663" s="37"/>
      <c r="D2663" s="37"/>
      <c r="E2663" s="37"/>
      <c r="F2663" s="37"/>
      <c r="G2663" s="37"/>
      <c r="H2663" s="37"/>
      <c r="I2663" s="37"/>
      <c r="J2663" s="37"/>
      <c r="K2663" s="37"/>
      <c r="L2663" s="37"/>
      <c r="M2663" s="79"/>
      <c r="N2663" s="38"/>
      <c r="O2663" s="22" t="str">
        <f>IF(学校情報入力!$C$7="","",IF(学校情報入力!$C$7=登録データ!F2663,1,0))</f>
        <v/>
      </c>
      <c r="P2663" s="22" t="str">
        <f>IF(学校情報入力!$C$7="","",IF(学校情報入力!$C$7=登録データ!M2663,1,0))</f>
        <v/>
      </c>
    </row>
    <row r="2664" spans="1:16">
      <c r="A2664" s="37"/>
      <c r="B2664" s="37"/>
      <c r="C2664" s="37"/>
      <c r="D2664" s="37"/>
      <c r="E2664" s="37"/>
      <c r="F2664" s="37"/>
      <c r="G2664" s="37"/>
      <c r="H2664" s="37"/>
      <c r="I2664" s="37"/>
      <c r="J2664" s="37"/>
      <c r="K2664" s="37"/>
      <c r="L2664" s="37"/>
      <c r="M2664" s="79"/>
      <c r="N2664" s="38"/>
      <c r="O2664" s="22" t="str">
        <f>IF(学校情報入力!$C$7="","",IF(学校情報入力!$C$7=登録データ!F2664,1,0))</f>
        <v/>
      </c>
      <c r="P2664" s="22" t="str">
        <f>IF(学校情報入力!$C$7="","",IF(学校情報入力!$C$7=登録データ!M2664,1,0))</f>
        <v/>
      </c>
    </row>
    <row r="2665" spans="1:16">
      <c r="A2665" s="37"/>
      <c r="B2665" s="37"/>
      <c r="C2665" s="37"/>
      <c r="D2665" s="37"/>
      <c r="E2665" s="37"/>
      <c r="F2665" s="37"/>
      <c r="G2665" s="37"/>
      <c r="H2665" s="37"/>
      <c r="I2665" s="37"/>
      <c r="J2665" s="37"/>
      <c r="K2665" s="37"/>
      <c r="L2665" s="37"/>
      <c r="M2665" s="79"/>
      <c r="N2665" s="38"/>
      <c r="O2665" s="22" t="str">
        <f>IF(学校情報入力!$C$7="","",IF(学校情報入力!$C$7=登録データ!F2665,1,0))</f>
        <v/>
      </c>
      <c r="P2665" s="22" t="str">
        <f>IF(学校情報入力!$C$7="","",IF(学校情報入力!$C$7=登録データ!M2665,1,0))</f>
        <v/>
      </c>
    </row>
    <row r="2666" spans="1:16">
      <c r="A2666" s="37"/>
      <c r="B2666" s="37"/>
      <c r="C2666" s="37"/>
      <c r="D2666" s="37"/>
      <c r="E2666" s="37"/>
      <c r="F2666" s="37"/>
      <c r="G2666" s="37"/>
      <c r="H2666" s="37"/>
      <c r="I2666" s="37"/>
      <c r="J2666" s="37"/>
      <c r="K2666" s="37"/>
      <c r="L2666" s="37"/>
      <c r="M2666" s="79"/>
      <c r="N2666" s="38"/>
      <c r="O2666" s="22" t="str">
        <f>IF(学校情報入力!$C$7="","",IF(学校情報入力!$C$7=登録データ!F2666,1,0))</f>
        <v/>
      </c>
      <c r="P2666" s="22" t="str">
        <f>IF(学校情報入力!$C$7="","",IF(学校情報入力!$C$7=登録データ!M2666,1,0))</f>
        <v/>
      </c>
    </row>
    <row r="2667" spans="1:16">
      <c r="A2667" s="37"/>
      <c r="B2667" s="37"/>
      <c r="C2667" s="37"/>
      <c r="D2667" s="37"/>
      <c r="E2667" s="37"/>
      <c r="F2667" s="37"/>
      <c r="G2667" s="37"/>
      <c r="H2667" s="37"/>
      <c r="I2667" s="37"/>
      <c r="J2667" s="37"/>
      <c r="K2667" s="37"/>
      <c r="L2667" s="37"/>
      <c r="M2667" s="79"/>
      <c r="N2667" s="38"/>
      <c r="O2667" s="22" t="str">
        <f>IF(学校情報入力!$C$7="","",IF(学校情報入力!$C$7=登録データ!F2667,1,0))</f>
        <v/>
      </c>
      <c r="P2667" s="22" t="str">
        <f>IF(学校情報入力!$C$7="","",IF(学校情報入力!$C$7=登録データ!M2667,1,0))</f>
        <v/>
      </c>
    </row>
    <row r="2668" spans="1:16">
      <c r="A2668" s="37"/>
      <c r="B2668" s="37"/>
      <c r="C2668" s="37"/>
      <c r="D2668" s="37"/>
      <c r="E2668" s="37"/>
      <c r="F2668" s="37"/>
      <c r="G2668" s="37"/>
      <c r="H2668" s="37"/>
      <c r="I2668" s="37"/>
      <c r="J2668" s="37"/>
      <c r="K2668" s="37"/>
      <c r="L2668" s="37"/>
      <c r="M2668" s="79"/>
      <c r="N2668" s="38"/>
      <c r="O2668" s="22" t="str">
        <f>IF(学校情報入力!$C$7="","",IF(学校情報入力!$C$7=登録データ!F2668,1,0))</f>
        <v/>
      </c>
      <c r="P2668" s="22" t="str">
        <f>IF(学校情報入力!$C$7="","",IF(学校情報入力!$C$7=登録データ!M2668,1,0))</f>
        <v/>
      </c>
    </row>
    <row r="2669" spans="1:16">
      <c r="A2669" s="37"/>
      <c r="B2669" s="37"/>
      <c r="C2669" s="37"/>
      <c r="D2669" s="37"/>
      <c r="E2669" s="37"/>
      <c r="F2669" s="37"/>
      <c r="G2669" s="37"/>
      <c r="H2669" s="37"/>
      <c r="I2669" s="37"/>
      <c r="J2669" s="37"/>
      <c r="K2669" s="37"/>
      <c r="L2669" s="37"/>
      <c r="M2669" s="79"/>
      <c r="N2669" s="38"/>
      <c r="O2669" s="22" t="str">
        <f>IF(学校情報入力!$C$7="","",IF(学校情報入力!$C$7=登録データ!F2669,1,0))</f>
        <v/>
      </c>
      <c r="P2669" s="22" t="str">
        <f>IF(学校情報入力!$C$7="","",IF(学校情報入力!$C$7=登録データ!M2669,1,0))</f>
        <v/>
      </c>
    </row>
    <row r="2670" spans="1:16">
      <c r="A2670" s="37"/>
      <c r="B2670" s="37"/>
      <c r="C2670" s="37"/>
      <c r="D2670" s="37"/>
      <c r="E2670" s="37"/>
      <c r="F2670" s="37"/>
      <c r="G2670" s="37"/>
      <c r="H2670" s="37"/>
      <c r="I2670" s="37"/>
      <c r="J2670" s="37"/>
      <c r="K2670" s="37"/>
      <c r="L2670" s="37"/>
      <c r="M2670" s="79"/>
      <c r="N2670" s="38"/>
      <c r="O2670" s="22" t="str">
        <f>IF(学校情報入力!$C$7="","",IF(学校情報入力!$C$7=登録データ!F2670,1,0))</f>
        <v/>
      </c>
      <c r="P2670" s="22" t="str">
        <f>IF(学校情報入力!$C$7="","",IF(学校情報入力!$C$7=登録データ!M2670,1,0))</f>
        <v/>
      </c>
    </row>
    <row r="2671" spans="1:16">
      <c r="A2671" s="37"/>
      <c r="B2671" s="37"/>
      <c r="C2671" s="37"/>
      <c r="D2671" s="37"/>
      <c r="E2671" s="37"/>
      <c r="F2671" s="37"/>
      <c r="G2671" s="37"/>
      <c r="H2671" s="37"/>
      <c r="I2671" s="37"/>
      <c r="J2671" s="37"/>
      <c r="K2671" s="37"/>
      <c r="L2671" s="37"/>
      <c r="M2671" s="79"/>
      <c r="N2671" s="38"/>
      <c r="O2671" s="22" t="str">
        <f>IF(学校情報入力!$C$7="","",IF(学校情報入力!$C$7=登録データ!F2671,1,0))</f>
        <v/>
      </c>
      <c r="P2671" s="22" t="str">
        <f>IF(学校情報入力!$C$7="","",IF(学校情報入力!$C$7=登録データ!M2671,1,0))</f>
        <v/>
      </c>
    </row>
    <row r="2672" spans="1:16">
      <c r="A2672" s="37"/>
      <c r="B2672" s="37"/>
      <c r="C2672" s="37"/>
      <c r="D2672" s="37"/>
      <c r="E2672" s="37"/>
      <c r="F2672" s="37"/>
      <c r="G2672" s="37"/>
      <c r="H2672" s="37"/>
      <c r="I2672" s="37"/>
      <c r="J2672" s="37"/>
      <c r="K2672" s="37"/>
      <c r="L2672" s="37"/>
      <c r="M2672" s="79"/>
      <c r="N2672" s="38"/>
      <c r="O2672" s="22" t="str">
        <f>IF(学校情報入力!$C$7="","",IF(学校情報入力!$C$7=登録データ!F2672,1,0))</f>
        <v/>
      </c>
      <c r="P2672" s="22" t="str">
        <f>IF(学校情報入力!$C$7="","",IF(学校情報入力!$C$7=登録データ!M2672,1,0))</f>
        <v/>
      </c>
    </row>
    <row r="2673" spans="1:16">
      <c r="A2673" s="37"/>
      <c r="B2673" s="37"/>
      <c r="C2673" s="37"/>
      <c r="D2673" s="37"/>
      <c r="E2673" s="37"/>
      <c r="F2673" s="37"/>
      <c r="G2673" s="37"/>
      <c r="H2673" s="37"/>
      <c r="I2673" s="37"/>
      <c r="J2673" s="37"/>
      <c r="K2673" s="37"/>
      <c r="L2673" s="37"/>
      <c r="M2673" s="79"/>
      <c r="N2673" s="38"/>
      <c r="O2673" s="22" t="str">
        <f>IF(学校情報入力!$C$7="","",IF(学校情報入力!$C$7=登録データ!F2673,1,0))</f>
        <v/>
      </c>
      <c r="P2673" s="22" t="str">
        <f>IF(学校情報入力!$C$7="","",IF(学校情報入力!$C$7=登録データ!M2673,1,0))</f>
        <v/>
      </c>
    </row>
    <row r="2674" spans="1:16">
      <c r="A2674" s="37"/>
      <c r="B2674" s="37"/>
      <c r="C2674" s="37"/>
      <c r="D2674" s="37"/>
      <c r="E2674" s="37"/>
      <c r="F2674" s="37"/>
      <c r="G2674" s="37"/>
      <c r="H2674" s="37"/>
      <c r="I2674" s="37"/>
      <c r="J2674" s="37"/>
      <c r="K2674" s="37"/>
      <c r="L2674" s="37"/>
      <c r="M2674" s="79"/>
      <c r="N2674" s="38"/>
      <c r="O2674" s="22" t="str">
        <f>IF(学校情報入力!$C$7="","",IF(学校情報入力!$C$7=登録データ!F2674,1,0))</f>
        <v/>
      </c>
      <c r="P2674" s="22" t="str">
        <f>IF(学校情報入力!$C$7="","",IF(学校情報入力!$C$7=登録データ!M2674,1,0))</f>
        <v/>
      </c>
    </row>
    <row r="2675" spans="1:16">
      <c r="A2675" s="37"/>
      <c r="B2675" s="37"/>
      <c r="C2675" s="37"/>
      <c r="D2675" s="37"/>
      <c r="E2675" s="37"/>
      <c r="F2675" s="37"/>
      <c r="G2675" s="37"/>
      <c r="H2675" s="37"/>
      <c r="I2675" s="37"/>
      <c r="J2675" s="37"/>
      <c r="K2675" s="37"/>
      <c r="L2675" s="37"/>
      <c r="M2675" s="79"/>
      <c r="N2675" s="38"/>
      <c r="O2675" s="22" t="str">
        <f>IF(学校情報入力!$C$7="","",IF(学校情報入力!$C$7=登録データ!F2675,1,0))</f>
        <v/>
      </c>
      <c r="P2675" s="22" t="str">
        <f>IF(学校情報入力!$C$7="","",IF(学校情報入力!$C$7=登録データ!M2675,1,0))</f>
        <v/>
      </c>
    </row>
    <row r="2676" spans="1:16">
      <c r="A2676" s="37"/>
      <c r="B2676" s="37"/>
      <c r="C2676" s="37"/>
      <c r="D2676" s="37"/>
      <c r="E2676" s="37"/>
      <c r="F2676" s="37"/>
      <c r="G2676" s="37"/>
      <c r="H2676" s="37"/>
      <c r="I2676" s="37"/>
      <c r="J2676" s="37"/>
      <c r="K2676" s="37"/>
      <c r="L2676" s="37"/>
      <c r="M2676" s="79"/>
      <c r="N2676" s="38"/>
      <c r="O2676" s="22" t="str">
        <f>IF(学校情報入力!$C$7="","",IF(学校情報入力!$C$7=登録データ!F2676,1,0))</f>
        <v/>
      </c>
      <c r="P2676" s="22" t="str">
        <f>IF(学校情報入力!$C$7="","",IF(学校情報入力!$C$7=登録データ!M2676,1,0))</f>
        <v/>
      </c>
    </row>
    <row r="2677" spans="1:16">
      <c r="A2677" s="37"/>
      <c r="B2677" s="37"/>
      <c r="C2677" s="37"/>
      <c r="D2677" s="37"/>
      <c r="E2677" s="37"/>
      <c r="F2677" s="37"/>
      <c r="G2677" s="37"/>
      <c r="H2677" s="37"/>
      <c r="I2677" s="37"/>
      <c r="J2677" s="37"/>
      <c r="K2677" s="37"/>
      <c r="L2677" s="37"/>
      <c r="M2677" s="79"/>
      <c r="N2677" s="38"/>
      <c r="O2677" s="22" t="str">
        <f>IF(学校情報入力!$C$7="","",IF(学校情報入力!$C$7=登録データ!F2677,1,0))</f>
        <v/>
      </c>
      <c r="P2677" s="22" t="str">
        <f>IF(学校情報入力!$C$7="","",IF(学校情報入力!$C$7=登録データ!M2677,1,0))</f>
        <v/>
      </c>
    </row>
    <row r="2678" spans="1:16">
      <c r="A2678" s="37"/>
      <c r="B2678" s="37"/>
      <c r="C2678" s="37"/>
      <c r="D2678" s="37"/>
      <c r="E2678" s="37"/>
      <c r="F2678" s="37"/>
      <c r="G2678" s="37"/>
      <c r="H2678" s="37"/>
      <c r="I2678" s="37"/>
      <c r="J2678" s="37"/>
      <c r="K2678" s="37"/>
      <c r="L2678" s="37"/>
      <c r="M2678" s="79"/>
      <c r="N2678" s="38"/>
      <c r="O2678" s="22" t="str">
        <f>IF(学校情報入力!$C$7="","",IF(学校情報入力!$C$7=登録データ!F2678,1,0))</f>
        <v/>
      </c>
      <c r="P2678" s="22" t="str">
        <f>IF(学校情報入力!$C$7="","",IF(学校情報入力!$C$7=登録データ!M2678,1,0))</f>
        <v/>
      </c>
    </row>
    <row r="2679" spans="1:16">
      <c r="A2679" s="37"/>
      <c r="B2679" s="37"/>
      <c r="C2679" s="37"/>
      <c r="D2679" s="37"/>
      <c r="E2679" s="37"/>
      <c r="F2679" s="37"/>
      <c r="G2679" s="37"/>
      <c r="H2679" s="37"/>
      <c r="I2679" s="37"/>
      <c r="J2679" s="37"/>
      <c r="K2679" s="37"/>
      <c r="L2679" s="37"/>
      <c r="M2679" s="79"/>
      <c r="N2679" s="38"/>
      <c r="O2679" s="22" t="str">
        <f>IF(学校情報入力!$C$7="","",IF(学校情報入力!$C$7=登録データ!F2679,1,0))</f>
        <v/>
      </c>
      <c r="P2679" s="22" t="str">
        <f>IF(学校情報入力!$C$7="","",IF(学校情報入力!$C$7=登録データ!M2679,1,0))</f>
        <v/>
      </c>
    </row>
    <row r="2680" spans="1:16">
      <c r="A2680" s="37"/>
      <c r="B2680" s="37"/>
      <c r="C2680" s="37"/>
      <c r="D2680" s="37"/>
      <c r="E2680" s="37"/>
      <c r="F2680" s="37"/>
      <c r="G2680" s="37"/>
      <c r="H2680" s="37"/>
      <c r="I2680" s="37"/>
      <c r="J2680" s="37"/>
      <c r="K2680" s="37"/>
      <c r="L2680" s="37"/>
      <c r="M2680" s="79"/>
      <c r="N2680" s="38"/>
      <c r="O2680" s="22" t="str">
        <f>IF(学校情報入力!$C$7="","",IF(学校情報入力!$C$7=登録データ!F2680,1,0))</f>
        <v/>
      </c>
      <c r="P2680" s="22" t="str">
        <f>IF(学校情報入力!$C$7="","",IF(学校情報入力!$C$7=登録データ!M2680,1,0))</f>
        <v/>
      </c>
    </row>
    <row r="2681" spans="1:16">
      <c r="A2681" s="37"/>
      <c r="B2681" s="37"/>
      <c r="C2681" s="37"/>
      <c r="D2681" s="37"/>
      <c r="E2681" s="37"/>
      <c r="F2681" s="37"/>
      <c r="G2681" s="37"/>
      <c r="H2681" s="37"/>
      <c r="I2681" s="37"/>
      <c r="J2681" s="37"/>
      <c r="K2681" s="37"/>
      <c r="L2681" s="37"/>
      <c r="M2681" s="79"/>
      <c r="N2681" s="38"/>
      <c r="O2681" s="22" t="str">
        <f>IF(学校情報入力!$C$7="","",IF(学校情報入力!$C$7=登録データ!F2681,1,0))</f>
        <v/>
      </c>
      <c r="P2681" s="22" t="str">
        <f>IF(学校情報入力!$C$7="","",IF(学校情報入力!$C$7=登録データ!M2681,1,0))</f>
        <v/>
      </c>
    </row>
    <row r="2682" spans="1:16">
      <c r="A2682" s="37"/>
      <c r="B2682" s="37"/>
      <c r="C2682" s="37"/>
      <c r="D2682" s="37"/>
      <c r="E2682" s="37"/>
      <c r="F2682" s="37"/>
      <c r="G2682" s="37"/>
      <c r="H2682" s="37"/>
      <c r="I2682" s="37"/>
      <c r="J2682" s="37"/>
      <c r="K2682" s="37"/>
      <c r="L2682" s="37"/>
      <c r="M2682" s="79"/>
      <c r="N2682" s="38"/>
      <c r="O2682" s="22" t="str">
        <f>IF(学校情報入力!$C$7="","",IF(学校情報入力!$C$7=登録データ!F2682,1,0))</f>
        <v/>
      </c>
      <c r="P2682" s="22" t="str">
        <f>IF(学校情報入力!$C$7="","",IF(学校情報入力!$C$7=登録データ!M2682,1,0))</f>
        <v/>
      </c>
    </row>
    <row r="2683" spans="1:16">
      <c r="A2683" s="37"/>
      <c r="B2683" s="37"/>
      <c r="C2683" s="37"/>
      <c r="D2683" s="37"/>
      <c r="E2683" s="37"/>
      <c r="F2683" s="37"/>
      <c r="G2683" s="37"/>
      <c r="H2683" s="37"/>
      <c r="I2683" s="37"/>
      <c r="J2683" s="37"/>
      <c r="K2683" s="37"/>
      <c r="L2683" s="37"/>
      <c r="M2683" s="79"/>
      <c r="N2683" s="38"/>
      <c r="O2683" s="22" t="str">
        <f>IF(学校情報入力!$C$7="","",IF(学校情報入力!$C$7=登録データ!F2683,1,0))</f>
        <v/>
      </c>
      <c r="P2683" s="22" t="str">
        <f>IF(学校情報入力!$C$7="","",IF(学校情報入力!$C$7=登録データ!M2683,1,0))</f>
        <v/>
      </c>
    </row>
    <row r="2684" spans="1:16">
      <c r="A2684" s="37"/>
      <c r="B2684" s="37"/>
      <c r="C2684" s="37"/>
      <c r="D2684" s="37"/>
      <c r="E2684" s="37"/>
      <c r="F2684" s="37"/>
      <c r="G2684" s="37"/>
      <c r="H2684" s="37"/>
      <c r="I2684" s="37"/>
      <c r="J2684" s="37"/>
      <c r="K2684" s="37"/>
      <c r="L2684" s="37"/>
      <c r="M2684" s="79"/>
      <c r="N2684" s="38"/>
      <c r="O2684" s="22" t="str">
        <f>IF(学校情報入力!$C$7="","",IF(学校情報入力!$C$7=登録データ!F2684,1,0))</f>
        <v/>
      </c>
      <c r="P2684" s="22" t="str">
        <f>IF(学校情報入力!$C$7="","",IF(学校情報入力!$C$7=登録データ!M2684,1,0))</f>
        <v/>
      </c>
    </row>
    <row r="2685" spans="1:16">
      <c r="A2685" s="37"/>
      <c r="B2685" s="37"/>
      <c r="C2685" s="37"/>
      <c r="D2685" s="37"/>
      <c r="E2685" s="37"/>
      <c r="F2685" s="37"/>
      <c r="G2685" s="37"/>
      <c r="H2685" s="37"/>
      <c r="I2685" s="37"/>
      <c r="J2685" s="37"/>
      <c r="K2685" s="37"/>
      <c r="L2685" s="37"/>
      <c r="M2685" s="79"/>
      <c r="N2685" s="38"/>
      <c r="O2685" s="22" t="str">
        <f>IF(学校情報入力!$C$7="","",IF(学校情報入力!$C$7=登録データ!F2685,1,0))</f>
        <v/>
      </c>
      <c r="P2685" s="22" t="str">
        <f>IF(学校情報入力!$C$7="","",IF(学校情報入力!$C$7=登録データ!M2685,1,0))</f>
        <v/>
      </c>
    </row>
    <row r="2686" spans="1:16">
      <c r="A2686" s="37"/>
      <c r="B2686" s="37"/>
      <c r="C2686" s="37"/>
      <c r="D2686" s="37"/>
      <c r="E2686" s="37"/>
      <c r="F2686" s="37"/>
      <c r="G2686" s="37"/>
      <c r="H2686" s="37"/>
      <c r="I2686" s="37"/>
      <c r="J2686" s="37"/>
      <c r="K2686" s="37"/>
      <c r="L2686" s="37"/>
      <c r="M2686" s="79"/>
      <c r="N2686" s="38"/>
      <c r="O2686" s="22" t="str">
        <f>IF(学校情報入力!$C$7="","",IF(学校情報入力!$C$7=登録データ!F2686,1,0))</f>
        <v/>
      </c>
      <c r="P2686" s="22" t="str">
        <f>IF(学校情報入力!$C$7="","",IF(学校情報入力!$C$7=登録データ!M2686,1,0))</f>
        <v/>
      </c>
    </row>
    <row r="2687" spans="1:16">
      <c r="A2687" s="37"/>
      <c r="B2687" s="37"/>
      <c r="C2687" s="37"/>
      <c r="D2687" s="37"/>
      <c r="E2687" s="37"/>
      <c r="F2687" s="37"/>
      <c r="G2687" s="37"/>
      <c r="H2687" s="37"/>
      <c r="I2687" s="37"/>
      <c r="J2687" s="37"/>
      <c r="K2687" s="37"/>
      <c r="L2687" s="37"/>
      <c r="M2687" s="79"/>
      <c r="N2687" s="38"/>
      <c r="O2687" s="22" t="str">
        <f>IF(学校情報入力!$C$7="","",IF(学校情報入力!$C$7=登録データ!F2687,1,0))</f>
        <v/>
      </c>
      <c r="P2687" s="22" t="str">
        <f>IF(学校情報入力!$C$7="","",IF(学校情報入力!$C$7=登録データ!M2687,1,0))</f>
        <v/>
      </c>
    </row>
    <row r="2688" spans="1:16">
      <c r="A2688" s="37"/>
      <c r="B2688" s="37"/>
      <c r="C2688" s="37"/>
      <c r="D2688" s="37"/>
      <c r="E2688" s="37"/>
      <c r="F2688" s="37"/>
      <c r="G2688" s="37"/>
      <c r="H2688" s="37"/>
      <c r="I2688" s="37"/>
      <c r="J2688" s="37"/>
      <c r="K2688" s="37"/>
      <c r="L2688" s="37"/>
      <c r="M2688" s="79"/>
      <c r="N2688" s="38"/>
      <c r="O2688" s="22" t="str">
        <f>IF(学校情報入力!$C$7="","",IF(学校情報入力!$C$7=登録データ!F2688,1,0))</f>
        <v/>
      </c>
      <c r="P2688" s="22" t="str">
        <f>IF(学校情報入力!$C$7="","",IF(学校情報入力!$C$7=登録データ!M2688,1,0))</f>
        <v/>
      </c>
    </row>
    <row r="2689" spans="1:16">
      <c r="A2689" s="37"/>
      <c r="B2689" s="37"/>
      <c r="C2689" s="37"/>
      <c r="D2689" s="37"/>
      <c r="E2689" s="37"/>
      <c r="F2689" s="37"/>
      <c r="G2689" s="37"/>
      <c r="H2689" s="37"/>
      <c r="I2689" s="37"/>
      <c r="J2689" s="37"/>
      <c r="K2689" s="37"/>
      <c r="L2689" s="37"/>
      <c r="M2689" s="79"/>
      <c r="N2689" s="38"/>
      <c r="O2689" s="22" t="str">
        <f>IF(学校情報入力!$C$7="","",IF(学校情報入力!$C$7=登録データ!F2689,1,0))</f>
        <v/>
      </c>
      <c r="P2689" s="22" t="str">
        <f>IF(学校情報入力!$C$7="","",IF(学校情報入力!$C$7=登録データ!M2689,1,0))</f>
        <v/>
      </c>
    </row>
    <row r="2690" spans="1:16">
      <c r="A2690" s="37"/>
      <c r="B2690" s="37"/>
      <c r="C2690" s="37"/>
      <c r="D2690" s="37"/>
      <c r="E2690" s="37"/>
      <c r="F2690" s="37"/>
      <c r="G2690" s="37"/>
      <c r="H2690" s="37"/>
      <c r="I2690" s="37"/>
      <c r="J2690" s="37"/>
      <c r="K2690" s="37"/>
      <c r="L2690" s="37"/>
      <c r="M2690" s="79"/>
      <c r="N2690" s="38"/>
      <c r="O2690" s="22" t="str">
        <f>IF(学校情報入力!$C$7="","",IF(学校情報入力!$C$7=登録データ!F2690,1,0))</f>
        <v/>
      </c>
      <c r="P2690" s="22" t="str">
        <f>IF(学校情報入力!$C$7="","",IF(学校情報入力!$C$7=登録データ!M2690,1,0))</f>
        <v/>
      </c>
    </row>
    <row r="2691" spans="1:16">
      <c r="A2691" s="37"/>
      <c r="B2691" s="37"/>
      <c r="C2691" s="37"/>
      <c r="D2691" s="37"/>
      <c r="E2691" s="37"/>
      <c r="F2691" s="37"/>
      <c r="G2691" s="37"/>
      <c r="H2691" s="37"/>
      <c r="I2691" s="37"/>
      <c r="J2691" s="37"/>
      <c r="K2691" s="37"/>
      <c r="L2691" s="37"/>
      <c r="M2691" s="79"/>
      <c r="N2691" s="38"/>
      <c r="O2691" s="22" t="str">
        <f>IF(学校情報入力!$C$7="","",IF(学校情報入力!$C$7=登録データ!F2691,1,0))</f>
        <v/>
      </c>
      <c r="P2691" s="22" t="str">
        <f>IF(学校情報入力!$C$7="","",IF(学校情報入力!$C$7=登録データ!M2691,1,0))</f>
        <v/>
      </c>
    </row>
    <row r="2692" spans="1:16">
      <c r="A2692" s="37"/>
      <c r="B2692" s="37"/>
      <c r="C2692" s="37"/>
      <c r="D2692" s="37"/>
      <c r="E2692" s="37"/>
      <c r="F2692" s="37"/>
      <c r="G2692" s="37"/>
      <c r="H2692" s="37"/>
      <c r="I2692" s="37"/>
      <c r="J2692" s="37"/>
      <c r="K2692" s="37"/>
      <c r="L2692" s="37"/>
      <c r="M2692" s="79"/>
      <c r="N2692" s="38"/>
      <c r="O2692" s="22" t="str">
        <f>IF(学校情報入力!$C$7="","",IF(学校情報入力!$C$7=登録データ!F2692,1,0))</f>
        <v/>
      </c>
      <c r="P2692" s="22" t="str">
        <f>IF(学校情報入力!$C$7="","",IF(学校情報入力!$C$7=登録データ!M2692,1,0))</f>
        <v/>
      </c>
    </row>
    <row r="2693" spans="1:16">
      <c r="A2693" s="37"/>
      <c r="B2693" s="37"/>
      <c r="C2693" s="37"/>
      <c r="D2693" s="37"/>
      <c r="E2693" s="37"/>
      <c r="F2693" s="37"/>
      <c r="G2693" s="37"/>
      <c r="H2693" s="37"/>
      <c r="I2693" s="37"/>
      <c r="J2693" s="37"/>
      <c r="K2693" s="37"/>
      <c r="L2693" s="37"/>
      <c r="M2693" s="79"/>
      <c r="N2693" s="38"/>
      <c r="O2693" s="22" t="str">
        <f>IF(学校情報入力!$C$7="","",IF(学校情報入力!$C$7=登録データ!F2693,1,0))</f>
        <v/>
      </c>
      <c r="P2693" s="22" t="str">
        <f>IF(学校情報入力!$C$7="","",IF(学校情報入力!$C$7=登録データ!M2693,1,0))</f>
        <v/>
      </c>
    </row>
    <row r="2694" spans="1:16">
      <c r="A2694" s="37"/>
      <c r="B2694" s="37"/>
      <c r="C2694" s="37"/>
      <c r="D2694" s="37"/>
      <c r="E2694" s="37"/>
      <c r="F2694" s="37"/>
      <c r="G2694" s="37"/>
      <c r="H2694" s="37"/>
      <c r="I2694" s="37"/>
      <c r="J2694" s="37"/>
      <c r="K2694" s="37"/>
      <c r="L2694" s="37"/>
      <c r="M2694" s="79"/>
      <c r="N2694" s="38"/>
      <c r="O2694" s="22" t="str">
        <f>IF(学校情報入力!$C$7="","",IF(学校情報入力!$C$7=登録データ!F2694,1,0))</f>
        <v/>
      </c>
      <c r="P2694" s="22" t="str">
        <f>IF(学校情報入力!$C$7="","",IF(学校情報入力!$C$7=登録データ!M2694,1,0))</f>
        <v/>
      </c>
    </row>
    <row r="2695" spans="1:16">
      <c r="A2695" s="37"/>
      <c r="B2695" s="37"/>
      <c r="C2695" s="37"/>
      <c r="D2695" s="37"/>
      <c r="E2695" s="37"/>
      <c r="F2695" s="37"/>
      <c r="G2695" s="37"/>
      <c r="H2695" s="37"/>
      <c r="I2695" s="37"/>
      <c r="J2695" s="37"/>
      <c r="K2695" s="37"/>
      <c r="L2695" s="37"/>
      <c r="M2695" s="79"/>
      <c r="N2695" s="38"/>
      <c r="O2695" s="22" t="str">
        <f>IF(学校情報入力!$C$7="","",IF(学校情報入力!$C$7=登録データ!F2695,1,0))</f>
        <v/>
      </c>
      <c r="P2695" s="22" t="str">
        <f>IF(学校情報入力!$C$7="","",IF(学校情報入力!$C$7=登録データ!M2695,1,0))</f>
        <v/>
      </c>
    </row>
    <row r="2696" spans="1:16">
      <c r="A2696" s="37"/>
      <c r="B2696" s="37"/>
      <c r="C2696" s="37"/>
      <c r="D2696" s="37"/>
      <c r="E2696" s="37"/>
      <c r="F2696" s="37"/>
      <c r="G2696" s="37"/>
      <c r="H2696" s="37"/>
      <c r="I2696" s="37"/>
      <c r="J2696" s="37"/>
      <c r="K2696" s="37"/>
      <c r="L2696" s="37"/>
      <c r="M2696" s="79"/>
      <c r="N2696" s="38"/>
      <c r="O2696" s="22" t="str">
        <f>IF(学校情報入力!$C$7="","",IF(学校情報入力!$C$7=登録データ!F2696,1,0))</f>
        <v/>
      </c>
      <c r="P2696" s="22" t="str">
        <f>IF(学校情報入力!$C$7="","",IF(学校情報入力!$C$7=登録データ!M2696,1,0))</f>
        <v/>
      </c>
    </row>
    <row r="2697" spans="1:16">
      <c r="A2697" s="37"/>
      <c r="B2697" s="37"/>
      <c r="C2697" s="37"/>
      <c r="D2697" s="37"/>
      <c r="E2697" s="37"/>
      <c r="F2697" s="37"/>
      <c r="G2697" s="37"/>
      <c r="H2697" s="37"/>
      <c r="I2697" s="37"/>
      <c r="J2697" s="37"/>
      <c r="K2697" s="37"/>
      <c r="L2697" s="37"/>
      <c r="M2697" s="79"/>
      <c r="N2697" s="38"/>
      <c r="O2697" s="22" t="str">
        <f>IF(学校情報入力!$C$7="","",IF(学校情報入力!$C$7=登録データ!F2697,1,0))</f>
        <v/>
      </c>
      <c r="P2697" s="22" t="str">
        <f>IF(学校情報入力!$C$7="","",IF(学校情報入力!$C$7=登録データ!M2697,1,0))</f>
        <v/>
      </c>
    </row>
    <row r="2698" spans="1:16">
      <c r="A2698" s="37"/>
      <c r="B2698" s="37"/>
      <c r="C2698" s="37"/>
      <c r="D2698" s="37"/>
      <c r="E2698" s="37"/>
      <c r="F2698" s="37"/>
      <c r="G2698" s="37"/>
      <c r="H2698" s="37"/>
      <c r="I2698" s="37"/>
      <c r="J2698" s="37"/>
      <c r="K2698" s="37"/>
      <c r="L2698" s="37"/>
      <c r="M2698" s="79"/>
      <c r="N2698" s="38"/>
      <c r="O2698" s="22" t="str">
        <f>IF(学校情報入力!$C$7="","",IF(学校情報入力!$C$7=登録データ!F2698,1,0))</f>
        <v/>
      </c>
      <c r="P2698" s="22" t="str">
        <f>IF(学校情報入力!$C$7="","",IF(学校情報入力!$C$7=登録データ!M2698,1,0))</f>
        <v/>
      </c>
    </row>
    <row r="2699" spans="1:16">
      <c r="A2699" s="37"/>
      <c r="B2699" s="37"/>
      <c r="C2699" s="37"/>
      <c r="D2699" s="37"/>
      <c r="E2699" s="37"/>
      <c r="F2699" s="37"/>
      <c r="G2699" s="37"/>
      <c r="H2699" s="37"/>
      <c r="I2699" s="37"/>
      <c r="J2699" s="37"/>
      <c r="K2699" s="37"/>
      <c r="L2699" s="37"/>
      <c r="M2699" s="79"/>
      <c r="N2699" s="38"/>
      <c r="O2699" s="22" t="str">
        <f>IF(学校情報入力!$C$7="","",IF(学校情報入力!$C$7=登録データ!F2699,1,0))</f>
        <v/>
      </c>
      <c r="P2699" s="22" t="str">
        <f>IF(学校情報入力!$C$7="","",IF(学校情報入力!$C$7=登録データ!M2699,1,0))</f>
        <v/>
      </c>
    </row>
    <row r="2700" spans="1:16">
      <c r="A2700" s="37"/>
      <c r="B2700" s="37"/>
      <c r="C2700" s="37"/>
      <c r="D2700" s="37"/>
      <c r="E2700" s="37"/>
      <c r="F2700" s="37"/>
      <c r="G2700" s="37"/>
      <c r="H2700" s="37"/>
      <c r="I2700" s="37"/>
      <c r="J2700" s="37"/>
      <c r="K2700" s="37"/>
      <c r="L2700" s="37"/>
      <c r="M2700" s="79"/>
      <c r="N2700" s="38"/>
      <c r="O2700" s="22" t="str">
        <f>IF(学校情報入力!$C$7="","",IF(学校情報入力!$C$7=登録データ!F2700,1,0))</f>
        <v/>
      </c>
      <c r="P2700" s="22" t="str">
        <f>IF(学校情報入力!$C$7="","",IF(学校情報入力!$C$7=登録データ!M2700,1,0))</f>
        <v/>
      </c>
    </row>
    <row r="2701" spans="1:16">
      <c r="A2701" s="37"/>
      <c r="B2701" s="37"/>
      <c r="C2701" s="37"/>
      <c r="D2701" s="37"/>
      <c r="E2701" s="37"/>
      <c r="F2701" s="37"/>
      <c r="G2701" s="37"/>
      <c r="H2701" s="37"/>
      <c r="I2701" s="37"/>
      <c r="J2701" s="37"/>
      <c r="K2701" s="37"/>
      <c r="L2701" s="37"/>
      <c r="M2701" s="79"/>
      <c r="N2701" s="38"/>
      <c r="O2701" s="22" t="str">
        <f>IF(学校情報入力!$C$7="","",IF(学校情報入力!$C$7=登録データ!F2701,1,0))</f>
        <v/>
      </c>
      <c r="P2701" s="22" t="str">
        <f>IF(学校情報入力!$C$7="","",IF(学校情報入力!$C$7=登録データ!M2701,1,0))</f>
        <v/>
      </c>
    </row>
    <row r="2702" spans="1:16">
      <c r="A2702" s="37"/>
      <c r="B2702" s="37"/>
      <c r="C2702" s="37"/>
      <c r="D2702" s="37"/>
      <c r="E2702" s="37"/>
      <c r="F2702" s="37"/>
      <c r="G2702" s="37"/>
      <c r="H2702" s="37"/>
      <c r="I2702" s="37"/>
      <c r="J2702" s="37"/>
      <c r="K2702" s="37"/>
      <c r="L2702" s="37"/>
      <c r="M2702" s="79"/>
      <c r="N2702" s="38"/>
      <c r="O2702" s="22" t="str">
        <f>IF(学校情報入力!$C$7="","",IF(学校情報入力!$C$7=登録データ!F2702,1,0))</f>
        <v/>
      </c>
      <c r="P2702" s="22" t="str">
        <f>IF(学校情報入力!$C$7="","",IF(学校情報入力!$C$7=登録データ!M2702,1,0))</f>
        <v/>
      </c>
    </row>
    <row r="2703" spans="1:16">
      <c r="A2703" s="37"/>
      <c r="B2703" s="37"/>
      <c r="C2703" s="37"/>
      <c r="D2703" s="37"/>
      <c r="E2703" s="37"/>
      <c r="F2703" s="37"/>
      <c r="G2703" s="37"/>
      <c r="H2703" s="37"/>
      <c r="I2703" s="37"/>
      <c r="J2703" s="37"/>
      <c r="K2703" s="37"/>
      <c r="L2703" s="37"/>
      <c r="M2703" s="79"/>
      <c r="N2703" s="38"/>
      <c r="O2703" s="22" t="str">
        <f>IF(学校情報入力!$C$7="","",IF(学校情報入力!$C$7=登録データ!F2703,1,0))</f>
        <v/>
      </c>
      <c r="P2703" s="22" t="str">
        <f>IF(学校情報入力!$C$7="","",IF(学校情報入力!$C$7=登録データ!M2703,1,0))</f>
        <v/>
      </c>
    </row>
    <row r="2704" spans="1:16">
      <c r="A2704" s="37"/>
      <c r="B2704" s="37"/>
      <c r="C2704" s="37"/>
      <c r="D2704" s="37"/>
      <c r="E2704" s="37"/>
      <c r="F2704" s="37"/>
      <c r="G2704" s="37"/>
      <c r="H2704" s="37"/>
      <c r="I2704" s="37"/>
      <c r="J2704" s="37"/>
      <c r="K2704" s="37"/>
      <c r="L2704" s="37"/>
      <c r="M2704" s="79"/>
      <c r="N2704" s="38"/>
      <c r="O2704" s="22" t="str">
        <f>IF(学校情報入力!$C$7="","",IF(学校情報入力!$C$7=登録データ!F2704,1,0))</f>
        <v/>
      </c>
      <c r="P2704" s="22" t="str">
        <f>IF(学校情報入力!$C$7="","",IF(学校情報入力!$C$7=登録データ!M2704,1,0))</f>
        <v/>
      </c>
    </row>
    <row r="2705" spans="1:16">
      <c r="A2705" s="37"/>
      <c r="B2705" s="37"/>
      <c r="C2705" s="37"/>
      <c r="D2705" s="37"/>
      <c r="E2705" s="37"/>
      <c r="F2705" s="37"/>
      <c r="G2705" s="37"/>
      <c r="H2705" s="37"/>
      <c r="I2705" s="37"/>
      <c r="J2705" s="37"/>
      <c r="K2705" s="37"/>
      <c r="L2705" s="37"/>
      <c r="M2705" s="79"/>
      <c r="N2705" s="38"/>
      <c r="O2705" s="22" t="str">
        <f>IF(学校情報入力!$C$7="","",IF(学校情報入力!$C$7=登録データ!F2705,1,0))</f>
        <v/>
      </c>
      <c r="P2705" s="22" t="str">
        <f>IF(学校情報入力!$C$7="","",IF(学校情報入力!$C$7=登録データ!M2705,1,0))</f>
        <v/>
      </c>
    </row>
    <row r="2706" spans="1:16">
      <c r="A2706" s="37"/>
      <c r="B2706" s="37"/>
      <c r="C2706" s="37"/>
      <c r="D2706" s="37"/>
      <c r="E2706" s="37"/>
      <c r="F2706" s="37"/>
      <c r="G2706" s="37"/>
      <c r="H2706" s="37"/>
      <c r="I2706" s="37"/>
      <c r="J2706" s="37"/>
      <c r="K2706" s="37"/>
      <c r="L2706" s="37"/>
      <c r="M2706" s="79"/>
      <c r="N2706" s="38"/>
      <c r="O2706" s="22" t="str">
        <f>IF(学校情報入力!$C$7="","",IF(学校情報入力!$C$7=登録データ!F2706,1,0))</f>
        <v/>
      </c>
      <c r="P2706" s="22" t="str">
        <f>IF(学校情報入力!$C$7="","",IF(学校情報入力!$C$7=登録データ!M2706,1,0))</f>
        <v/>
      </c>
    </row>
    <row r="2707" spans="1:16">
      <c r="A2707" s="37"/>
      <c r="B2707" s="37"/>
      <c r="C2707" s="37"/>
      <c r="D2707" s="37"/>
      <c r="E2707" s="37"/>
      <c r="F2707" s="37"/>
      <c r="G2707" s="37"/>
      <c r="H2707" s="37"/>
      <c r="I2707" s="37"/>
      <c r="J2707" s="37"/>
      <c r="K2707" s="37"/>
      <c r="L2707" s="37"/>
      <c r="M2707" s="79"/>
      <c r="N2707" s="38"/>
      <c r="O2707" s="22" t="str">
        <f>IF(学校情報入力!$C$7="","",IF(学校情報入力!$C$7=登録データ!F2707,1,0))</f>
        <v/>
      </c>
      <c r="P2707" s="22" t="str">
        <f>IF(学校情報入力!$C$7="","",IF(学校情報入力!$C$7=登録データ!M2707,1,0))</f>
        <v/>
      </c>
    </row>
    <row r="2708" spans="1:16">
      <c r="A2708" s="37"/>
      <c r="B2708" s="37"/>
      <c r="C2708" s="37"/>
      <c r="D2708" s="37"/>
      <c r="E2708" s="37"/>
      <c r="F2708" s="37"/>
      <c r="G2708" s="37"/>
      <c r="H2708" s="37"/>
      <c r="I2708" s="37"/>
      <c r="J2708" s="37"/>
      <c r="K2708" s="37"/>
      <c r="L2708" s="37"/>
      <c r="M2708" s="79"/>
      <c r="N2708" s="38"/>
      <c r="O2708" s="22" t="str">
        <f>IF(学校情報入力!$C$7="","",IF(学校情報入力!$C$7=登録データ!F2708,1,0))</f>
        <v/>
      </c>
      <c r="P2708" s="22" t="str">
        <f>IF(学校情報入力!$C$7="","",IF(学校情報入力!$C$7=登録データ!M2708,1,0))</f>
        <v/>
      </c>
    </row>
    <row r="2709" spans="1:16">
      <c r="A2709" s="37"/>
      <c r="B2709" s="37"/>
      <c r="C2709" s="37"/>
      <c r="D2709" s="37"/>
      <c r="E2709" s="37"/>
      <c r="F2709" s="37"/>
      <c r="G2709" s="37"/>
      <c r="H2709" s="37"/>
      <c r="I2709" s="37"/>
      <c r="J2709" s="37"/>
      <c r="K2709" s="37"/>
      <c r="L2709" s="37"/>
      <c r="M2709" s="79"/>
      <c r="N2709" s="38"/>
      <c r="O2709" s="22" t="str">
        <f>IF(学校情報入力!$C$7="","",IF(学校情報入力!$C$7=登録データ!F2709,1,0))</f>
        <v/>
      </c>
      <c r="P2709" s="22" t="str">
        <f>IF(学校情報入力!$C$7="","",IF(学校情報入力!$C$7=登録データ!M2709,1,0))</f>
        <v/>
      </c>
    </row>
    <row r="2710" spans="1:16">
      <c r="A2710" s="37"/>
      <c r="B2710" s="37"/>
      <c r="C2710" s="37"/>
      <c r="D2710" s="37"/>
      <c r="E2710" s="37"/>
      <c r="F2710" s="37"/>
      <c r="G2710" s="37"/>
      <c r="H2710" s="37"/>
      <c r="I2710" s="37"/>
      <c r="J2710" s="37"/>
      <c r="K2710" s="37"/>
      <c r="L2710" s="37"/>
      <c r="M2710" s="79"/>
      <c r="N2710" s="38"/>
      <c r="O2710" s="22" t="str">
        <f>IF(学校情報入力!$C$7="","",IF(学校情報入力!$C$7=登録データ!F2710,1,0))</f>
        <v/>
      </c>
      <c r="P2710" s="22" t="str">
        <f>IF(学校情報入力!$C$7="","",IF(学校情報入力!$C$7=登録データ!M2710,1,0))</f>
        <v/>
      </c>
    </row>
    <row r="2711" spans="1:16">
      <c r="A2711" s="37"/>
      <c r="B2711" s="37"/>
      <c r="C2711" s="37"/>
      <c r="D2711" s="37"/>
      <c r="E2711" s="37"/>
      <c r="F2711" s="37"/>
      <c r="G2711" s="37"/>
      <c r="H2711" s="37"/>
      <c r="I2711" s="37"/>
      <c r="J2711" s="37"/>
      <c r="K2711" s="37"/>
      <c r="L2711" s="37"/>
      <c r="M2711" s="79"/>
      <c r="N2711" s="38"/>
      <c r="O2711" s="22" t="str">
        <f>IF(学校情報入力!$C$7="","",IF(学校情報入力!$C$7=登録データ!F2711,1,0))</f>
        <v/>
      </c>
      <c r="P2711" s="22" t="str">
        <f>IF(学校情報入力!$C$7="","",IF(学校情報入力!$C$7=登録データ!M2711,1,0))</f>
        <v/>
      </c>
    </row>
    <row r="2712" spans="1:16">
      <c r="A2712" s="37"/>
      <c r="B2712" s="37"/>
      <c r="C2712" s="37"/>
      <c r="D2712" s="37"/>
      <c r="E2712" s="37"/>
      <c r="F2712" s="37"/>
      <c r="G2712" s="37"/>
      <c r="H2712" s="37"/>
      <c r="I2712" s="37"/>
      <c r="J2712" s="37"/>
      <c r="K2712" s="37"/>
      <c r="L2712" s="37"/>
      <c r="M2712" s="79"/>
      <c r="N2712" s="38"/>
      <c r="O2712" s="22" t="str">
        <f>IF(学校情報入力!$C$7="","",IF(学校情報入力!$C$7=登録データ!F2712,1,0))</f>
        <v/>
      </c>
      <c r="P2712" s="22" t="str">
        <f>IF(学校情報入力!$C$7="","",IF(学校情報入力!$C$7=登録データ!M2712,1,0))</f>
        <v/>
      </c>
    </row>
    <row r="2713" spans="1:16">
      <c r="A2713" s="37"/>
      <c r="B2713" s="37"/>
      <c r="C2713" s="37"/>
      <c r="D2713" s="37"/>
      <c r="E2713" s="37"/>
      <c r="F2713" s="37"/>
      <c r="G2713" s="37"/>
      <c r="H2713" s="37"/>
      <c r="I2713" s="37"/>
      <c r="J2713" s="37"/>
      <c r="K2713" s="37"/>
      <c r="L2713" s="37"/>
      <c r="M2713" s="79"/>
      <c r="N2713" s="38"/>
      <c r="O2713" s="22" t="str">
        <f>IF(学校情報入力!$C$7="","",IF(学校情報入力!$C$7=登録データ!F2713,1,0))</f>
        <v/>
      </c>
      <c r="P2713" s="22" t="str">
        <f>IF(学校情報入力!$C$7="","",IF(学校情報入力!$C$7=登録データ!M2713,1,0))</f>
        <v/>
      </c>
    </row>
    <row r="2714" spans="1:16">
      <c r="A2714" s="37"/>
      <c r="B2714" s="37"/>
      <c r="C2714" s="37"/>
      <c r="D2714" s="37"/>
      <c r="E2714" s="37"/>
      <c r="F2714" s="37"/>
      <c r="G2714" s="37"/>
      <c r="H2714" s="37"/>
      <c r="I2714" s="37"/>
      <c r="J2714" s="37"/>
      <c r="K2714" s="37"/>
      <c r="L2714" s="37"/>
      <c r="M2714" s="79"/>
      <c r="N2714" s="38"/>
      <c r="O2714" s="22" t="str">
        <f>IF(学校情報入力!$C$7="","",IF(学校情報入力!$C$7=登録データ!F2714,1,0))</f>
        <v/>
      </c>
      <c r="P2714" s="22" t="str">
        <f>IF(学校情報入力!$C$7="","",IF(学校情報入力!$C$7=登録データ!M2714,1,0))</f>
        <v/>
      </c>
    </row>
    <row r="2715" spans="1:16">
      <c r="A2715" s="37"/>
      <c r="B2715" s="37"/>
      <c r="C2715" s="37"/>
      <c r="D2715" s="37"/>
      <c r="E2715" s="37"/>
      <c r="F2715" s="37"/>
      <c r="G2715" s="37"/>
      <c r="H2715" s="37"/>
      <c r="I2715" s="37"/>
      <c r="J2715" s="37"/>
      <c r="K2715" s="37"/>
      <c r="L2715" s="37"/>
      <c r="M2715" s="79"/>
      <c r="N2715" s="38"/>
      <c r="O2715" s="22" t="str">
        <f>IF(学校情報入力!$C$7="","",IF(学校情報入力!$C$7=登録データ!F2715,1,0))</f>
        <v/>
      </c>
      <c r="P2715" s="22" t="str">
        <f>IF(学校情報入力!$C$7="","",IF(学校情報入力!$C$7=登録データ!M2715,1,0))</f>
        <v/>
      </c>
    </row>
    <row r="2716" spans="1:16">
      <c r="A2716" s="37"/>
      <c r="B2716" s="37"/>
      <c r="C2716" s="37"/>
      <c r="D2716" s="37"/>
      <c r="E2716" s="37"/>
      <c r="F2716" s="37"/>
      <c r="G2716" s="37"/>
      <c r="H2716" s="37"/>
      <c r="I2716" s="37"/>
      <c r="J2716" s="37"/>
      <c r="K2716" s="37"/>
      <c r="L2716" s="37"/>
      <c r="M2716" s="79"/>
      <c r="N2716" s="38"/>
      <c r="O2716" s="22" t="str">
        <f>IF(学校情報入力!$C$7="","",IF(学校情報入力!$C$7=登録データ!F2716,1,0))</f>
        <v/>
      </c>
      <c r="P2716" s="22" t="str">
        <f>IF(学校情報入力!$C$7="","",IF(学校情報入力!$C$7=登録データ!M2716,1,0))</f>
        <v/>
      </c>
    </row>
    <row r="2717" spans="1:16">
      <c r="A2717" s="37"/>
      <c r="B2717" s="37"/>
      <c r="C2717" s="37"/>
      <c r="D2717" s="37"/>
      <c r="E2717" s="37"/>
      <c r="F2717" s="37"/>
      <c r="G2717" s="37"/>
      <c r="H2717" s="37"/>
      <c r="I2717" s="37"/>
      <c r="J2717" s="37"/>
      <c r="K2717" s="37"/>
      <c r="L2717" s="37"/>
      <c r="M2717" s="79"/>
      <c r="N2717" s="38"/>
      <c r="O2717" s="22" t="str">
        <f>IF(学校情報入力!$C$7="","",IF(学校情報入力!$C$7=登録データ!F2717,1,0))</f>
        <v/>
      </c>
      <c r="P2717" s="22" t="str">
        <f>IF(学校情報入力!$C$7="","",IF(学校情報入力!$C$7=登録データ!M2717,1,0))</f>
        <v/>
      </c>
    </row>
    <row r="2718" spans="1:16">
      <c r="A2718" s="37"/>
      <c r="B2718" s="37"/>
      <c r="C2718" s="37"/>
      <c r="D2718" s="37"/>
      <c r="E2718" s="37"/>
      <c r="F2718" s="37"/>
      <c r="G2718" s="37"/>
      <c r="H2718" s="37"/>
      <c r="I2718" s="37"/>
      <c r="J2718" s="37"/>
      <c r="K2718" s="37"/>
      <c r="L2718" s="37"/>
      <c r="M2718" s="79"/>
      <c r="N2718" s="38"/>
      <c r="O2718" s="22" t="str">
        <f>IF(学校情報入力!$C$7="","",IF(学校情報入力!$C$7=登録データ!F2718,1,0))</f>
        <v/>
      </c>
      <c r="P2718" s="22" t="str">
        <f>IF(学校情報入力!$C$7="","",IF(学校情報入力!$C$7=登録データ!M2718,1,0))</f>
        <v/>
      </c>
    </row>
    <row r="2719" spans="1:16">
      <c r="A2719" s="37"/>
      <c r="B2719" s="37"/>
      <c r="C2719" s="37"/>
      <c r="D2719" s="37"/>
      <c r="E2719" s="37"/>
      <c r="F2719" s="37"/>
      <c r="G2719" s="37"/>
      <c r="H2719" s="37"/>
      <c r="I2719" s="37"/>
      <c r="J2719" s="37"/>
      <c r="K2719" s="37"/>
      <c r="L2719" s="37"/>
      <c r="M2719" s="79"/>
      <c r="N2719" s="38"/>
      <c r="O2719" s="22" t="str">
        <f>IF(学校情報入力!$C$7="","",IF(学校情報入力!$C$7=登録データ!F2719,1,0))</f>
        <v/>
      </c>
      <c r="P2719" s="22" t="str">
        <f>IF(学校情報入力!$C$7="","",IF(学校情報入力!$C$7=登録データ!M2719,1,0))</f>
        <v/>
      </c>
    </row>
    <row r="2720" spans="1:16">
      <c r="A2720" s="37"/>
      <c r="B2720" s="37"/>
      <c r="C2720" s="37"/>
      <c r="D2720" s="37"/>
      <c r="E2720" s="37"/>
      <c r="F2720" s="37"/>
      <c r="G2720" s="37"/>
      <c r="H2720" s="37"/>
      <c r="I2720" s="37"/>
      <c r="J2720" s="37"/>
      <c r="K2720" s="37"/>
      <c r="L2720" s="37"/>
      <c r="M2720" s="79"/>
      <c r="N2720" s="38"/>
      <c r="O2720" s="22" t="str">
        <f>IF(学校情報入力!$C$7="","",IF(学校情報入力!$C$7=登録データ!F2720,1,0))</f>
        <v/>
      </c>
      <c r="P2720" s="22" t="str">
        <f>IF(学校情報入力!$C$7="","",IF(学校情報入力!$C$7=登録データ!M2720,1,0))</f>
        <v/>
      </c>
    </row>
    <row r="2721" spans="1:16">
      <c r="A2721" s="37"/>
      <c r="B2721" s="37"/>
      <c r="C2721" s="37"/>
      <c r="D2721" s="37"/>
      <c r="E2721" s="37"/>
      <c r="F2721" s="37"/>
      <c r="G2721" s="37"/>
      <c r="H2721" s="37"/>
      <c r="I2721" s="37"/>
      <c r="J2721" s="37"/>
      <c r="K2721" s="37"/>
      <c r="L2721" s="37"/>
      <c r="M2721" s="79"/>
      <c r="N2721" s="38"/>
      <c r="O2721" s="22" t="str">
        <f>IF(学校情報入力!$C$7="","",IF(学校情報入力!$C$7=登録データ!F2721,1,0))</f>
        <v/>
      </c>
      <c r="P2721" s="22" t="str">
        <f>IF(学校情報入力!$C$7="","",IF(学校情報入力!$C$7=登録データ!M2721,1,0))</f>
        <v/>
      </c>
    </row>
    <row r="2722" spans="1:16">
      <c r="A2722" s="37"/>
      <c r="B2722" s="37"/>
      <c r="C2722" s="37"/>
      <c r="D2722" s="37"/>
      <c r="E2722" s="37"/>
      <c r="F2722" s="37"/>
      <c r="G2722" s="37"/>
      <c r="H2722" s="37"/>
      <c r="I2722" s="37"/>
      <c r="J2722" s="37"/>
      <c r="K2722" s="37"/>
      <c r="L2722" s="37"/>
      <c r="M2722" s="79"/>
      <c r="N2722" s="38"/>
      <c r="O2722" s="22" t="str">
        <f>IF(学校情報入力!$C$7="","",IF(学校情報入力!$C$7=登録データ!F2722,1,0))</f>
        <v/>
      </c>
      <c r="P2722" s="22" t="str">
        <f>IF(学校情報入力!$C$7="","",IF(学校情報入力!$C$7=登録データ!M2722,1,0))</f>
        <v/>
      </c>
    </row>
    <row r="2723" spans="1:16">
      <c r="A2723" s="37"/>
      <c r="B2723" s="37"/>
      <c r="C2723" s="37"/>
      <c r="D2723" s="37"/>
      <c r="E2723" s="37"/>
      <c r="F2723" s="37"/>
      <c r="G2723" s="37"/>
      <c r="H2723" s="37"/>
      <c r="I2723" s="37"/>
      <c r="J2723" s="37"/>
      <c r="K2723" s="37"/>
      <c r="L2723" s="37"/>
      <c r="M2723" s="79"/>
      <c r="N2723" s="38"/>
      <c r="O2723" s="22" t="str">
        <f>IF(学校情報入力!$C$7="","",IF(学校情報入力!$C$7=登録データ!F2723,1,0))</f>
        <v/>
      </c>
      <c r="P2723" s="22" t="str">
        <f>IF(学校情報入力!$C$7="","",IF(学校情報入力!$C$7=登録データ!M2723,1,0))</f>
        <v/>
      </c>
    </row>
    <row r="2724" spans="1:16">
      <c r="A2724" s="37"/>
      <c r="B2724" s="37"/>
      <c r="C2724" s="37"/>
      <c r="D2724" s="37"/>
      <c r="E2724" s="37"/>
      <c r="F2724" s="37"/>
      <c r="G2724" s="37"/>
      <c r="H2724" s="37"/>
      <c r="I2724" s="37"/>
      <c r="J2724" s="37"/>
      <c r="K2724" s="37"/>
      <c r="L2724" s="37"/>
      <c r="M2724" s="79"/>
      <c r="N2724" s="38"/>
      <c r="O2724" s="22" t="str">
        <f>IF(学校情報入力!$C$7="","",IF(学校情報入力!$C$7=登録データ!F2724,1,0))</f>
        <v/>
      </c>
      <c r="P2724" s="22" t="str">
        <f>IF(学校情報入力!$C$7="","",IF(学校情報入力!$C$7=登録データ!M2724,1,0))</f>
        <v/>
      </c>
    </row>
    <row r="2725" spans="1:16">
      <c r="A2725" s="37"/>
      <c r="B2725" s="37"/>
      <c r="C2725" s="37"/>
      <c r="D2725" s="37"/>
      <c r="E2725" s="37"/>
      <c r="F2725" s="37"/>
      <c r="G2725" s="37"/>
      <c r="H2725" s="37"/>
      <c r="I2725" s="37"/>
      <c r="J2725" s="37"/>
      <c r="K2725" s="37"/>
      <c r="L2725" s="37"/>
      <c r="M2725" s="79"/>
      <c r="N2725" s="38"/>
      <c r="O2725" s="22" t="str">
        <f>IF(学校情報入力!$C$7="","",IF(学校情報入力!$C$7=登録データ!F2725,1,0))</f>
        <v/>
      </c>
      <c r="P2725" s="22" t="str">
        <f>IF(学校情報入力!$C$7="","",IF(学校情報入力!$C$7=登録データ!M2725,1,0))</f>
        <v/>
      </c>
    </row>
    <row r="2726" spans="1:16">
      <c r="A2726" s="37"/>
      <c r="B2726" s="37"/>
      <c r="C2726" s="37"/>
      <c r="D2726" s="37"/>
      <c r="E2726" s="37"/>
      <c r="F2726" s="37"/>
      <c r="G2726" s="37"/>
      <c r="H2726" s="37"/>
      <c r="I2726" s="37"/>
      <c r="J2726" s="37"/>
      <c r="K2726" s="37"/>
      <c r="L2726" s="37"/>
      <c r="M2726" s="79"/>
      <c r="N2726" s="38"/>
      <c r="O2726" s="22" t="str">
        <f>IF(学校情報入力!$C$7="","",IF(学校情報入力!$C$7=登録データ!F2726,1,0))</f>
        <v/>
      </c>
      <c r="P2726" s="22" t="str">
        <f>IF(学校情報入力!$C$7="","",IF(学校情報入力!$C$7=登録データ!M2726,1,0))</f>
        <v/>
      </c>
    </row>
    <row r="2727" spans="1:16">
      <c r="A2727" s="37"/>
      <c r="B2727" s="37"/>
      <c r="C2727" s="37"/>
      <c r="D2727" s="37"/>
      <c r="E2727" s="37"/>
      <c r="F2727" s="37"/>
      <c r="G2727" s="37"/>
      <c r="H2727" s="37"/>
      <c r="I2727" s="37"/>
      <c r="J2727" s="37"/>
      <c r="K2727" s="37"/>
      <c r="L2727" s="37"/>
      <c r="M2727" s="79"/>
      <c r="N2727" s="38"/>
      <c r="O2727" s="22" t="str">
        <f>IF(学校情報入力!$C$7="","",IF(学校情報入力!$C$7=登録データ!F2727,1,0))</f>
        <v/>
      </c>
      <c r="P2727" s="22" t="str">
        <f>IF(学校情報入力!$C$7="","",IF(学校情報入力!$C$7=登録データ!M2727,1,0))</f>
        <v/>
      </c>
    </row>
    <row r="2728" spans="1:16">
      <c r="A2728" s="37"/>
      <c r="B2728" s="37"/>
      <c r="C2728" s="37"/>
      <c r="D2728" s="37"/>
      <c r="E2728" s="37"/>
      <c r="F2728" s="37"/>
      <c r="G2728" s="37"/>
      <c r="H2728" s="37"/>
      <c r="I2728" s="37"/>
      <c r="J2728" s="37"/>
      <c r="K2728" s="37"/>
      <c r="L2728" s="37"/>
      <c r="M2728" s="79"/>
      <c r="N2728" s="38"/>
      <c r="O2728" s="22" t="str">
        <f>IF(学校情報入力!$C$7="","",IF(学校情報入力!$C$7=登録データ!F2728,1,0))</f>
        <v/>
      </c>
      <c r="P2728" s="22" t="str">
        <f>IF(学校情報入力!$C$7="","",IF(学校情報入力!$C$7=登録データ!M2728,1,0))</f>
        <v/>
      </c>
    </row>
    <row r="2729" spans="1:16">
      <c r="A2729" s="37"/>
      <c r="B2729" s="37"/>
      <c r="C2729" s="37"/>
      <c r="D2729" s="37"/>
      <c r="E2729" s="37"/>
      <c r="F2729" s="37"/>
      <c r="G2729" s="37"/>
      <c r="H2729" s="37"/>
      <c r="I2729" s="37"/>
      <c r="J2729" s="37"/>
      <c r="K2729" s="37"/>
      <c r="L2729" s="37"/>
      <c r="M2729" s="79"/>
      <c r="N2729" s="38"/>
      <c r="O2729" s="22" t="str">
        <f>IF(学校情報入力!$C$7="","",IF(学校情報入力!$C$7=登録データ!F2729,1,0))</f>
        <v/>
      </c>
      <c r="P2729" s="22" t="str">
        <f>IF(学校情報入力!$C$7="","",IF(学校情報入力!$C$7=登録データ!M2729,1,0))</f>
        <v/>
      </c>
    </row>
    <row r="2730" spans="1:16">
      <c r="A2730" s="37"/>
      <c r="B2730" s="37"/>
      <c r="C2730" s="37"/>
      <c r="D2730" s="37"/>
      <c r="E2730" s="37"/>
      <c r="F2730" s="37"/>
      <c r="G2730" s="37"/>
      <c r="H2730" s="37"/>
      <c r="I2730" s="37"/>
      <c r="J2730" s="37"/>
      <c r="K2730" s="37"/>
      <c r="L2730" s="37"/>
      <c r="M2730" s="79"/>
      <c r="N2730" s="38"/>
      <c r="O2730" s="22" t="str">
        <f>IF(学校情報入力!$C$7="","",IF(学校情報入力!$C$7=登録データ!F2730,1,0))</f>
        <v/>
      </c>
      <c r="P2730" s="22" t="str">
        <f>IF(学校情報入力!$C$7="","",IF(学校情報入力!$C$7=登録データ!M2730,1,0))</f>
        <v/>
      </c>
    </row>
    <row r="2731" spans="1:16">
      <c r="A2731" s="37"/>
      <c r="B2731" s="37"/>
      <c r="C2731" s="37"/>
      <c r="D2731" s="37"/>
      <c r="E2731" s="37"/>
      <c r="F2731" s="37"/>
      <c r="G2731" s="37"/>
      <c r="H2731" s="37"/>
      <c r="I2731" s="37"/>
      <c r="J2731" s="37"/>
      <c r="K2731" s="37"/>
      <c r="L2731" s="37"/>
      <c r="M2731" s="79"/>
      <c r="N2731" s="38"/>
      <c r="O2731" s="22" t="str">
        <f>IF(学校情報入力!$C$7="","",IF(学校情報入力!$C$7=登録データ!F2731,1,0))</f>
        <v/>
      </c>
      <c r="P2731" s="22" t="str">
        <f>IF(学校情報入力!$C$7="","",IF(学校情報入力!$C$7=登録データ!M2731,1,0))</f>
        <v/>
      </c>
    </row>
    <row r="2732" spans="1:16">
      <c r="A2732" s="37"/>
      <c r="B2732" s="37"/>
      <c r="C2732" s="37"/>
      <c r="D2732" s="37"/>
      <c r="E2732" s="37"/>
      <c r="F2732" s="37"/>
      <c r="G2732" s="37"/>
      <c r="H2732" s="37"/>
      <c r="I2732" s="37"/>
      <c r="J2732" s="37"/>
      <c r="K2732" s="37"/>
      <c r="L2732" s="37"/>
      <c r="M2732" s="79"/>
      <c r="N2732" s="38"/>
      <c r="O2732" s="22" t="str">
        <f>IF(学校情報入力!$C$7="","",IF(学校情報入力!$C$7=登録データ!F2732,1,0))</f>
        <v/>
      </c>
      <c r="P2732" s="22" t="str">
        <f>IF(学校情報入力!$C$7="","",IF(学校情報入力!$C$7=登録データ!M2732,1,0))</f>
        <v/>
      </c>
    </row>
    <row r="2733" spans="1:16">
      <c r="A2733" s="37"/>
      <c r="B2733" s="37"/>
      <c r="C2733" s="37"/>
      <c r="D2733" s="37"/>
      <c r="E2733" s="37"/>
      <c r="F2733" s="37"/>
      <c r="G2733" s="37"/>
      <c r="H2733" s="37"/>
      <c r="I2733" s="37"/>
      <c r="J2733" s="37"/>
      <c r="K2733" s="37"/>
      <c r="L2733" s="37"/>
      <c r="M2733" s="79"/>
      <c r="N2733" s="38"/>
      <c r="O2733" s="22" t="str">
        <f>IF(学校情報入力!$C$7="","",IF(学校情報入力!$C$7=登録データ!F2733,1,0))</f>
        <v/>
      </c>
      <c r="P2733" s="22" t="str">
        <f>IF(学校情報入力!$C$7="","",IF(学校情報入力!$C$7=登録データ!M2733,1,0))</f>
        <v/>
      </c>
    </row>
    <row r="2734" spans="1:16">
      <c r="A2734" s="37"/>
      <c r="B2734" s="37"/>
      <c r="C2734" s="37"/>
      <c r="D2734" s="37"/>
      <c r="E2734" s="37"/>
      <c r="F2734" s="37"/>
      <c r="G2734" s="37"/>
      <c r="H2734" s="37"/>
      <c r="I2734" s="37"/>
      <c r="J2734" s="37"/>
      <c r="K2734" s="37"/>
      <c r="L2734" s="37"/>
      <c r="M2734" s="79"/>
      <c r="N2734" s="38"/>
      <c r="O2734" s="22" t="str">
        <f>IF(学校情報入力!$C$7="","",IF(学校情報入力!$C$7=登録データ!F2734,1,0))</f>
        <v/>
      </c>
      <c r="P2734" s="22" t="str">
        <f>IF(学校情報入力!$C$7="","",IF(学校情報入力!$C$7=登録データ!M2734,1,0))</f>
        <v/>
      </c>
    </row>
    <row r="2735" spans="1:16">
      <c r="A2735" s="37"/>
      <c r="B2735" s="37"/>
      <c r="C2735" s="37"/>
      <c r="D2735" s="37"/>
      <c r="E2735" s="37"/>
      <c r="F2735" s="37"/>
      <c r="G2735" s="37"/>
      <c r="H2735" s="37"/>
      <c r="I2735" s="37"/>
      <c r="J2735" s="37"/>
      <c r="K2735" s="37"/>
      <c r="L2735" s="37"/>
      <c r="M2735" s="79"/>
      <c r="N2735" s="38"/>
      <c r="O2735" s="22" t="str">
        <f>IF(学校情報入力!$C$7="","",IF(学校情報入力!$C$7=登録データ!F2735,1,0))</f>
        <v/>
      </c>
      <c r="P2735" s="22" t="str">
        <f>IF(学校情報入力!$C$7="","",IF(学校情報入力!$C$7=登録データ!M2735,1,0))</f>
        <v/>
      </c>
    </row>
    <row r="2736" spans="1:16">
      <c r="A2736" s="37"/>
      <c r="B2736" s="37"/>
      <c r="C2736" s="37"/>
      <c r="D2736" s="37"/>
      <c r="E2736" s="37"/>
      <c r="F2736" s="37"/>
      <c r="G2736" s="37"/>
      <c r="H2736" s="37"/>
      <c r="I2736" s="37"/>
      <c r="J2736" s="37"/>
      <c r="K2736" s="37"/>
      <c r="L2736" s="37"/>
      <c r="M2736" s="79"/>
      <c r="N2736" s="38"/>
      <c r="O2736" s="22" t="str">
        <f>IF(学校情報入力!$C$7="","",IF(学校情報入力!$C$7=登録データ!F2736,1,0))</f>
        <v/>
      </c>
      <c r="P2736" s="22" t="str">
        <f>IF(学校情報入力!$C$7="","",IF(学校情報入力!$C$7=登録データ!M2736,1,0))</f>
        <v/>
      </c>
    </row>
    <row r="2737" spans="1:16">
      <c r="A2737" s="37"/>
      <c r="B2737" s="37"/>
      <c r="C2737" s="37"/>
      <c r="D2737" s="37"/>
      <c r="E2737" s="37"/>
      <c r="F2737" s="37"/>
      <c r="G2737" s="37"/>
      <c r="H2737" s="37"/>
      <c r="I2737" s="37"/>
      <c r="J2737" s="37"/>
      <c r="K2737" s="37"/>
      <c r="L2737" s="37"/>
      <c r="M2737" s="79"/>
      <c r="N2737" s="38"/>
      <c r="O2737" s="22" t="str">
        <f>IF(学校情報入力!$C$7="","",IF(学校情報入力!$C$7=登録データ!F2737,1,0))</f>
        <v/>
      </c>
      <c r="P2737" s="22" t="str">
        <f>IF(学校情報入力!$C$7="","",IF(学校情報入力!$C$7=登録データ!M2737,1,0))</f>
        <v/>
      </c>
    </row>
    <row r="2738" spans="1:16">
      <c r="A2738" s="37"/>
      <c r="B2738" s="37"/>
      <c r="C2738" s="37"/>
      <c r="D2738" s="37"/>
      <c r="E2738" s="37"/>
      <c r="F2738" s="37"/>
      <c r="G2738" s="37"/>
      <c r="H2738" s="37"/>
      <c r="I2738" s="37"/>
      <c r="J2738" s="37"/>
      <c r="K2738" s="37"/>
      <c r="L2738" s="37"/>
      <c r="M2738" s="79"/>
      <c r="N2738" s="38"/>
      <c r="O2738" s="22" t="str">
        <f>IF(学校情報入力!$C$7="","",IF(学校情報入力!$C$7=登録データ!F2738,1,0))</f>
        <v/>
      </c>
      <c r="P2738" s="22" t="str">
        <f>IF(学校情報入力!$C$7="","",IF(学校情報入力!$C$7=登録データ!M2738,1,0))</f>
        <v/>
      </c>
    </row>
    <row r="2739" spans="1:16">
      <c r="A2739" s="37"/>
      <c r="B2739" s="37"/>
      <c r="C2739" s="37"/>
      <c r="D2739" s="37"/>
      <c r="E2739" s="37"/>
      <c r="F2739" s="37"/>
      <c r="G2739" s="37"/>
      <c r="H2739" s="37"/>
      <c r="I2739" s="37"/>
      <c r="J2739" s="37"/>
      <c r="K2739" s="37"/>
      <c r="L2739" s="37"/>
      <c r="M2739" s="79"/>
      <c r="N2739" s="38"/>
      <c r="O2739" s="22" t="str">
        <f>IF(学校情報入力!$C$7="","",IF(学校情報入力!$C$7=登録データ!F2739,1,0))</f>
        <v/>
      </c>
      <c r="P2739" s="22" t="str">
        <f>IF(学校情報入力!$C$7="","",IF(学校情報入力!$C$7=登録データ!M2739,1,0))</f>
        <v/>
      </c>
    </row>
    <row r="2740" spans="1:16">
      <c r="A2740" s="37"/>
      <c r="B2740" s="37"/>
      <c r="C2740" s="37"/>
      <c r="D2740" s="37"/>
      <c r="E2740" s="37"/>
      <c r="F2740" s="37"/>
      <c r="G2740" s="37"/>
      <c r="H2740" s="37"/>
      <c r="I2740" s="37"/>
      <c r="J2740" s="37"/>
      <c r="K2740" s="37"/>
      <c r="L2740" s="37"/>
      <c r="M2740" s="79"/>
      <c r="N2740" s="38"/>
      <c r="O2740" s="22" t="str">
        <f>IF(学校情報入力!$C$7="","",IF(学校情報入力!$C$7=登録データ!F2740,1,0))</f>
        <v/>
      </c>
      <c r="P2740" s="22" t="str">
        <f>IF(学校情報入力!$C$7="","",IF(学校情報入力!$C$7=登録データ!M2740,1,0))</f>
        <v/>
      </c>
    </row>
    <row r="2741" spans="1:16">
      <c r="A2741" s="37"/>
      <c r="B2741" s="37"/>
      <c r="C2741" s="37"/>
      <c r="D2741" s="37"/>
      <c r="E2741" s="37"/>
      <c r="F2741" s="37"/>
      <c r="G2741" s="37"/>
      <c r="H2741" s="37"/>
      <c r="I2741" s="37"/>
      <c r="J2741" s="37"/>
      <c r="K2741" s="37"/>
      <c r="L2741" s="37"/>
      <c r="M2741" s="79"/>
      <c r="N2741" s="38"/>
      <c r="O2741" s="22" t="str">
        <f>IF(学校情報入力!$C$7="","",IF(学校情報入力!$C$7=登録データ!F2741,1,0))</f>
        <v/>
      </c>
      <c r="P2741" s="22" t="str">
        <f>IF(学校情報入力!$C$7="","",IF(学校情報入力!$C$7=登録データ!M2741,1,0))</f>
        <v/>
      </c>
    </row>
    <row r="2742" spans="1:16">
      <c r="A2742" s="37"/>
      <c r="B2742" s="37"/>
      <c r="C2742" s="37"/>
      <c r="D2742" s="37"/>
      <c r="E2742" s="37"/>
      <c r="F2742" s="37"/>
      <c r="G2742" s="37"/>
      <c r="H2742" s="37"/>
      <c r="I2742" s="37"/>
      <c r="J2742" s="37"/>
      <c r="K2742" s="37"/>
      <c r="L2742" s="37"/>
      <c r="M2742" s="79"/>
      <c r="N2742" s="38"/>
      <c r="O2742" s="22" t="str">
        <f>IF(学校情報入力!$C$7="","",IF(学校情報入力!$C$7=登録データ!F2742,1,0))</f>
        <v/>
      </c>
      <c r="P2742" s="22" t="str">
        <f>IF(学校情報入力!$C$7="","",IF(学校情報入力!$C$7=登録データ!M2742,1,0))</f>
        <v/>
      </c>
    </row>
    <row r="2743" spans="1:16">
      <c r="A2743" s="37"/>
      <c r="B2743" s="37"/>
      <c r="C2743" s="37"/>
      <c r="D2743" s="37"/>
      <c r="E2743" s="37"/>
      <c r="F2743" s="37"/>
      <c r="G2743" s="37"/>
      <c r="H2743" s="37"/>
      <c r="I2743" s="37"/>
      <c r="J2743" s="37"/>
      <c r="K2743" s="37"/>
      <c r="L2743" s="37"/>
      <c r="M2743" s="79"/>
      <c r="N2743" s="38"/>
      <c r="O2743" s="22" t="str">
        <f>IF(学校情報入力!$C$7="","",IF(学校情報入力!$C$7=登録データ!F2743,1,0))</f>
        <v/>
      </c>
      <c r="P2743" s="22" t="str">
        <f>IF(学校情報入力!$C$7="","",IF(学校情報入力!$C$7=登録データ!M2743,1,0))</f>
        <v/>
      </c>
    </row>
    <row r="2744" spans="1:16">
      <c r="A2744" s="37"/>
      <c r="B2744" s="37"/>
      <c r="C2744" s="37"/>
      <c r="D2744" s="37"/>
      <c r="E2744" s="37"/>
      <c r="F2744" s="37"/>
      <c r="G2744" s="37"/>
      <c r="H2744" s="37"/>
      <c r="I2744" s="37"/>
      <c r="J2744" s="37"/>
      <c r="K2744" s="37"/>
      <c r="L2744" s="37"/>
      <c r="M2744" s="79"/>
      <c r="N2744" s="38"/>
      <c r="O2744" s="22" t="str">
        <f>IF(学校情報入力!$C$7="","",IF(学校情報入力!$C$7=登録データ!F2744,1,0))</f>
        <v/>
      </c>
      <c r="P2744" s="22" t="str">
        <f>IF(学校情報入力!$C$7="","",IF(学校情報入力!$C$7=登録データ!M2744,1,0))</f>
        <v/>
      </c>
    </row>
    <row r="2745" spans="1:16">
      <c r="A2745" s="37"/>
      <c r="B2745" s="37"/>
      <c r="C2745" s="37"/>
      <c r="D2745" s="37"/>
      <c r="E2745" s="37"/>
      <c r="F2745" s="37"/>
      <c r="G2745" s="37"/>
      <c r="H2745" s="37"/>
      <c r="I2745" s="37"/>
      <c r="J2745" s="37"/>
      <c r="K2745" s="37"/>
      <c r="L2745" s="37"/>
      <c r="M2745" s="79"/>
      <c r="N2745" s="38"/>
      <c r="O2745" s="22" t="str">
        <f>IF(学校情報入力!$C$7="","",IF(学校情報入力!$C$7=登録データ!F2745,1,0))</f>
        <v/>
      </c>
      <c r="P2745" s="22" t="str">
        <f>IF(学校情報入力!$C$7="","",IF(学校情報入力!$C$7=登録データ!M2745,1,0))</f>
        <v/>
      </c>
    </row>
    <row r="2746" spans="1:16">
      <c r="A2746" s="37"/>
      <c r="B2746" s="37"/>
      <c r="C2746" s="37"/>
      <c r="D2746" s="37"/>
      <c r="E2746" s="37"/>
      <c r="F2746" s="37"/>
      <c r="G2746" s="37"/>
      <c r="H2746" s="37"/>
      <c r="I2746" s="37"/>
      <c r="J2746" s="37"/>
      <c r="K2746" s="37"/>
      <c r="L2746" s="37"/>
      <c r="M2746" s="79"/>
      <c r="N2746" s="38"/>
      <c r="O2746" s="22" t="str">
        <f>IF(学校情報入力!$C$7="","",IF(学校情報入力!$C$7=登録データ!F2746,1,0))</f>
        <v/>
      </c>
      <c r="P2746" s="22" t="str">
        <f>IF(学校情報入力!$C$7="","",IF(学校情報入力!$C$7=登録データ!M2746,1,0))</f>
        <v/>
      </c>
    </row>
    <row r="2747" spans="1:16">
      <c r="A2747" s="37"/>
      <c r="B2747" s="37"/>
      <c r="C2747" s="37"/>
      <c r="D2747" s="37"/>
      <c r="E2747" s="37"/>
      <c r="F2747" s="37"/>
      <c r="G2747" s="37"/>
      <c r="H2747" s="37"/>
      <c r="I2747" s="37"/>
      <c r="J2747" s="37"/>
      <c r="K2747" s="37"/>
      <c r="L2747" s="37"/>
      <c r="M2747" s="79"/>
      <c r="N2747" s="38"/>
      <c r="O2747" s="22" t="str">
        <f>IF(学校情報入力!$C$7="","",IF(学校情報入力!$C$7=登録データ!F2747,1,0))</f>
        <v/>
      </c>
      <c r="P2747" s="22" t="str">
        <f>IF(学校情報入力!$C$7="","",IF(学校情報入力!$C$7=登録データ!M2747,1,0))</f>
        <v/>
      </c>
    </row>
    <row r="2748" spans="1:16">
      <c r="A2748" s="37"/>
      <c r="B2748" s="37"/>
      <c r="C2748" s="37"/>
      <c r="D2748" s="37"/>
      <c r="E2748" s="37"/>
      <c r="F2748" s="37"/>
      <c r="G2748" s="37"/>
      <c r="H2748" s="37"/>
      <c r="I2748" s="37"/>
      <c r="J2748" s="37"/>
      <c r="K2748" s="37"/>
      <c r="L2748" s="37"/>
      <c r="M2748" s="79"/>
      <c r="N2748" s="38"/>
      <c r="O2748" s="22" t="str">
        <f>IF(学校情報入力!$C$7="","",IF(学校情報入力!$C$7=登録データ!F2748,1,0))</f>
        <v/>
      </c>
      <c r="P2748" s="22" t="str">
        <f>IF(学校情報入力!$C$7="","",IF(学校情報入力!$C$7=登録データ!M2748,1,0))</f>
        <v/>
      </c>
    </row>
    <row r="2749" spans="1:16">
      <c r="A2749" s="37"/>
      <c r="B2749" s="37"/>
      <c r="C2749" s="37"/>
      <c r="D2749" s="37"/>
      <c r="E2749" s="37"/>
      <c r="F2749" s="37"/>
      <c r="G2749" s="37"/>
      <c r="H2749" s="37"/>
      <c r="I2749" s="37"/>
      <c r="J2749" s="37"/>
      <c r="K2749" s="37"/>
      <c r="L2749" s="37"/>
      <c r="M2749" s="79"/>
      <c r="N2749" s="38"/>
      <c r="O2749" s="22" t="str">
        <f>IF(学校情報入力!$C$7="","",IF(学校情報入力!$C$7=登録データ!F2749,1,0))</f>
        <v/>
      </c>
      <c r="P2749" s="22" t="str">
        <f>IF(学校情報入力!$C$7="","",IF(学校情報入力!$C$7=登録データ!M2749,1,0))</f>
        <v/>
      </c>
    </row>
    <row r="2750" spans="1:16">
      <c r="A2750" s="37"/>
      <c r="B2750" s="37"/>
      <c r="C2750" s="37"/>
      <c r="D2750" s="37"/>
      <c r="E2750" s="37"/>
      <c r="F2750" s="37"/>
      <c r="G2750" s="37"/>
      <c r="H2750" s="37"/>
      <c r="I2750" s="37"/>
      <c r="J2750" s="37"/>
      <c r="K2750" s="37"/>
      <c r="L2750" s="37"/>
      <c r="M2750" s="79"/>
      <c r="N2750" s="38"/>
      <c r="O2750" s="22" t="str">
        <f>IF(学校情報入力!$C$7="","",IF(学校情報入力!$C$7=登録データ!F2750,1,0))</f>
        <v/>
      </c>
      <c r="P2750" s="22" t="str">
        <f>IF(学校情報入力!$C$7="","",IF(学校情報入力!$C$7=登録データ!M2750,1,0))</f>
        <v/>
      </c>
    </row>
    <row r="2751" spans="1:16">
      <c r="A2751" s="37"/>
      <c r="B2751" s="37"/>
      <c r="C2751" s="37"/>
      <c r="D2751" s="37"/>
      <c r="E2751" s="37"/>
      <c r="F2751" s="37"/>
      <c r="G2751" s="37"/>
      <c r="H2751" s="37"/>
      <c r="I2751" s="37"/>
      <c r="J2751" s="37"/>
      <c r="K2751" s="37"/>
      <c r="L2751" s="37"/>
      <c r="M2751" s="79"/>
      <c r="N2751" s="38"/>
      <c r="O2751" s="22" t="str">
        <f>IF(学校情報入力!$C$7="","",IF(学校情報入力!$C$7=登録データ!F2751,1,0))</f>
        <v/>
      </c>
      <c r="P2751" s="22" t="str">
        <f>IF(学校情報入力!$C$7="","",IF(学校情報入力!$C$7=登録データ!M2751,1,0))</f>
        <v/>
      </c>
    </row>
    <row r="2752" spans="1:16">
      <c r="A2752" s="37"/>
      <c r="B2752" s="37"/>
      <c r="C2752" s="37"/>
      <c r="D2752" s="37"/>
      <c r="E2752" s="37"/>
      <c r="F2752" s="37"/>
      <c r="G2752" s="37"/>
      <c r="H2752" s="37"/>
      <c r="I2752" s="37"/>
      <c r="J2752" s="37"/>
      <c r="K2752" s="37"/>
      <c r="L2752" s="37"/>
      <c r="M2752" s="79"/>
      <c r="N2752" s="38"/>
      <c r="O2752" s="22" t="str">
        <f>IF(学校情報入力!$C$7="","",IF(学校情報入力!$C$7=登録データ!F2752,1,0))</f>
        <v/>
      </c>
      <c r="P2752" s="22" t="str">
        <f>IF(学校情報入力!$C$7="","",IF(学校情報入力!$C$7=登録データ!M2752,1,0))</f>
        <v/>
      </c>
    </row>
    <row r="2753" spans="1:16">
      <c r="A2753" s="37"/>
      <c r="B2753" s="37"/>
      <c r="C2753" s="37"/>
      <c r="D2753" s="37"/>
      <c r="E2753" s="37"/>
      <c r="F2753" s="37"/>
      <c r="G2753" s="37"/>
      <c r="H2753" s="37"/>
      <c r="I2753" s="37"/>
      <c r="J2753" s="37"/>
      <c r="K2753" s="37"/>
      <c r="L2753" s="37"/>
      <c r="M2753" s="79"/>
      <c r="N2753" s="38"/>
      <c r="O2753" s="22" t="str">
        <f>IF(学校情報入力!$C$7="","",IF(学校情報入力!$C$7=登録データ!F2753,1,0))</f>
        <v/>
      </c>
      <c r="P2753" s="22" t="str">
        <f>IF(学校情報入力!$C$7="","",IF(学校情報入力!$C$7=登録データ!M2753,1,0))</f>
        <v/>
      </c>
    </row>
    <row r="2754" spans="1:16">
      <c r="A2754" s="37"/>
      <c r="B2754" s="37"/>
      <c r="C2754" s="37"/>
      <c r="D2754" s="37"/>
      <c r="E2754" s="37"/>
      <c r="F2754" s="37"/>
      <c r="G2754" s="37"/>
      <c r="H2754" s="37"/>
      <c r="I2754" s="37"/>
      <c r="J2754" s="37"/>
      <c r="K2754" s="37"/>
      <c r="L2754" s="37"/>
      <c r="M2754" s="79"/>
      <c r="N2754" s="38"/>
      <c r="O2754" s="22" t="str">
        <f>IF(学校情報入力!$C$7="","",IF(学校情報入力!$C$7=登録データ!F2754,1,0))</f>
        <v/>
      </c>
      <c r="P2754" s="22" t="str">
        <f>IF(学校情報入力!$C$7="","",IF(学校情報入力!$C$7=登録データ!M2754,1,0))</f>
        <v/>
      </c>
    </row>
    <row r="2755" spans="1:16">
      <c r="A2755" s="37"/>
      <c r="B2755" s="37"/>
      <c r="C2755" s="37"/>
      <c r="D2755" s="37"/>
      <c r="E2755" s="37"/>
      <c r="F2755" s="37"/>
      <c r="G2755" s="37"/>
      <c r="H2755" s="37"/>
      <c r="I2755" s="37"/>
      <c r="J2755" s="37"/>
      <c r="K2755" s="37"/>
      <c r="L2755" s="37"/>
      <c r="M2755" s="79"/>
      <c r="N2755" s="38"/>
      <c r="O2755" s="22" t="str">
        <f>IF(学校情報入力!$C$7="","",IF(学校情報入力!$C$7=登録データ!F2755,1,0))</f>
        <v/>
      </c>
      <c r="P2755" s="22" t="str">
        <f>IF(学校情報入力!$C$7="","",IF(学校情報入力!$C$7=登録データ!M2755,1,0))</f>
        <v/>
      </c>
    </row>
    <row r="2756" spans="1:16">
      <c r="A2756" s="37"/>
      <c r="B2756" s="37"/>
      <c r="C2756" s="37"/>
      <c r="D2756" s="37"/>
      <c r="E2756" s="37"/>
      <c r="F2756" s="37"/>
      <c r="G2756" s="37"/>
      <c r="H2756" s="37"/>
      <c r="I2756" s="37"/>
      <c r="J2756" s="37"/>
      <c r="K2756" s="37"/>
      <c r="L2756" s="37"/>
      <c r="M2756" s="79"/>
      <c r="N2756" s="38"/>
      <c r="O2756" s="22" t="str">
        <f>IF(学校情報入力!$C$7="","",IF(学校情報入力!$C$7=登録データ!F2756,1,0))</f>
        <v/>
      </c>
      <c r="P2756" s="22" t="str">
        <f>IF(学校情報入力!$C$7="","",IF(学校情報入力!$C$7=登録データ!M2756,1,0))</f>
        <v/>
      </c>
    </row>
    <row r="2757" spans="1:16">
      <c r="A2757" s="37"/>
      <c r="B2757" s="37"/>
      <c r="C2757" s="37"/>
      <c r="D2757" s="37"/>
      <c r="E2757" s="37"/>
      <c r="F2757" s="37"/>
      <c r="G2757" s="37"/>
      <c r="H2757" s="37"/>
      <c r="I2757" s="37"/>
      <c r="J2757" s="37"/>
      <c r="K2757" s="37"/>
      <c r="L2757" s="37"/>
      <c r="M2757" s="79"/>
      <c r="N2757" s="38"/>
      <c r="O2757" s="22" t="str">
        <f>IF(学校情報入力!$C$7="","",IF(学校情報入力!$C$7=登録データ!F2757,1,0))</f>
        <v/>
      </c>
      <c r="P2757" s="22" t="str">
        <f>IF(学校情報入力!$C$7="","",IF(学校情報入力!$C$7=登録データ!M2757,1,0))</f>
        <v/>
      </c>
    </row>
    <row r="2758" spans="1:16">
      <c r="A2758" s="37"/>
      <c r="B2758" s="37"/>
      <c r="C2758" s="37"/>
      <c r="D2758" s="37"/>
      <c r="E2758" s="37"/>
      <c r="F2758" s="37"/>
      <c r="G2758" s="37"/>
      <c r="H2758" s="37"/>
      <c r="I2758" s="37"/>
      <c r="J2758" s="37"/>
      <c r="K2758" s="37"/>
      <c r="L2758" s="37"/>
      <c r="M2758" s="79"/>
      <c r="N2758" s="38"/>
      <c r="O2758" s="22" t="str">
        <f>IF(学校情報入力!$C$7="","",IF(学校情報入力!$C$7=登録データ!F2758,1,0))</f>
        <v/>
      </c>
      <c r="P2758" s="22" t="str">
        <f>IF(学校情報入力!$C$7="","",IF(学校情報入力!$C$7=登録データ!M2758,1,0))</f>
        <v/>
      </c>
    </row>
    <row r="2759" spans="1:16">
      <c r="A2759" s="37"/>
      <c r="B2759" s="37"/>
      <c r="C2759" s="37"/>
      <c r="D2759" s="37"/>
      <c r="E2759" s="37"/>
      <c r="F2759" s="37"/>
      <c r="G2759" s="37"/>
      <c r="H2759" s="37"/>
      <c r="I2759" s="37"/>
      <c r="J2759" s="37"/>
      <c r="K2759" s="37"/>
      <c r="L2759" s="37"/>
      <c r="M2759" s="79"/>
      <c r="N2759" s="38"/>
      <c r="O2759" s="22" t="str">
        <f>IF(学校情報入力!$C$7="","",IF(学校情報入力!$C$7=登録データ!F2759,1,0))</f>
        <v/>
      </c>
      <c r="P2759" s="22" t="str">
        <f>IF(学校情報入力!$C$7="","",IF(学校情報入力!$C$7=登録データ!M2759,1,0))</f>
        <v/>
      </c>
    </row>
    <row r="2760" spans="1:16">
      <c r="A2760" s="37"/>
      <c r="B2760" s="37"/>
      <c r="C2760" s="37"/>
      <c r="D2760" s="37"/>
      <c r="E2760" s="37"/>
      <c r="F2760" s="37"/>
      <c r="G2760" s="37"/>
      <c r="H2760" s="37"/>
      <c r="I2760" s="37"/>
      <c r="J2760" s="37"/>
      <c r="K2760" s="37"/>
      <c r="L2760" s="37"/>
      <c r="M2760" s="79"/>
      <c r="N2760" s="38"/>
      <c r="O2760" s="22" t="str">
        <f>IF(学校情報入力!$C$7="","",IF(学校情報入力!$C$7=登録データ!F2760,1,0))</f>
        <v/>
      </c>
      <c r="P2760" s="22" t="str">
        <f>IF(学校情報入力!$C$7="","",IF(学校情報入力!$C$7=登録データ!M2760,1,0))</f>
        <v/>
      </c>
    </row>
    <row r="2761" spans="1:16">
      <c r="A2761" s="37"/>
      <c r="B2761" s="37"/>
      <c r="C2761" s="37"/>
      <c r="D2761" s="37"/>
      <c r="E2761" s="37"/>
      <c r="F2761" s="37"/>
      <c r="G2761" s="37"/>
      <c r="H2761" s="37"/>
      <c r="I2761" s="37"/>
      <c r="J2761" s="37"/>
      <c r="K2761" s="37"/>
      <c r="L2761" s="37"/>
      <c r="M2761" s="79"/>
      <c r="N2761" s="38"/>
      <c r="O2761" s="22" t="str">
        <f>IF(学校情報入力!$C$7="","",IF(学校情報入力!$C$7=登録データ!F2761,1,0))</f>
        <v/>
      </c>
      <c r="P2761" s="22" t="str">
        <f>IF(学校情報入力!$C$7="","",IF(学校情報入力!$C$7=登録データ!M2761,1,0))</f>
        <v/>
      </c>
    </row>
    <row r="2762" spans="1:16">
      <c r="A2762" s="37"/>
      <c r="B2762" s="37"/>
      <c r="C2762" s="37"/>
      <c r="D2762" s="37"/>
      <c r="E2762" s="37"/>
      <c r="F2762" s="37"/>
      <c r="G2762" s="37"/>
      <c r="H2762" s="37"/>
      <c r="I2762" s="37"/>
      <c r="J2762" s="37"/>
      <c r="K2762" s="37"/>
      <c r="L2762" s="37"/>
      <c r="M2762" s="79"/>
      <c r="N2762" s="38"/>
      <c r="O2762" s="22" t="str">
        <f>IF(学校情報入力!$C$7="","",IF(学校情報入力!$C$7=登録データ!F2762,1,0))</f>
        <v/>
      </c>
      <c r="P2762" s="22" t="str">
        <f>IF(学校情報入力!$C$7="","",IF(学校情報入力!$C$7=登録データ!M2762,1,0))</f>
        <v/>
      </c>
    </row>
    <row r="2763" spans="1:16">
      <c r="A2763" s="37"/>
      <c r="B2763" s="37"/>
      <c r="C2763" s="37"/>
      <c r="D2763" s="37"/>
      <c r="E2763" s="37"/>
      <c r="F2763" s="37"/>
      <c r="G2763" s="37"/>
      <c r="H2763" s="37"/>
      <c r="I2763" s="37"/>
      <c r="J2763" s="37"/>
      <c r="K2763" s="37"/>
      <c r="L2763" s="37"/>
      <c r="M2763" s="79"/>
      <c r="N2763" s="38"/>
      <c r="O2763" s="22" t="str">
        <f>IF(学校情報入力!$C$7="","",IF(学校情報入力!$C$7=登録データ!F2763,1,0))</f>
        <v/>
      </c>
      <c r="P2763" s="22" t="str">
        <f>IF(学校情報入力!$C$7="","",IF(学校情報入力!$C$7=登録データ!M2763,1,0))</f>
        <v/>
      </c>
    </row>
    <row r="2764" spans="1:16">
      <c r="A2764" s="37"/>
      <c r="B2764" s="37"/>
      <c r="C2764" s="37"/>
      <c r="D2764" s="37"/>
      <c r="E2764" s="37"/>
      <c r="F2764" s="37"/>
      <c r="G2764" s="37"/>
      <c r="H2764" s="37"/>
      <c r="I2764" s="37"/>
      <c r="J2764" s="37"/>
      <c r="K2764" s="37"/>
      <c r="L2764" s="37"/>
      <c r="M2764" s="79"/>
      <c r="N2764" s="38"/>
      <c r="O2764" s="22" t="str">
        <f>IF(学校情報入力!$C$7="","",IF(学校情報入力!$C$7=登録データ!F2764,1,0))</f>
        <v/>
      </c>
      <c r="P2764" s="22" t="str">
        <f>IF(学校情報入力!$C$7="","",IF(学校情報入力!$C$7=登録データ!M2764,1,0))</f>
        <v/>
      </c>
    </row>
    <row r="2765" spans="1:16">
      <c r="A2765" s="37"/>
      <c r="B2765" s="37"/>
      <c r="C2765" s="37"/>
      <c r="D2765" s="37"/>
      <c r="E2765" s="37"/>
      <c r="F2765" s="37"/>
      <c r="G2765" s="37"/>
      <c r="H2765" s="37"/>
      <c r="I2765" s="37"/>
      <c r="J2765" s="37"/>
      <c r="K2765" s="37"/>
      <c r="L2765" s="37"/>
      <c r="M2765" s="79"/>
      <c r="N2765" s="38"/>
      <c r="O2765" s="22" t="str">
        <f>IF(学校情報入力!$C$7="","",IF(学校情報入力!$C$7=登録データ!F2765,1,0))</f>
        <v/>
      </c>
      <c r="P2765" s="22" t="str">
        <f>IF(学校情報入力!$C$7="","",IF(学校情報入力!$C$7=登録データ!M2765,1,0))</f>
        <v/>
      </c>
    </row>
    <row r="2766" spans="1:16">
      <c r="A2766" s="37"/>
      <c r="B2766" s="37"/>
      <c r="C2766" s="37"/>
      <c r="D2766" s="37"/>
      <c r="E2766" s="37"/>
      <c r="F2766" s="37"/>
      <c r="G2766" s="37"/>
      <c r="H2766" s="37"/>
      <c r="I2766" s="37"/>
      <c r="J2766" s="37"/>
      <c r="K2766" s="37"/>
      <c r="L2766" s="37"/>
      <c r="M2766" s="79"/>
      <c r="N2766" s="38"/>
      <c r="O2766" s="22" t="str">
        <f>IF(学校情報入力!$C$7="","",IF(学校情報入力!$C$7=登録データ!F2766,1,0))</f>
        <v/>
      </c>
      <c r="P2766" s="22" t="str">
        <f>IF(学校情報入力!$C$7="","",IF(学校情報入力!$C$7=登録データ!M2766,1,0))</f>
        <v/>
      </c>
    </row>
    <row r="2767" spans="1:16">
      <c r="A2767" s="37"/>
      <c r="B2767" s="37"/>
      <c r="C2767" s="37"/>
      <c r="D2767" s="37"/>
      <c r="E2767" s="37"/>
      <c r="F2767" s="37"/>
      <c r="G2767" s="37"/>
      <c r="H2767" s="37"/>
      <c r="I2767" s="37"/>
      <c r="J2767" s="37"/>
      <c r="K2767" s="37"/>
      <c r="L2767" s="37"/>
      <c r="M2767" s="79"/>
      <c r="N2767" s="38"/>
      <c r="O2767" s="22" t="str">
        <f>IF(学校情報入力!$C$7="","",IF(学校情報入力!$C$7=登録データ!F2767,1,0))</f>
        <v/>
      </c>
      <c r="P2767" s="22" t="str">
        <f>IF(学校情報入力!$C$7="","",IF(学校情報入力!$C$7=登録データ!M2767,1,0))</f>
        <v/>
      </c>
    </row>
    <row r="2768" spans="1:16">
      <c r="A2768" s="37"/>
      <c r="B2768" s="37"/>
      <c r="C2768" s="37"/>
      <c r="D2768" s="37"/>
      <c r="E2768" s="37"/>
      <c r="F2768" s="37"/>
      <c r="G2768" s="37"/>
      <c r="H2768" s="37"/>
      <c r="I2768" s="37"/>
      <c r="J2768" s="37"/>
      <c r="K2768" s="37"/>
      <c r="L2768" s="37"/>
      <c r="M2768" s="79"/>
      <c r="N2768" s="38"/>
      <c r="O2768" s="22" t="str">
        <f>IF(学校情報入力!$C$7="","",IF(学校情報入力!$C$7=登録データ!F2768,1,0))</f>
        <v/>
      </c>
      <c r="P2768" s="22" t="str">
        <f>IF(学校情報入力!$C$7="","",IF(学校情報入力!$C$7=登録データ!M2768,1,0))</f>
        <v/>
      </c>
    </row>
    <row r="2769" spans="1:16">
      <c r="A2769" s="37"/>
      <c r="B2769" s="37"/>
      <c r="C2769" s="37"/>
      <c r="D2769" s="37"/>
      <c r="E2769" s="37"/>
      <c r="F2769" s="37"/>
      <c r="G2769" s="37"/>
      <c r="H2769" s="37"/>
      <c r="I2769" s="37"/>
      <c r="J2769" s="37"/>
      <c r="K2769" s="37"/>
      <c r="L2769" s="37"/>
      <c r="M2769" s="79"/>
      <c r="N2769" s="38"/>
      <c r="O2769" s="22" t="str">
        <f>IF(学校情報入力!$C$7="","",IF(学校情報入力!$C$7=登録データ!F2769,1,0))</f>
        <v/>
      </c>
      <c r="P2769" s="22" t="str">
        <f>IF(学校情報入力!$C$7="","",IF(学校情報入力!$C$7=登録データ!M2769,1,0))</f>
        <v/>
      </c>
    </row>
    <row r="2770" spans="1:16">
      <c r="A2770" s="37"/>
      <c r="B2770" s="37"/>
      <c r="C2770" s="37"/>
      <c r="D2770" s="37"/>
      <c r="E2770" s="37"/>
      <c r="F2770" s="37"/>
      <c r="G2770" s="37"/>
      <c r="H2770" s="37"/>
      <c r="I2770" s="37"/>
      <c r="J2770" s="37"/>
      <c r="K2770" s="37"/>
      <c r="L2770" s="37"/>
      <c r="M2770" s="79"/>
      <c r="N2770" s="38"/>
      <c r="O2770" s="22" t="str">
        <f>IF(学校情報入力!$C$7="","",IF(学校情報入力!$C$7=登録データ!F2770,1,0))</f>
        <v/>
      </c>
      <c r="P2770" s="22" t="str">
        <f>IF(学校情報入力!$C$7="","",IF(学校情報入力!$C$7=登録データ!M2770,1,0))</f>
        <v/>
      </c>
    </row>
    <row r="2771" spans="1:16">
      <c r="A2771" s="37"/>
      <c r="B2771" s="37"/>
      <c r="C2771" s="37"/>
      <c r="D2771" s="37"/>
      <c r="E2771" s="37"/>
      <c r="F2771" s="37"/>
      <c r="G2771" s="37"/>
      <c r="H2771" s="37"/>
      <c r="I2771" s="37"/>
      <c r="J2771" s="37"/>
      <c r="K2771" s="37"/>
      <c r="L2771" s="37"/>
      <c r="M2771" s="79"/>
      <c r="N2771" s="38"/>
      <c r="O2771" s="22" t="str">
        <f>IF(学校情報入力!$C$7="","",IF(学校情報入力!$C$7=登録データ!F2771,1,0))</f>
        <v/>
      </c>
      <c r="P2771" s="22" t="str">
        <f>IF(学校情報入力!$C$7="","",IF(学校情報入力!$C$7=登録データ!M2771,1,0))</f>
        <v/>
      </c>
    </row>
    <row r="2772" spans="1:16">
      <c r="A2772" s="37"/>
      <c r="B2772" s="37"/>
      <c r="C2772" s="37"/>
      <c r="D2772" s="37"/>
      <c r="E2772" s="37"/>
      <c r="F2772" s="37"/>
      <c r="G2772" s="37"/>
      <c r="H2772" s="37"/>
      <c r="I2772" s="37"/>
      <c r="J2772" s="37"/>
      <c r="K2772" s="37"/>
      <c r="L2772" s="37"/>
      <c r="M2772" s="79"/>
      <c r="N2772" s="38"/>
      <c r="O2772" s="22" t="str">
        <f>IF(学校情報入力!$C$7="","",IF(学校情報入力!$C$7=登録データ!F2772,1,0))</f>
        <v/>
      </c>
      <c r="P2772" s="22" t="str">
        <f>IF(学校情報入力!$C$7="","",IF(学校情報入力!$C$7=登録データ!M2772,1,0))</f>
        <v/>
      </c>
    </row>
    <row r="2773" spans="1:16">
      <c r="A2773" s="37"/>
      <c r="B2773" s="37"/>
      <c r="C2773" s="37"/>
      <c r="D2773" s="37"/>
      <c r="E2773" s="37"/>
      <c r="F2773" s="37"/>
      <c r="G2773" s="37"/>
      <c r="H2773" s="37"/>
      <c r="I2773" s="37"/>
      <c r="J2773" s="37"/>
      <c r="K2773" s="37"/>
      <c r="L2773" s="37"/>
      <c r="M2773" s="79"/>
      <c r="N2773" s="38"/>
      <c r="O2773" s="22" t="str">
        <f>IF(学校情報入力!$C$7="","",IF(学校情報入力!$C$7=登録データ!F2773,1,0))</f>
        <v/>
      </c>
      <c r="P2773" s="22" t="str">
        <f>IF(学校情報入力!$C$7="","",IF(学校情報入力!$C$7=登録データ!M2773,1,0))</f>
        <v/>
      </c>
    </row>
    <row r="2774" spans="1:16">
      <c r="A2774" s="37"/>
      <c r="B2774" s="37"/>
      <c r="C2774" s="37"/>
      <c r="D2774" s="37"/>
      <c r="E2774" s="37"/>
      <c r="F2774" s="37"/>
      <c r="G2774" s="37"/>
      <c r="H2774" s="37"/>
      <c r="I2774" s="37"/>
      <c r="J2774" s="37"/>
      <c r="K2774" s="37"/>
      <c r="L2774" s="37"/>
      <c r="M2774" s="79"/>
      <c r="N2774" s="38"/>
      <c r="O2774" s="22" t="str">
        <f>IF(学校情報入力!$C$7="","",IF(学校情報入力!$C$7=登録データ!F2774,1,0))</f>
        <v/>
      </c>
      <c r="P2774" s="22" t="str">
        <f>IF(学校情報入力!$C$7="","",IF(学校情報入力!$C$7=登録データ!M2774,1,0))</f>
        <v/>
      </c>
    </row>
    <row r="2775" spans="1:16">
      <c r="A2775" s="37"/>
      <c r="B2775" s="37"/>
      <c r="C2775" s="37"/>
      <c r="D2775" s="37"/>
      <c r="E2775" s="37"/>
      <c r="F2775" s="37"/>
      <c r="G2775" s="37"/>
      <c r="H2775" s="37"/>
      <c r="I2775" s="37"/>
      <c r="J2775" s="37"/>
      <c r="K2775" s="37"/>
      <c r="L2775" s="37"/>
      <c r="M2775" s="79"/>
      <c r="N2775" s="38"/>
      <c r="O2775" s="22" t="str">
        <f>IF(学校情報入力!$C$7="","",IF(学校情報入力!$C$7=登録データ!F2775,1,0))</f>
        <v/>
      </c>
      <c r="P2775" s="22" t="str">
        <f>IF(学校情報入力!$C$7="","",IF(学校情報入力!$C$7=登録データ!M2775,1,0))</f>
        <v/>
      </c>
    </row>
    <row r="2776" spans="1:16">
      <c r="A2776" s="37"/>
      <c r="B2776" s="37"/>
      <c r="C2776" s="37"/>
      <c r="D2776" s="37"/>
      <c r="E2776" s="37"/>
      <c r="F2776" s="37"/>
      <c r="G2776" s="37"/>
      <c r="H2776" s="37"/>
      <c r="I2776" s="37"/>
      <c r="J2776" s="37"/>
      <c r="K2776" s="37"/>
      <c r="L2776" s="37"/>
      <c r="M2776" s="79"/>
      <c r="N2776" s="38"/>
      <c r="O2776" s="22" t="str">
        <f>IF(学校情報入力!$C$7="","",IF(学校情報入力!$C$7=登録データ!F2776,1,0))</f>
        <v/>
      </c>
      <c r="P2776" s="22" t="str">
        <f>IF(学校情報入力!$C$7="","",IF(学校情報入力!$C$7=登録データ!M2776,1,0))</f>
        <v/>
      </c>
    </row>
    <row r="2777" spans="1:16">
      <c r="A2777" s="37"/>
      <c r="B2777" s="37"/>
      <c r="C2777" s="37"/>
      <c r="D2777" s="37"/>
      <c r="E2777" s="37"/>
      <c r="F2777" s="37"/>
      <c r="G2777" s="37"/>
      <c r="H2777" s="37"/>
      <c r="I2777" s="37"/>
      <c r="J2777" s="37"/>
      <c r="K2777" s="37"/>
      <c r="L2777" s="37"/>
      <c r="M2777" s="79"/>
      <c r="N2777" s="38"/>
      <c r="O2777" s="22" t="str">
        <f>IF(学校情報入力!$C$7="","",IF(学校情報入力!$C$7=登録データ!F2777,1,0))</f>
        <v/>
      </c>
      <c r="P2777" s="22" t="str">
        <f>IF(学校情報入力!$C$7="","",IF(学校情報入力!$C$7=登録データ!M2777,1,0))</f>
        <v/>
      </c>
    </row>
    <row r="2778" spans="1:16">
      <c r="A2778" s="37"/>
      <c r="B2778" s="37"/>
      <c r="C2778" s="37"/>
      <c r="D2778" s="37"/>
      <c r="E2778" s="37"/>
      <c r="F2778" s="37"/>
      <c r="G2778" s="37"/>
      <c r="H2778" s="37"/>
      <c r="I2778" s="37"/>
      <c r="J2778" s="37"/>
      <c r="K2778" s="37"/>
      <c r="L2778" s="37"/>
      <c r="M2778" s="79"/>
      <c r="N2778" s="38"/>
      <c r="O2778" s="22" t="str">
        <f>IF(学校情報入力!$C$7="","",IF(学校情報入力!$C$7=登録データ!F2778,1,0))</f>
        <v/>
      </c>
      <c r="P2778" s="22" t="str">
        <f>IF(学校情報入力!$C$7="","",IF(学校情報入力!$C$7=登録データ!M2778,1,0))</f>
        <v/>
      </c>
    </row>
    <row r="2779" spans="1:16">
      <c r="A2779" s="37"/>
      <c r="B2779" s="37"/>
      <c r="C2779" s="37"/>
      <c r="D2779" s="37"/>
      <c r="E2779" s="37"/>
      <c r="F2779" s="37"/>
      <c r="G2779" s="37"/>
      <c r="H2779" s="37"/>
      <c r="I2779" s="37"/>
      <c r="J2779" s="37"/>
      <c r="K2779" s="37"/>
      <c r="L2779" s="37"/>
      <c r="M2779" s="79"/>
      <c r="N2779" s="38"/>
      <c r="O2779" s="22" t="str">
        <f>IF(学校情報入力!$C$7="","",IF(学校情報入力!$C$7=登録データ!F2779,1,0))</f>
        <v/>
      </c>
      <c r="P2779" s="22" t="str">
        <f>IF(学校情報入力!$C$7="","",IF(学校情報入力!$C$7=登録データ!M2779,1,0))</f>
        <v/>
      </c>
    </row>
    <row r="2780" spans="1:16">
      <c r="A2780" s="37"/>
      <c r="B2780" s="37"/>
      <c r="C2780" s="37"/>
      <c r="D2780" s="37"/>
      <c r="E2780" s="37"/>
      <c r="F2780" s="37"/>
      <c r="G2780" s="37"/>
      <c r="H2780" s="37"/>
      <c r="I2780" s="37"/>
      <c r="J2780" s="37"/>
      <c r="K2780" s="37"/>
      <c r="L2780" s="37"/>
      <c r="M2780" s="79"/>
      <c r="N2780" s="38"/>
      <c r="O2780" s="22" t="str">
        <f>IF(学校情報入力!$C$7="","",IF(学校情報入力!$C$7=登録データ!F2780,1,0))</f>
        <v/>
      </c>
      <c r="P2780" s="22" t="str">
        <f>IF(学校情報入力!$C$7="","",IF(学校情報入力!$C$7=登録データ!M2780,1,0))</f>
        <v/>
      </c>
    </row>
    <row r="2781" spans="1:16">
      <c r="A2781" s="37"/>
      <c r="B2781" s="37"/>
      <c r="C2781" s="37"/>
      <c r="D2781" s="37"/>
      <c r="E2781" s="37"/>
      <c r="F2781" s="37"/>
      <c r="G2781" s="37"/>
      <c r="H2781" s="37"/>
      <c r="I2781" s="37"/>
      <c r="J2781" s="37"/>
      <c r="K2781" s="37"/>
      <c r="L2781" s="37"/>
      <c r="M2781" s="79"/>
      <c r="N2781" s="38"/>
      <c r="O2781" s="22" t="str">
        <f>IF(学校情報入力!$C$7="","",IF(学校情報入力!$C$7=登録データ!F2781,1,0))</f>
        <v/>
      </c>
      <c r="P2781" s="22" t="str">
        <f>IF(学校情報入力!$C$7="","",IF(学校情報入力!$C$7=登録データ!M2781,1,0))</f>
        <v/>
      </c>
    </row>
    <row r="2782" spans="1:16">
      <c r="A2782" s="37"/>
      <c r="B2782" s="37"/>
      <c r="C2782" s="37"/>
      <c r="D2782" s="37"/>
      <c r="E2782" s="37"/>
      <c r="F2782" s="37"/>
      <c r="G2782" s="37"/>
      <c r="H2782" s="37"/>
      <c r="I2782" s="37"/>
      <c r="J2782" s="37"/>
      <c r="K2782" s="37"/>
      <c r="L2782" s="37"/>
      <c r="M2782" s="79"/>
      <c r="N2782" s="38"/>
      <c r="O2782" s="22" t="str">
        <f>IF(学校情報入力!$C$7="","",IF(学校情報入力!$C$7=登録データ!F2782,1,0))</f>
        <v/>
      </c>
      <c r="P2782" s="22" t="str">
        <f>IF(学校情報入力!$C$7="","",IF(学校情報入力!$C$7=登録データ!M2782,1,0))</f>
        <v/>
      </c>
    </row>
    <row r="2783" spans="1:16">
      <c r="A2783" s="37"/>
      <c r="B2783" s="37"/>
      <c r="C2783" s="37"/>
      <c r="D2783" s="37"/>
      <c r="E2783" s="37"/>
      <c r="F2783" s="37"/>
      <c r="G2783" s="37"/>
      <c r="H2783" s="37"/>
      <c r="I2783" s="37"/>
      <c r="J2783" s="37"/>
      <c r="K2783" s="37"/>
      <c r="L2783" s="37"/>
      <c r="M2783" s="79"/>
      <c r="N2783" s="38"/>
      <c r="O2783" s="22" t="str">
        <f>IF(学校情報入力!$C$7="","",IF(学校情報入力!$C$7=登録データ!F2783,1,0))</f>
        <v/>
      </c>
      <c r="P2783" s="22" t="str">
        <f>IF(学校情報入力!$C$7="","",IF(学校情報入力!$C$7=登録データ!M2783,1,0))</f>
        <v/>
      </c>
    </row>
    <row r="2784" spans="1:16">
      <c r="A2784" s="37"/>
      <c r="B2784" s="37"/>
      <c r="C2784" s="37"/>
      <c r="D2784" s="37"/>
      <c r="E2784" s="37"/>
      <c r="F2784" s="37"/>
      <c r="G2784" s="37"/>
      <c r="H2784" s="37"/>
      <c r="I2784" s="37"/>
      <c r="J2784" s="37"/>
      <c r="K2784" s="37"/>
      <c r="L2784" s="37"/>
      <c r="M2784" s="79"/>
      <c r="N2784" s="38"/>
      <c r="O2784" s="22" t="str">
        <f>IF(学校情報入力!$C$7="","",IF(学校情報入力!$C$7=登録データ!F2784,1,0))</f>
        <v/>
      </c>
      <c r="P2784" s="22" t="str">
        <f>IF(学校情報入力!$C$7="","",IF(学校情報入力!$C$7=登録データ!M2784,1,0))</f>
        <v/>
      </c>
    </row>
    <row r="2785" spans="1:16">
      <c r="A2785" s="37"/>
      <c r="B2785" s="37"/>
      <c r="C2785" s="37"/>
      <c r="D2785" s="37"/>
      <c r="E2785" s="37"/>
      <c r="F2785" s="37"/>
      <c r="G2785" s="37"/>
      <c r="H2785" s="37"/>
      <c r="I2785" s="37"/>
      <c r="J2785" s="37"/>
      <c r="K2785" s="37"/>
      <c r="L2785" s="37"/>
      <c r="M2785" s="79"/>
      <c r="N2785" s="38"/>
      <c r="O2785" s="22" t="str">
        <f>IF(学校情報入力!$C$7="","",IF(学校情報入力!$C$7=登録データ!F2785,1,0))</f>
        <v/>
      </c>
      <c r="P2785" s="22" t="str">
        <f>IF(学校情報入力!$C$7="","",IF(学校情報入力!$C$7=登録データ!M2785,1,0))</f>
        <v/>
      </c>
    </row>
    <row r="2786" spans="1:16">
      <c r="A2786" s="37"/>
      <c r="B2786" s="37"/>
      <c r="C2786" s="37"/>
      <c r="D2786" s="37"/>
      <c r="E2786" s="37"/>
      <c r="F2786" s="37"/>
      <c r="G2786" s="37"/>
      <c r="H2786" s="37"/>
      <c r="I2786" s="37"/>
      <c r="J2786" s="37"/>
      <c r="K2786" s="37"/>
      <c r="L2786" s="37"/>
      <c r="M2786" s="79"/>
      <c r="N2786" s="38"/>
      <c r="O2786" s="22" t="str">
        <f>IF(学校情報入力!$C$7="","",IF(学校情報入力!$C$7=登録データ!F2786,1,0))</f>
        <v/>
      </c>
      <c r="P2786" s="22" t="str">
        <f>IF(学校情報入力!$C$7="","",IF(学校情報入力!$C$7=登録データ!M2786,1,0))</f>
        <v/>
      </c>
    </row>
    <row r="2787" spans="1:16">
      <c r="A2787" s="37"/>
      <c r="B2787" s="37"/>
      <c r="C2787" s="37"/>
      <c r="D2787" s="37"/>
      <c r="E2787" s="37"/>
      <c r="F2787" s="37"/>
      <c r="G2787" s="37"/>
      <c r="H2787" s="37"/>
      <c r="I2787" s="37"/>
      <c r="J2787" s="37"/>
      <c r="K2787" s="37"/>
      <c r="L2787" s="37"/>
      <c r="M2787" s="79"/>
      <c r="N2787" s="38"/>
      <c r="O2787" s="22" t="str">
        <f>IF(学校情報入力!$C$7="","",IF(学校情報入力!$C$7=登録データ!F2787,1,0))</f>
        <v/>
      </c>
      <c r="P2787" s="22" t="str">
        <f>IF(学校情報入力!$C$7="","",IF(学校情報入力!$C$7=登録データ!M2787,1,0))</f>
        <v/>
      </c>
    </row>
    <row r="2788" spans="1:16">
      <c r="A2788" s="37"/>
      <c r="B2788" s="37"/>
      <c r="C2788" s="37"/>
      <c r="D2788" s="37"/>
      <c r="E2788" s="37"/>
      <c r="F2788" s="37"/>
      <c r="G2788" s="37"/>
      <c r="H2788" s="37"/>
      <c r="I2788" s="37"/>
      <c r="J2788" s="37"/>
      <c r="K2788" s="37"/>
      <c r="L2788" s="37"/>
      <c r="M2788" s="79"/>
      <c r="N2788" s="38"/>
      <c r="O2788" s="22" t="str">
        <f>IF(学校情報入力!$C$7="","",IF(学校情報入力!$C$7=登録データ!F2788,1,0))</f>
        <v/>
      </c>
      <c r="P2788" s="22" t="str">
        <f>IF(学校情報入力!$C$7="","",IF(学校情報入力!$C$7=登録データ!M2788,1,0))</f>
        <v/>
      </c>
    </row>
    <row r="2789" spans="1:16">
      <c r="A2789" s="37"/>
      <c r="B2789" s="37"/>
      <c r="C2789" s="37"/>
      <c r="D2789" s="37"/>
      <c r="E2789" s="37"/>
      <c r="F2789" s="37"/>
      <c r="G2789" s="37"/>
      <c r="H2789" s="37"/>
      <c r="I2789" s="37"/>
      <c r="J2789" s="37"/>
      <c r="K2789" s="37"/>
      <c r="L2789" s="37"/>
      <c r="M2789" s="79"/>
      <c r="N2789" s="38"/>
      <c r="O2789" s="22" t="str">
        <f>IF(学校情報入力!$C$7="","",IF(学校情報入力!$C$7=登録データ!F2789,1,0))</f>
        <v/>
      </c>
      <c r="P2789" s="22" t="str">
        <f>IF(学校情報入力!$C$7="","",IF(学校情報入力!$C$7=登録データ!M2789,1,0))</f>
        <v/>
      </c>
    </row>
    <row r="2790" spans="1:16">
      <c r="A2790" s="37"/>
      <c r="B2790" s="37"/>
      <c r="C2790" s="37"/>
      <c r="D2790" s="37"/>
      <c r="E2790" s="37"/>
      <c r="F2790" s="37"/>
      <c r="G2790" s="37"/>
      <c r="H2790" s="37"/>
      <c r="I2790" s="37"/>
      <c r="J2790" s="37"/>
      <c r="K2790" s="37"/>
      <c r="L2790" s="37"/>
      <c r="M2790" s="79"/>
      <c r="N2790" s="38"/>
      <c r="O2790" s="22" t="str">
        <f>IF(学校情報入力!$C$7="","",IF(学校情報入力!$C$7=登録データ!F2790,1,0))</f>
        <v/>
      </c>
      <c r="P2790" s="22" t="str">
        <f>IF(学校情報入力!$C$7="","",IF(学校情報入力!$C$7=登録データ!M2790,1,0))</f>
        <v/>
      </c>
    </row>
    <row r="2791" spans="1:16">
      <c r="A2791" s="37"/>
      <c r="B2791" s="37"/>
      <c r="C2791" s="37"/>
      <c r="D2791" s="37"/>
      <c r="E2791" s="37"/>
      <c r="F2791" s="37"/>
      <c r="G2791" s="37"/>
      <c r="H2791" s="37"/>
      <c r="I2791" s="37"/>
      <c r="J2791" s="37"/>
      <c r="K2791" s="37"/>
      <c r="L2791" s="37"/>
      <c r="M2791" s="79"/>
      <c r="N2791" s="38"/>
      <c r="O2791" s="22" t="str">
        <f>IF(学校情報入力!$C$7="","",IF(学校情報入力!$C$7=登録データ!F2791,1,0))</f>
        <v/>
      </c>
      <c r="P2791" s="22" t="str">
        <f>IF(学校情報入力!$C$7="","",IF(学校情報入力!$C$7=登録データ!M2791,1,0))</f>
        <v/>
      </c>
    </row>
    <row r="2792" spans="1:16">
      <c r="A2792" s="37"/>
      <c r="B2792" s="37"/>
      <c r="C2792" s="37"/>
      <c r="D2792" s="37"/>
      <c r="E2792" s="37"/>
      <c r="F2792" s="37"/>
      <c r="G2792" s="37"/>
      <c r="H2792" s="37"/>
      <c r="I2792" s="37"/>
      <c r="J2792" s="37"/>
      <c r="K2792" s="37"/>
      <c r="L2792" s="37"/>
      <c r="M2792" s="79"/>
      <c r="N2792" s="38"/>
      <c r="O2792" s="22" t="str">
        <f>IF(学校情報入力!$C$7="","",IF(学校情報入力!$C$7=登録データ!F2792,1,0))</f>
        <v/>
      </c>
      <c r="P2792" s="22" t="str">
        <f>IF(学校情報入力!$C$7="","",IF(学校情報入力!$C$7=登録データ!M2792,1,0))</f>
        <v/>
      </c>
    </row>
    <row r="2793" spans="1:16">
      <c r="A2793" s="37"/>
      <c r="B2793" s="37"/>
      <c r="C2793" s="37"/>
      <c r="D2793" s="37"/>
      <c r="E2793" s="37"/>
      <c r="F2793" s="37"/>
      <c r="G2793" s="37"/>
      <c r="H2793" s="37"/>
      <c r="I2793" s="37"/>
      <c r="J2793" s="37"/>
      <c r="K2793" s="37"/>
      <c r="L2793" s="37"/>
      <c r="M2793" s="79"/>
      <c r="N2793" s="38"/>
      <c r="O2793" s="22" t="str">
        <f>IF(学校情報入力!$C$7="","",IF(学校情報入力!$C$7=登録データ!F2793,1,0))</f>
        <v/>
      </c>
      <c r="P2793" s="22" t="str">
        <f>IF(学校情報入力!$C$7="","",IF(学校情報入力!$C$7=登録データ!M2793,1,0))</f>
        <v/>
      </c>
    </row>
    <row r="2794" spans="1:16">
      <c r="A2794" s="37"/>
      <c r="B2794" s="37"/>
      <c r="C2794" s="37"/>
      <c r="D2794" s="37"/>
      <c r="E2794" s="37"/>
      <c r="F2794" s="37"/>
      <c r="G2794" s="37"/>
      <c r="H2794" s="37"/>
      <c r="I2794" s="37"/>
      <c r="J2794" s="37"/>
      <c r="K2794" s="37"/>
      <c r="L2794" s="37"/>
      <c r="M2794" s="79"/>
      <c r="N2794" s="38"/>
      <c r="O2794" s="22" t="str">
        <f>IF(学校情報入力!$C$7="","",IF(学校情報入力!$C$7=登録データ!F2794,1,0))</f>
        <v/>
      </c>
      <c r="P2794" s="22" t="str">
        <f>IF(学校情報入力!$C$7="","",IF(学校情報入力!$C$7=登録データ!M2794,1,0))</f>
        <v/>
      </c>
    </row>
    <row r="2795" spans="1:16">
      <c r="A2795" s="37"/>
      <c r="B2795" s="37"/>
      <c r="C2795" s="37"/>
      <c r="D2795" s="37"/>
      <c r="E2795" s="37"/>
      <c r="F2795" s="37"/>
      <c r="G2795" s="37"/>
      <c r="H2795" s="37"/>
      <c r="I2795" s="37"/>
      <c r="J2795" s="37"/>
      <c r="K2795" s="37"/>
      <c r="L2795" s="37"/>
      <c r="M2795" s="79"/>
      <c r="N2795" s="38"/>
      <c r="O2795" s="22" t="str">
        <f>IF(学校情報入力!$C$7="","",IF(学校情報入力!$C$7=登録データ!F2795,1,0))</f>
        <v/>
      </c>
      <c r="P2795" s="22" t="str">
        <f>IF(学校情報入力!$C$7="","",IF(学校情報入力!$C$7=登録データ!M2795,1,0))</f>
        <v/>
      </c>
    </row>
    <row r="2796" spans="1:16">
      <c r="A2796" s="37"/>
      <c r="B2796" s="37"/>
      <c r="C2796" s="37"/>
      <c r="D2796" s="37"/>
      <c r="E2796" s="37"/>
      <c r="F2796" s="37"/>
      <c r="G2796" s="37"/>
      <c r="H2796" s="37"/>
      <c r="I2796" s="37"/>
      <c r="J2796" s="37"/>
      <c r="K2796" s="37"/>
      <c r="L2796" s="37"/>
      <c r="M2796" s="79"/>
      <c r="N2796" s="38"/>
      <c r="O2796" s="22" t="str">
        <f>IF(学校情報入力!$C$7="","",IF(学校情報入力!$C$7=登録データ!F2796,1,0))</f>
        <v/>
      </c>
      <c r="P2796" s="22" t="str">
        <f>IF(学校情報入力!$C$7="","",IF(学校情報入力!$C$7=登録データ!M2796,1,0))</f>
        <v/>
      </c>
    </row>
    <row r="2797" spans="1:16">
      <c r="A2797" s="37"/>
      <c r="B2797" s="37"/>
      <c r="C2797" s="37"/>
      <c r="D2797" s="37"/>
      <c r="E2797" s="37"/>
      <c r="F2797" s="37"/>
      <c r="G2797" s="37"/>
      <c r="H2797" s="37"/>
      <c r="I2797" s="37"/>
      <c r="J2797" s="37"/>
      <c r="K2797" s="37"/>
      <c r="L2797" s="37"/>
      <c r="M2797" s="79"/>
      <c r="N2797" s="38"/>
      <c r="O2797" s="22" t="str">
        <f>IF(学校情報入力!$C$7="","",IF(学校情報入力!$C$7=登録データ!F2797,1,0))</f>
        <v/>
      </c>
      <c r="P2797" s="22" t="str">
        <f>IF(学校情報入力!$C$7="","",IF(学校情報入力!$C$7=登録データ!M2797,1,0))</f>
        <v/>
      </c>
    </row>
    <row r="2798" spans="1:16">
      <c r="A2798" s="37"/>
      <c r="B2798" s="37"/>
      <c r="C2798" s="37"/>
      <c r="D2798" s="37"/>
      <c r="E2798" s="37"/>
      <c r="F2798" s="37"/>
      <c r="G2798" s="37"/>
      <c r="H2798" s="37"/>
      <c r="I2798" s="37"/>
      <c r="J2798" s="37"/>
      <c r="K2798" s="37"/>
      <c r="L2798" s="37"/>
      <c r="M2798" s="79"/>
      <c r="N2798" s="38"/>
      <c r="O2798" s="22" t="str">
        <f>IF(学校情報入力!$C$7="","",IF(学校情報入力!$C$7=登録データ!F2798,1,0))</f>
        <v/>
      </c>
      <c r="P2798" s="22" t="str">
        <f>IF(学校情報入力!$C$7="","",IF(学校情報入力!$C$7=登録データ!M2798,1,0))</f>
        <v/>
      </c>
    </row>
    <row r="2799" spans="1:16">
      <c r="A2799" s="37"/>
      <c r="B2799" s="37"/>
      <c r="C2799" s="37"/>
      <c r="D2799" s="37"/>
      <c r="E2799" s="37"/>
      <c r="F2799" s="37"/>
      <c r="G2799" s="37"/>
      <c r="H2799" s="37"/>
      <c r="I2799" s="37"/>
      <c r="J2799" s="37"/>
      <c r="K2799" s="37"/>
      <c r="L2799" s="37"/>
      <c r="M2799" s="79"/>
      <c r="N2799" s="38"/>
      <c r="O2799" s="22" t="str">
        <f>IF(学校情報入力!$C$7="","",IF(学校情報入力!$C$7=登録データ!F2799,1,0))</f>
        <v/>
      </c>
      <c r="P2799" s="22" t="str">
        <f>IF(学校情報入力!$C$7="","",IF(学校情報入力!$C$7=登録データ!M2799,1,0))</f>
        <v/>
      </c>
    </row>
    <row r="2800" spans="1:16">
      <c r="A2800" s="37"/>
      <c r="B2800" s="37"/>
      <c r="C2800" s="37"/>
      <c r="D2800" s="37"/>
      <c r="E2800" s="37"/>
      <c r="F2800" s="37"/>
      <c r="G2800" s="37"/>
      <c r="H2800" s="37"/>
      <c r="I2800" s="37"/>
      <c r="J2800" s="37"/>
      <c r="K2800" s="37"/>
      <c r="L2800" s="37"/>
      <c r="M2800" s="79"/>
      <c r="N2800" s="38"/>
      <c r="O2800" s="22" t="str">
        <f>IF(学校情報入力!$C$7="","",IF(学校情報入力!$C$7=登録データ!F2800,1,0))</f>
        <v/>
      </c>
      <c r="P2800" s="22" t="str">
        <f>IF(学校情報入力!$C$7="","",IF(学校情報入力!$C$7=登録データ!M2800,1,0))</f>
        <v/>
      </c>
    </row>
    <row r="2801" spans="1:16">
      <c r="A2801" s="37"/>
      <c r="B2801" s="37"/>
      <c r="C2801" s="37"/>
      <c r="D2801" s="37"/>
      <c r="E2801" s="37"/>
      <c r="F2801" s="37"/>
      <c r="G2801" s="37"/>
      <c r="H2801" s="37"/>
      <c r="I2801" s="37"/>
      <c r="J2801" s="37"/>
      <c r="K2801" s="37"/>
      <c r="L2801" s="37"/>
      <c r="M2801" s="79"/>
      <c r="N2801" s="38"/>
      <c r="O2801" s="22" t="str">
        <f>IF(学校情報入力!$C$7="","",IF(学校情報入力!$C$7=登録データ!F2801,1,0))</f>
        <v/>
      </c>
      <c r="P2801" s="22" t="str">
        <f>IF(学校情報入力!$C$7="","",IF(学校情報入力!$C$7=登録データ!M2801,1,0))</f>
        <v/>
      </c>
    </row>
    <row r="2802" spans="1:16">
      <c r="A2802" s="37"/>
      <c r="B2802" s="37"/>
      <c r="C2802" s="37"/>
      <c r="D2802" s="37"/>
      <c r="E2802" s="37"/>
      <c r="F2802" s="37"/>
      <c r="G2802" s="37"/>
      <c r="H2802" s="37"/>
      <c r="I2802" s="37"/>
      <c r="J2802" s="37"/>
      <c r="K2802" s="37"/>
      <c r="L2802" s="37"/>
      <c r="M2802" s="79"/>
      <c r="N2802" s="38"/>
      <c r="O2802" s="22" t="str">
        <f>IF(学校情報入力!$C$7="","",IF(学校情報入力!$C$7=登録データ!F2802,1,0))</f>
        <v/>
      </c>
      <c r="P2802" s="22" t="str">
        <f>IF(学校情報入力!$C$7="","",IF(学校情報入力!$C$7=登録データ!M2802,1,0))</f>
        <v/>
      </c>
    </row>
    <row r="2803" spans="1:16">
      <c r="A2803" s="37"/>
      <c r="B2803" s="37"/>
      <c r="C2803" s="37"/>
      <c r="D2803" s="37"/>
      <c r="E2803" s="37"/>
      <c r="F2803" s="37"/>
      <c r="G2803" s="37"/>
      <c r="H2803" s="37"/>
      <c r="I2803" s="37"/>
      <c r="J2803" s="37"/>
      <c r="K2803" s="37"/>
      <c r="L2803" s="37"/>
      <c r="M2803" s="79"/>
      <c r="N2803" s="38"/>
      <c r="O2803" s="22" t="str">
        <f>IF(学校情報入力!$C$7="","",IF(学校情報入力!$C$7=登録データ!F2803,1,0))</f>
        <v/>
      </c>
      <c r="P2803" s="22" t="str">
        <f>IF(学校情報入力!$C$7="","",IF(学校情報入力!$C$7=登録データ!M2803,1,0))</f>
        <v/>
      </c>
    </row>
    <row r="2804" spans="1:16">
      <c r="A2804" s="37"/>
      <c r="B2804" s="37"/>
      <c r="C2804" s="37"/>
      <c r="D2804" s="37"/>
      <c r="E2804" s="37"/>
      <c r="F2804" s="37"/>
      <c r="G2804" s="37"/>
      <c r="H2804" s="37"/>
      <c r="I2804" s="37"/>
      <c r="J2804" s="37"/>
      <c r="K2804" s="37"/>
      <c r="L2804" s="37"/>
      <c r="M2804" s="79"/>
      <c r="N2804" s="38"/>
      <c r="O2804" s="22" t="str">
        <f>IF(学校情報入力!$C$7="","",IF(学校情報入力!$C$7=登録データ!F2804,1,0))</f>
        <v/>
      </c>
      <c r="P2804" s="22" t="str">
        <f>IF(学校情報入力!$C$7="","",IF(学校情報入力!$C$7=登録データ!M2804,1,0))</f>
        <v/>
      </c>
    </row>
    <row r="2805" spans="1:16">
      <c r="A2805" s="37"/>
      <c r="B2805" s="37"/>
      <c r="C2805" s="37"/>
      <c r="D2805" s="37"/>
      <c r="E2805" s="37"/>
      <c r="F2805" s="37"/>
      <c r="G2805" s="37"/>
      <c r="H2805" s="37"/>
      <c r="I2805" s="37"/>
      <c r="J2805" s="37"/>
      <c r="K2805" s="37"/>
      <c r="L2805" s="37"/>
      <c r="M2805" s="79"/>
      <c r="N2805" s="38"/>
      <c r="O2805" s="22" t="str">
        <f>IF(学校情報入力!$C$7="","",IF(学校情報入力!$C$7=登録データ!F2805,1,0))</f>
        <v/>
      </c>
      <c r="P2805" s="22" t="str">
        <f>IF(学校情報入力!$C$7="","",IF(学校情報入力!$C$7=登録データ!M2805,1,0))</f>
        <v/>
      </c>
    </row>
    <row r="2806" spans="1:16">
      <c r="A2806" s="37"/>
      <c r="B2806" s="37"/>
      <c r="C2806" s="37"/>
      <c r="D2806" s="37"/>
      <c r="E2806" s="37"/>
      <c r="F2806" s="37"/>
      <c r="G2806" s="37"/>
      <c r="H2806" s="37"/>
      <c r="I2806" s="37"/>
      <c r="J2806" s="37"/>
      <c r="K2806" s="37"/>
      <c r="L2806" s="37"/>
      <c r="M2806" s="79"/>
      <c r="N2806" s="38"/>
      <c r="O2806" s="22" t="str">
        <f>IF(学校情報入力!$C$7="","",IF(学校情報入力!$C$7=登録データ!F2806,1,0))</f>
        <v/>
      </c>
      <c r="P2806" s="22" t="str">
        <f>IF(学校情報入力!$C$7="","",IF(学校情報入力!$C$7=登録データ!M2806,1,0))</f>
        <v/>
      </c>
    </row>
    <row r="2807" spans="1:16">
      <c r="A2807" s="37"/>
      <c r="B2807" s="37"/>
      <c r="C2807" s="37"/>
      <c r="D2807" s="37"/>
      <c r="E2807" s="37"/>
      <c r="F2807" s="37"/>
      <c r="G2807" s="37"/>
      <c r="H2807" s="37"/>
      <c r="I2807" s="37"/>
      <c r="J2807" s="37"/>
      <c r="K2807" s="37"/>
      <c r="L2807" s="37"/>
      <c r="M2807" s="79"/>
      <c r="N2807" s="38"/>
      <c r="O2807" s="22" t="str">
        <f>IF(学校情報入力!$C$7="","",IF(学校情報入力!$C$7=登録データ!F2807,1,0))</f>
        <v/>
      </c>
      <c r="P2807" s="22" t="str">
        <f>IF(学校情報入力!$C$7="","",IF(学校情報入力!$C$7=登録データ!M2807,1,0))</f>
        <v/>
      </c>
    </row>
    <row r="2808" spans="1:16">
      <c r="A2808" s="37"/>
      <c r="B2808" s="37"/>
      <c r="C2808" s="37"/>
      <c r="D2808" s="37"/>
      <c r="E2808" s="37"/>
      <c r="F2808" s="37"/>
      <c r="G2808" s="37"/>
      <c r="H2808" s="37"/>
      <c r="I2808" s="37"/>
      <c r="J2808" s="37"/>
      <c r="K2808" s="37"/>
      <c r="L2808" s="37"/>
      <c r="M2808" s="79"/>
      <c r="N2808" s="38"/>
      <c r="O2808" s="22" t="str">
        <f>IF(学校情報入力!$C$7="","",IF(学校情報入力!$C$7=登録データ!F2808,1,0))</f>
        <v/>
      </c>
      <c r="P2808" s="22" t="str">
        <f>IF(学校情報入力!$C$7="","",IF(学校情報入力!$C$7=登録データ!M2808,1,0))</f>
        <v/>
      </c>
    </row>
    <row r="2809" spans="1:16">
      <c r="A2809" s="37"/>
      <c r="B2809" s="37"/>
      <c r="C2809" s="37"/>
      <c r="D2809" s="37"/>
      <c r="E2809" s="37"/>
      <c r="F2809" s="37"/>
      <c r="G2809" s="37"/>
      <c r="H2809" s="37"/>
      <c r="I2809" s="37"/>
      <c r="J2809" s="37"/>
      <c r="K2809" s="37"/>
      <c r="L2809" s="37"/>
      <c r="M2809" s="79"/>
      <c r="N2809" s="38"/>
      <c r="O2809" s="22" t="str">
        <f>IF(学校情報入力!$C$7="","",IF(学校情報入力!$C$7=登録データ!F2809,1,0))</f>
        <v/>
      </c>
      <c r="P2809" s="22" t="str">
        <f>IF(学校情報入力!$C$7="","",IF(学校情報入力!$C$7=登録データ!M2809,1,0))</f>
        <v/>
      </c>
    </row>
    <row r="2810" spans="1:16">
      <c r="A2810" s="37"/>
      <c r="B2810" s="37"/>
      <c r="C2810" s="37"/>
      <c r="D2810" s="37"/>
      <c r="E2810" s="37"/>
      <c r="F2810" s="37"/>
      <c r="G2810" s="37"/>
      <c r="H2810" s="37"/>
      <c r="I2810" s="37"/>
      <c r="J2810" s="37"/>
      <c r="K2810" s="37"/>
      <c r="L2810" s="37"/>
      <c r="M2810" s="79"/>
      <c r="N2810" s="38"/>
      <c r="O2810" s="22" t="str">
        <f>IF(学校情報入力!$C$7="","",IF(学校情報入力!$C$7=登録データ!F2810,1,0))</f>
        <v/>
      </c>
      <c r="P2810" s="22" t="str">
        <f>IF(学校情報入力!$C$7="","",IF(学校情報入力!$C$7=登録データ!M2810,1,0))</f>
        <v/>
      </c>
    </row>
    <row r="2811" spans="1:16">
      <c r="A2811" s="37"/>
      <c r="B2811" s="37"/>
      <c r="C2811" s="37"/>
      <c r="D2811" s="37"/>
      <c r="E2811" s="37"/>
      <c r="F2811" s="37"/>
      <c r="G2811" s="37"/>
      <c r="H2811" s="37"/>
      <c r="I2811" s="37"/>
      <c r="J2811" s="37"/>
      <c r="K2811" s="37"/>
      <c r="L2811" s="37"/>
      <c r="M2811" s="79"/>
      <c r="N2811" s="38"/>
      <c r="O2811" s="22" t="str">
        <f>IF(学校情報入力!$C$7="","",IF(学校情報入力!$C$7=登録データ!F2811,1,0))</f>
        <v/>
      </c>
      <c r="P2811" s="22" t="str">
        <f>IF(学校情報入力!$C$7="","",IF(学校情報入力!$C$7=登録データ!M2811,1,0))</f>
        <v/>
      </c>
    </row>
    <row r="2812" spans="1:16">
      <c r="A2812" s="37"/>
      <c r="B2812" s="37"/>
      <c r="C2812" s="37"/>
      <c r="D2812" s="37"/>
      <c r="E2812" s="37"/>
      <c r="F2812" s="37"/>
      <c r="G2812" s="37"/>
      <c r="H2812" s="37"/>
      <c r="I2812" s="37"/>
      <c r="J2812" s="37"/>
      <c r="K2812" s="37"/>
      <c r="L2812" s="37"/>
      <c r="M2812" s="79"/>
      <c r="N2812" s="38"/>
      <c r="O2812" s="22" t="str">
        <f>IF(学校情報入力!$C$7="","",IF(学校情報入力!$C$7=登録データ!F2812,1,0))</f>
        <v/>
      </c>
      <c r="P2812" s="22" t="str">
        <f>IF(学校情報入力!$C$7="","",IF(学校情報入力!$C$7=登録データ!M2812,1,0))</f>
        <v/>
      </c>
    </row>
    <row r="2813" spans="1:16">
      <c r="A2813" s="37"/>
      <c r="B2813" s="37"/>
      <c r="C2813" s="37"/>
      <c r="D2813" s="37"/>
      <c r="E2813" s="37"/>
      <c r="F2813" s="37"/>
      <c r="G2813" s="37"/>
      <c r="H2813" s="37"/>
      <c r="I2813" s="37"/>
      <c r="J2813" s="37"/>
      <c r="K2813" s="37"/>
      <c r="L2813" s="37"/>
      <c r="M2813" s="79"/>
      <c r="N2813" s="38"/>
      <c r="O2813" s="22" t="str">
        <f>IF(学校情報入力!$C$7="","",IF(学校情報入力!$C$7=登録データ!F2813,1,0))</f>
        <v/>
      </c>
      <c r="P2813" s="22" t="str">
        <f>IF(学校情報入力!$C$7="","",IF(学校情報入力!$C$7=登録データ!M2813,1,0))</f>
        <v/>
      </c>
    </row>
    <row r="2814" spans="1:16">
      <c r="A2814" s="37"/>
      <c r="B2814" s="37"/>
      <c r="C2814" s="37"/>
      <c r="D2814" s="37"/>
      <c r="E2814" s="37"/>
      <c r="F2814" s="37"/>
      <c r="G2814" s="37"/>
      <c r="H2814" s="37"/>
      <c r="I2814" s="37"/>
      <c r="J2814" s="37"/>
      <c r="K2814" s="37"/>
      <c r="L2814" s="37"/>
      <c r="M2814" s="79"/>
      <c r="N2814" s="38"/>
      <c r="O2814" s="22" t="str">
        <f>IF(学校情報入力!$C$7="","",IF(学校情報入力!$C$7=登録データ!F2814,1,0))</f>
        <v/>
      </c>
      <c r="P2814" s="22" t="str">
        <f>IF(学校情報入力!$C$7="","",IF(学校情報入力!$C$7=登録データ!M2814,1,0))</f>
        <v/>
      </c>
    </row>
    <row r="2815" spans="1:16">
      <c r="A2815" s="37"/>
      <c r="B2815" s="37"/>
      <c r="C2815" s="37"/>
      <c r="D2815" s="37"/>
      <c r="E2815" s="37"/>
      <c r="F2815" s="37"/>
      <c r="G2815" s="37"/>
      <c r="H2815" s="37"/>
      <c r="I2815" s="37"/>
      <c r="J2815" s="37"/>
      <c r="K2815" s="37"/>
      <c r="L2815" s="37"/>
      <c r="M2815" s="79"/>
      <c r="N2815" s="38"/>
      <c r="O2815" s="22" t="str">
        <f>IF(学校情報入力!$C$7="","",IF(学校情報入力!$C$7=登録データ!F2815,1,0))</f>
        <v/>
      </c>
      <c r="P2815" s="22" t="str">
        <f>IF(学校情報入力!$C$7="","",IF(学校情報入力!$C$7=登録データ!M2815,1,0))</f>
        <v/>
      </c>
    </row>
    <row r="2816" spans="1:16">
      <c r="A2816" s="37"/>
      <c r="B2816" s="37"/>
      <c r="C2816" s="37"/>
      <c r="D2816" s="37"/>
      <c r="E2816" s="37"/>
      <c r="F2816" s="37"/>
      <c r="G2816" s="37"/>
      <c r="H2816" s="37"/>
      <c r="I2816" s="37"/>
      <c r="J2816" s="37"/>
      <c r="K2816" s="37"/>
      <c r="L2816" s="37"/>
      <c r="M2816" s="79"/>
      <c r="N2816" s="38"/>
      <c r="O2816" s="22" t="str">
        <f>IF(学校情報入力!$C$7="","",IF(学校情報入力!$C$7=登録データ!F2816,1,0))</f>
        <v/>
      </c>
      <c r="P2816" s="22" t="str">
        <f>IF(学校情報入力!$C$7="","",IF(学校情報入力!$C$7=登録データ!M2816,1,0))</f>
        <v/>
      </c>
    </row>
    <row r="2817" spans="1:16">
      <c r="A2817" s="37"/>
      <c r="B2817" s="37"/>
      <c r="C2817" s="37"/>
      <c r="D2817" s="37"/>
      <c r="E2817" s="37"/>
      <c r="F2817" s="37"/>
      <c r="G2817" s="37"/>
      <c r="H2817" s="37"/>
      <c r="I2817" s="37"/>
      <c r="J2817" s="37"/>
      <c r="K2817" s="37"/>
      <c r="L2817" s="37"/>
      <c r="M2817" s="79"/>
      <c r="N2817" s="38"/>
      <c r="O2817" s="22" t="str">
        <f>IF(学校情報入力!$C$7="","",IF(学校情報入力!$C$7=登録データ!F2817,1,0))</f>
        <v/>
      </c>
      <c r="P2817" s="22" t="str">
        <f>IF(学校情報入力!$C$7="","",IF(学校情報入力!$C$7=登録データ!M2817,1,0))</f>
        <v/>
      </c>
    </row>
    <row r="2818" spans="1:16">
      <c r="A2818" s="37"/>
      <c r="B2818" s="37"/>
      <c r="C2818" s="37"/>
      <c r="D2818" s="37"/>
      <c r="E2818" s="37"/>
      <c r="F2818" s="37"/>
      <c r="G2818" s="37"/>
      <c r="H2818" s="37"/>
      <c r="I2818" s="37"/>
      <c r="J2818" s="37"/>
      <c r="K2818" s="37"/>
      <c r="L2818" s="37"/>
      <c r="M2818" s="79"/>
      <c r="N2818" s="38"/>
      <c r="O2818" s="22" t="str">
        <f>IF(学校情報入力!$C$7="","",IF(学校情報入力!$C$7=登録データ!F2818,1,0))</f>
        <v/>
      </c>
      <c r="P2818" s="22" t="str">
        <f>IF(学校情報入力!$C$7="","",IF(学校情報入力!$C$7=登録データ!M2818,1,0))</f>
        <v/>
      </c>
    </row>
    <row r="2819" spans="1:16">
      <c r="A2819" s="37"/>
      <c r="B2819" s="37"/>
      <c r="C2819" s="37"/>
      <c r="D2819" s="37"/>
      <c r="E2819" s="37"/>
      <c r="F2819" s="37"/>
      <c r="G2819" s="37"/>
      <c r="H2819" s="37"/>
      <c r="I2819" s="37"/>
      <c r="J2819" s="37"/>
      <c r="K2819" s="37"/>
      <c r="L2819" s="37"/>
      <c r="M2819" s="79"/>
      <c r="N2819" s="38"/>
      <c r="O2819" s="22" t="str">
        <f>IF(学校情報入力!$C$7="","",IF(学校情報入力!$C$7=登録データ!F2819,1,0))</f>
        <v/>
      </c>
      <c r="P2819" s="22" t="str">
        <f>IF(学校情報入力!$C$7="","",IF(学校情報入力!$C$7=登録データ!M2819,1,0))</f>
        <v/>
      </c>
    </row>
    <row r="2820" spans="1:16">
      <c r="A2820" s="37"/>
      <c r="B2820" s="37"/>
      <c r="C2820" s="37"/>
      <c r="D2820" s="37"/>
      <c r="E2820" s="37"/>
      <c r="F2820" s="37"/>
      <c r="G2820" s="37"/>
      <c r="H2820" s="37"/>
      <c r="I2820" s="37"/>
      <c r="J2820" s="37"/>
      <c r="K2820" s="37"/>
      <c r="L2820" s="37"/>
      <c r="M2820" s="79"/>
      <c r="N2820" s="38"/>
      <c r="O2820" s="22" t="str">
        <f>IF(学校情報入力!$C$7="","",IF(学校情報入力!$C$7=登録データ!F2820,1,0))</f>
        <v/>
      </c>
      <c r="P2820" s="22" t="str">
        <f>IF(学校情報入力!$C$7="","",IF(学校情報入力!$C$7=登録データ!M2820,1,0))</f>
        <v/>
      </c>
    </row>
    <row r="2821" spans="1:16">
      <c r="A2821" s="37"/>
      <c r="B2821" s="37"/>
      <c r="C2821" s="37"/>
      <c r="D2821" s="37"/>
      <c r="E2821" s="37"/>
      <c r="F2821" s="37"/>
      <c r="G2821" s="37"/>
      <c r="H2821" s="37"/>
      <c r="I2821" s="37"/>
      <c r="J2821" s="37"/>
      <c r="K2821" s="37"/>
      <c r="L2821" s="37"/>
      <c r="M2821" s="79"/>
      <c r="N2821" s="38"/>
      <c r="O2821" s="22" t="str">
        <f>IF(学校情報入力!$C$7="","",IF(学校情報入力!$C$7=登録データ!F2821,1,0))</f>
        <v/>
      </c>
      <c r="P2821" s="22" t="str">
        <f>IF(学校情報入力!$C$7="","",IF(学校情報入力!$C$7=登録データ!M2821,1,0))</f>
        <v/>
      </c>
    </row>
    <row r="2822" spans="1:16">
      <c r="A2822" s="37"/>
      <c r="B2822" s="37"/>
      <c r="C2822" s="37"/>
      <c r="D2822" s="37"/>
      <c r="E2822" s="37"/>
      <c r="F2822" s="37"/>
      <c r="G2822" s="37"/>
      <c r="H2822" s="37"/>
      <c r="I2822" s="37"/>
      <c r="J2822" s="37"/>
      <c r="K2822" s="37"/>
      <c r="L2822" s="37"/>
      <c r="M2822" s="79"/>
      <c r="N2822" s="38"/>
      <c r="O2822" s="22" t="str">
        <f>IF(学校情報入力!$C$7="","",IF(学校情報入力!$C$7=登録データ!F2822,1,0))</f>
        <v/>
      </c>
      <c r="P2822" s="22" t="str">
        <f>IF(学校情報入力!$C$7="","",IF(学校情報入力!$C$7=登録データ!M2822,1,0))</f>
        <v/>
      </c>
    </row>
    <row r="2823" spans="1:16">
      <c r="A2823" s="37"/>
      <c r="B2823" s="37"/>
      <c r="C2823" s="37"/>
      <c r="D2823" s="37"/>
      <c r="E2823" s="37"/>
      <c r="F2823" s="37"/>
      <c r="G2823" s="37"/>
      <c r="H2823" s="37"/>
      <c r="I2823" s="37"/>
      <c r="J2823" s="37"/>
      <c r="K2823" s="37"/>
      <c r="L2823" s="37"/>
      <c r="M2823" s="79"/>
      <c r="N2823" s="38"/>
      <c r="O2823" s="22" t="str">
        <f>IF(学校情報入力!$C$7="","",IF(学校情報入力!$C$7=登録データ!F2823,1,0))</f>
        <v/>
      </c>
      <c r="P2823" s="22" t="str">
        <f>IF(学校情報入力!$C$7="","",IF(学校情報入力!$C$7=登録データ!M2823,1,0))</f>
        <v/>
      </c>
    </row>
    <row r="2824" spans="1:16">
      <c r="A2824" s="37"/>
      <c r="B2824" s="37"/>
      <c r="C2824" s="37"/>
      <c r="D2824" s="37"/>
      <c r="E2824" s="37"/>
      <c r="F2824" s="37"/>
      <c r="G2824" s="37"/>
      <c r="H2824" s="37"/>
      <c r="I2824" s="37"/>
      <c r="J2824" s="37"/>
      <c r="K2824" s="37"/>
      <c r="L2824" s="37"/>
      <c r="M2824" s="79"/>
      <c r="N2824" s="38"/>
      <c r="O2824" s="22" t="str">
        <f>IF(学校情報入力!$C$7="","",IF(学校情報入力!$C$7=登録データ!F2824,1,0))</f>
        <v/>
      </c>
      <c r="P2824" s="22" t="str">
        <f>IF(学校情報入力!$C$7="","",IF(学校情報入力!$C$7=登録データ!M2824,1,0))</f>
        <v/>
      </c>
    </row>
    <row r="2825" spans="1:16">
      <c r="A2825" s="37"/>
      <c r="B2825" s="37"/>
      <c r="C2825" s="37"/>
      <c r="D2825" s="37"/>
      <c r="E2825" s="37"/>
      <c r="F2825" s="37"/>
      <c r="G2825" s="37"/>
      <c r="H2825" s="37"/>
      <c r="I2825" s="37"/>
      <c r="J2825" s="37"/>
      <c r="K2825" s="37"/>
      <c r="L2825" s="37"/>
      <c r="M2825" s="79"/>
      <c r="N2825" s="38"/>
      <c r="O2825" s="22" t="str">
        <f>IF(学校情報入力!$C$7="","",IF(学校情報入力!$C$7=登録データ!F2825,1,0))</f>
        <v/>
      </c>
      <c r="P2825" s="22" t="str">
        <f>IF(学校情報入力!$C$7="","",IF(学校情報入力!$C$7=登録データ!M2825,1,0))</f>
        <v/>
      </c>
    </row>
    <row r="2826" spans="1:16">
      <c r="A2826" s="37"/>
      <c r="B2826" s="37"/>
      <c r="C2826" s="37"/>
      <c r="D2826" s="37"/>
      <c r="E2826" s="37"/>
      <c r="F2826" s="37"/>
      <c r="G2826" s="37"/>
      <c r="H2826" s="37"/>
      <c r="I2826" s="37"/>
      <c r="J2826" s="37"/>
      <c r="K2826" s="37"/>
      <c r="L2826" s="37"/>
      <c r="M2826" s="79"/>
      <c r="N2826" s="38"/>
      <c r="O2826" s="22" t="str">
        <f>IF(学校情報入力!$C$7="","",IF(学校情報入力!$C$7=登録データ!F2826,1,0))</f>
        <v/>
      </c>
      <c r="P2826" s="22" t="str">
        <f>IF(学校情報入力!$C$7="","",IF(学校情報入力!$C$7=登録データ!M2826,1,0))</f>
        <v/>
      </c>
    </row>
    <row r="2827" spans="1:16">
      <c r="A2827" s="37"/>
      <c r="B2827" s="37"/>
      <c r="C2827" s="37"/>
      <c r="D2827" s="37"/>
      <c r="E2827" s="37"/>
      <c r="F2827" s="37"/>
      <c r="G2827" s="37"/>
      <c r="H2827" s="37"/>
      <c r="I2827" s="37"/>
      <c r="J2827" s="37"/>
      <c r="K2827" s="37"/>
      <c r="L2827" s="37"/>
      <c r="M2827" s="79"/>
      <c r="N2827" s="38"/>
      <c r="O2827" s="22" t="str">
        <f>IF(学校情報入力!$C$7="","",IF(学校情報入力!$C$7=登録データ!F2827,1,0))</f>
        <v/>
      </c>
      <c r="P2827" s="22" t="str">
        <f>IF(学校情報入力!$C$7="","",IF(学校情報入力!$C$7=登録データ!M2827,1,0))</f>
        <v/>
      </c>
    </row>
    <row r="2828" spans="1:16">
      <c r="A2828" s="37"/>
      <c r="B2828" s="37"/>
      <c r="C2828" s="37"/>
      <c r="D2828" s="37"/>
      <c r="E2828" s="37"/>
      <c r="F2828" s="37"/>
      <c r="G2828" s="37"/>
      <c r="H2828" s="37"/>
      <c r="I2828" s="37"/>
      <c r="J2828" s="37"/>
      <c r="K2828" s="37"/>
      <c r="L2828" s="37"/>
      <c r="M2828" s="79"/>
      <c r="N2828" s="38"/>
      <c r="O2828" s="22" t="str">
        <f>IF(学校情報入力!$C$7="","",IF(学校情報入力!$C$7=登録データ!F2828,1,0))</f>
        <v/>
      </c>
      <c r="P2828" s="22" t="str">
        <f>IF(学校情報入力!$C$7="","",IF(学校情報入力!$C$7=登録データ!M2828,1,0))</f>
        <v/>
      </c>
    </row>
    <row r="2829" spans="1:16">
      <c r="A2829" s="37"/>
      <c r="B2829" s="37"/>
      <c r="C2829" s="37"/>
      <c r="D2829" s="37"/>
      <c r="E2829" s="37"/>
      <c r="F2829" s="37"/>
      <c r="G2829" s="37"/>
      <c r="H2829" s="37"/>
      <c r="I2829" s="37"/>
      <c r="J2829" s="37"/>
      <c r="K2829" s="37"/>
      <c r="L2829" s="37"/>
      <c r="M2829" s="79"/>
      <c r="N2829" s="38"/>
      <c r="O2829" s="22" t="str">
        <f>IF(学校情報入力!$C$7="","",IF(学校情報入力!$C$7=登録データ!F2829,1,0))</f>
        <v/>
      </c>
      <c r="P2829" s="22" t="str">
        <f>IF(学校情報入力!$C$7="","",IF(学校情報入力!$C$7=登録データ!M2829,1,0))</f>
        <v/>
      </c>
    </row>
    <row r="2830" spans="1:16">
      <c r="A2830" s="37"/>
      <c r="B2830" s="37"/>
      <c r="C2830" s="37"/>
      <c r="D2830" s="37"/>
      <c r="E2830" s="37"/>
      <c r="F2830" s="37"/>
      <c r="G2830" s="37"/>
      <c r="H2830" s="37"/>
      <c r="I2830" s="37"/>
      <c r="J2830" s="37"/>
      <c r="K2830" s="37"/>
      <c r="L2830" s="37"/>
      <c r="M2830" s="79"/>
      <c r="N2830" s="38"/>
      <c r="O2830" s="22" t="str">
        <f>IF(学校情報入力!$C$7="","",IF(学校情報入力!$C$7=登録データ!F2830,1,0))</f>
        <v/>
      </c>
      <c r="P2830" s="22" t="str">
        <f>IF(学校情報入力!$C$7="","",IF(学校情報入力!$C$7=登録データ!M2830,1,0))</f>
        <v/>
      </c>
    </row>
    <row r="2831" spans="1:16">
      <c r="A2831" s="37"/>
      <c r="B2831" s="37"/>
      <c r="C2831" s="37"/>
      <c r="D2831" s="37"/>
      <c r="E2831" s="37"/>
      <c r="F2831" s="37"/>
      <c r="G2831" s="37"/>
      <c r="H2831" s="37"/>
      <c r="I2831" s="37"/>
      <c r="J2831" s="37"/>
      <c r="K2831" s="37"/>
      <c r="L2831" s="37"/>
      <c r="M2831" s="79"/>
      <c r="N2831" s="38"/>
      <c r="O2831" s="22" t="str">
        <f>IF(学校情報入力!$C$7="","",IF(学校情報入力!$C$7=登録データ!F2831,1,0))</f>
        <v/>
      </c>
      <c r="P2831" s="22" t="str">
        <f>IF(学校情報入力!$C$7="","",IF(学校情報入力!$C$7=登録データ!M2831,1,0))</f>
        <v/>
      </c>
    </row>
    <row r="2832" spans="1:16">
      <c r="A2832" s="37"/>
      <c r="B2832" s="37"/>
      <c r="C2832" s="37"/>
      <c r="D2832" s="37"/>
      <c r="E2832" s="37"/>
      <c r="F2832" s="37"/>
      <c r="G2832" s="37"/>
      <c r="H2832" s="37"/>
      <c r="I2832" s="37"/>
      <c r="J2832" s="37"/>
      <c r="K2832" s="37"/>
      <c r="L2832" s="37"/>
      <c r="M2832" s="79"/>
      <c r="N2832" s="38"/>
      <c r="O2832" s="22" t="str">
        <f>IF(学校情報入力!$C$7="","",IF(学校情報入力!$C$7=登録データ!F2832,1,0))</f>
        <v/>
      </c>
      <c r="P2832" s="22" t="str">
        <f>IF(学校情報入力!$C$7="","",IF(学校情報入力!$C$7=登録データ!M2832,1,0))</f>
        <v/>
      </c>
    </row>
    <row r="2833" spans="1:16">
      <c r="A2833" s="37"/>
      <c r="B2833" s="37"/>
      <c r="C2833" s="37"/>
      <c r="D2833" s="37"/>
      <c r="E2833" s="37"/>
      <c r="F2833" s="37"/>
      <c r="G2833" s="37"/>
      <c r="H2833" s="37"/>
      <c r="I2833" s="37"/>
      <c r="J2833" s="37"/>
      <c r="K2833" s="37"/>
      <c r="L2833" s="37"/>
      <c r="M2833" s="79"/>
      <c r="N2833" s="38"/>
      <c r="O2833" s="22" t="str">
        <f>IF(学校情報入力!$C$7="","",IF(学校情報入力!$C$7=登録データ!F2833,1,0))</f>
        <v/>
      </c>
      <c r="P2833" s="22" t="str">
        <f>IF(学校情報入力!$C$7="","",IF(学校情報入力!$C$7=登録データ!M2833,1,0))</f>
        <v/>
      </c>
    </row>
    <row r="2834" spans="1:16">
      <c r="A2834" s="37"/>
      <c r="B2834" s="37"/>
      <c r="C2834" s="37"/>
      <c r="D2834" s="37"/>
      <c r="E2834" s="37"/>
      <c r="F2834" s="37"/>
      <c r="G2834" s="37"/>
      <c r="H2834" s="37"/>
      <c r="I2834" s="37"/>
      <c r="J2834" s="37"/>
      <c r="K2834" s="37"/>
      <c r="L2834" s="37"/>
      <c r="M2834" s="79"/>
      <c r="N2834" s="38"/>
      <c r="O2834" s="22" t="str">
        <f>IF(学校情報入力!$C$7="","",IF(学校情報入力!$C$7=登録データ!F2834,1,0))</f>
        <v/>
      </c>
      <c r="P2834" s="22" t="str">
        <f>IF(学校情報入力!$C$7="","",IF(学校情報入力!$C$7=登録データ!M2834,1,0))</f>
        <v/>
      </c>
    </row>
    <row r="2835" spans="1:16">
      <c r="A2835" s="37"/>
      <c r="B2835" s="37"/>
      <c r="C2835" s="37"/>
      <c r="D2835" s="37"/>
      <c r="E2835" s="37"/>
      <c r="F2835" s="37"/>
      <c r="G2835" s="37"/>
      <c r="H2835" s="37"/>
      <c r="I2835" s="37"/>
      <c r="J2835" s="37"/>
      <c r="K2835" s="37"/>
      <c r="L2835" s="37"/>
      <c r="M2835" s="79"/>
      <c r="N2835" s="38"/>
      <c r="O2835" s="22" t="str">
        <f>IF(学校情報入力!$C$7="","",IF(学校情報入力!$C$7=登録データ!F2835,1,0))</f>
        <v/>
      </c>
      <c r="P2835" s="22" t="str">
        <f>IF(学校情報入力!$C$7="","",IF(学校情報入力!$C$7=登録データ!M2835,1,0))</f>
        <v/>
      </c>
    </row>
    <row r="2836" spans="1:16">
      <c r="A2836" s="37"/>
      <c r="B2836" s="37"/>
      <c r="C2836" s="37"/>
      <c r="D2836" s="37"/>
      <c r="E2836" s="37"/>
      <c r="F2836" s="37"/>
      <c r="G2836" s="37"/>
      <c r="H2836" s="37"/>
      <c r="I2836" s="37"/>
      <c r="J2836" s="37"/>
      <c r="K2836" s="37"/>
      <c r="L2836" s="37"/>
      <c r="M2836" s="79"/>
      <c r="N2836" s="38"/>
      <c r="O2836" s="22" t="str">
        <f>IF(学校情報入力!$C$7="","",IF(学校情報入力!$C$7=登録データ!F2836,1,0))</f>
        <v/>
      </c>
      <c r="P2836" s="22" t="str">
        <f>IF(学校情報入力!$C$7="","",IF(学校情報入力!$C$7=登録データ!M2836,1,0))</f>
        <v/>
      </c>
    </row>
    <row r="2837" spans="1:16">
      <c r="A2837" s="37"/>
      <c r="B2837" s="37"/>
      <c r="C2837" s="37"/>
      <c r="D2837" s="37"/>
      <c r="E2837" s="37"/>
      <c r="F2837" s="37"/>
      <c r="G2837" s="37"/>
      <c r="H2837" s="37"/>
      <c r="I2837" s="37"/>
      <c r="J2837" s="37"/>
      <c r="K2837" s="37"/>
      <c r="L2837" s="37"/>
      <c r="M2837" s="79"/>
      <c r="N2837" s="38"/>
      <c r="O2837" s="22" t="str">
        <f>IF(学校情報入力!$C$7="","",IF(学校情報入力!$C$7=登録データ!F2837,1,0))</f>
        <v/>
      </c>
      <c r="P2837" s="22" t="str">
        <f>IF(学校情報入力!$C$7="","",IF(学校情報入力!$C$7=登録データ!M2837,1,0))</f>
        <v/>
      </c>
    </row>
    <row r="2838" spans="1:16">
      <c r="A2838" s="37"/>
      <c r="B2838" s="37"/>
      <c r="C2838" s="37"/>
      <c r="D2838" s="37"/>
      <c r="E2838" s="37"/>
      <c r="F2838" s="37"/>
      <c r="G2838" s="37"/>
      <c r="H2838" s="37"/>
      <c r="I2838" s="37"/>
      <c r="J2838" s="37"/>
      <c r="K2838" s="37"/>
      <c r="L2838" s="37"/>
      <c r="M2838" s="79"/>
      <c r="N2838" s="38"/>
      <c r="O2838" s="22" t="str">
        <f>IF(学校情報入力!$C$7="","",IF(学校情報入力!$C$7=登録データ!F2838,1,0))</f>
        <v/>
      </c>
      <c r="P2838" s="22" t="str">
        <f>IF(学校情報入力!$C$7="","",IF(学校情報入力!$C$7=登録データ!M2838,1,0))</f>
        <v/>
      </c>
    </row>
    <row r="2839" spans="1:16">
      <c r="A2839" s="37"/>
      <c r="B2839" s="37"/>
      <c r="C2839" s="37"/>
      <c r="D2839" s="37"/>
      <c r="E2839" s="37"/>
      <c r="F2839" s="37"/>
      <c r="G2839" s="37"/>
      <c r="H2839" s="37"/>
      <c r="I2839" s="37"/>
      <c r="J2839" s="37"/>
      <c r="K2839" s="37"/>
      <c r="L2839" s="37"/>
      <c r="M2839" s="79"/>
      <c r="N2839" s="38"/>
      <c r="O2839" s="22" t="str">
        <f>IF(学校情報入力!$C$7="","",IF(学校情報入力!$C$7=登録データ!F2839,1,0))</f>
        <v/>
      </c>
      <c r="P2839" s="22" t="str">
        <f>IF(学校情報入力!$C$7="","",IF(学校情報入力!$C$7=登録データ!M2839,1,0))</f>
        <v/>
      </c>
    </row>
    <row r="2840" spans="1:16">
      <c r="A2840" s="37"/>
      <c r="B2840" s="37"/>
      <c r="C2840" s="37"/>
      <c r="D2840" s="37"/>
      <c r="E2840" s="37"/>
      <c r="F2840" s="37"/>
      <c r="G2840" s="37"/>
      <c r="H2840" s="37"/>
      <c r="I2840" s="37"/>
      <c r="J2840" s="37"/>
      <c r="K2840" s="37"/>
      <c r="L2840" s="37"/>
      <c r="M2840" s="79"/>
      <c r="N2840" s="38"/>
      <c r="O2840" s="22" t="str">
        <f>IF(学校情報入力!$C$7="","",IF(学校情報入力!$C$7=登録データ!F2840,1,0))</f>
        <v/>
      </c>
      <c r="P2840" s="22" t="str">
        <f>IF(学校情報入力!$C$7="","",IF(学校情報入力!$C$7=登録データ!M2840,1,0))</f>
        <v/>
      </c>
    </row>
    <row r="2841" spans="1:16">
      <c r="A2841" s="37"/>
      <c r="B2841" s="37"/>
      <c r="C2841" s="37"/>
      <c r="D2841" s="37"/>
      <c r="E2841" s="37"/>
      <c r="F2841" s="37"/>
      <c r="G2841" s="37"/>
      <c r="H2841" s="37"/>
      <c r="I2841" s="37"/>
      <c r="J2841" s="37"/>
      <c r="K2841" s="37"/>
      <c r="L2841" s="37"/>
      <c r="M2841" s="79"/>
      <c r="N2841" s="38"/>
      <c r="O2841" s="22" t="str">
        <f>IF(学校情報入力!$C$7="","",IF(学校情報入力!$C$7=登録データ!F2841,1,0))</f>
        <v/>
      </c>
      <c r="P2841" s="22" t="str">
        <f>IF(学校情報入力!$C$7="","",IF(学校情報入力!$C$7=登録データ!M2841,1,0))</f>
        <v/>
      </c>
    </row>
    <row r="2842" spans="1:16">
      <c r="A2842" s="37"/>
      <c r="B2842" s="37"/>
      <c r="C2842" s="37"/>
      <c r="D2842" s="37"/>
      <c r="E2842" s="37"/>
      <c r="F2842" s="37"/>
      <c r="G2842" s="37"/>
      <c r="H2842" s="37"/>
      <c r="I2842" s="37"/>
      <c r="J2842" s="37"/>
      <c r="K2842" s="37"/>
      <c r="L2842" s="37"/>
      <c r="M2842" s="79"/>
      <c r="N2842" s="38"/>
      <c r="O2842" s="22" t="str">
        <f>IF(学校情報入力!$C$7="","",IF(学校情報入力!$C$7=登録データ!F2842,1,0))</f>
        <v/>
      </c>
      <c r="P2842" s="22" t="str">
        <f>IF(学校情報入力!$C$7="","",IF(学校情報入力!$C$7=登録データ!M2842,1,0))</f>
        <v/>
      </c>
    </row>
    <row r="2843" spans="1:16">
      <c r="A2843" s="37"/>
      <c r="B2843" s="37"/>
      <c r="C2843" s="37"/>
      <c r="D2843" s="37"/>
      <c r="E2843" s="37"/>
      <c r="F2843" s="37"/>
      <c r="G2843" s="37"/>
      <c r="H2843" s="37"/>
      <c r="I2843" s="37"/>
      <c r="J2843" s="37"/>
      <c r="K2843" s="37"/>
      <c r="L2843" s="37"/>
      <c r="M2843" s="79"/>
      <c r="N2843" s="38"/>
      <c r="O2843" s="22" t="str">
        <f>IF(学校情報入力!$C$7="","",IF(学校情報入力!$C$7=登録データ!F2843,1,0))</f>
        <v/>
      </c>
      <c r="P2843" s="22" t="str">
        <f>IF(学校情報入力!$C$7="","",IF(学校情報入力!$C$7=登録データ!M2843,1,0))</f>
        <v/>
      </c>
    </row>
    <row r="2844" spans="1:16">
      <c r="A2844" s="37"/>
      <c r="B2844" s="37"/>
      <c r="C2844" s="37"/>
      <c r="D2844" s="37"/>
      <c r="E2844" s="37"/>
      <c r="F2844" s="37"/>
      <c r="G2844" s="37"/>
      <c r="H2844" s="37"/>
      <c r="I2844" s="37"/>
      <c r="J2844" s="37"/>
      <c r="K2844" s="37"/>
      <c r="L2844" s="37"/>
      <c r="M2844" s="79"/>
      <c r="N2844" s="38"/>
      <c r="O2844" s="22" t="str">
        <f>IF(学校情報入力!$C$7="","",IF(学校情報入力!$C$7=登録データ!F2844,1,0))</f>
        <v/>
      </c>
      <c r="P2844" s="22" t="str">
        <f>IF(学校情報入力!$C$7="","",IF(学校情報入力!$C$7=登録データ!M2844,1,0))</f>
        <v/>
      </c>
    </row>
    <row r="2845" spans="1:16">
      <c r="A2845" s="37"/>
      <c r="B2845" s="37"/>
      <c r="C2845" s="37"/>
      <c r="D2845" s="37"/>
      <c r="E2845" s="37"/>
      <c r="F2845" s="37"/>
      <c r="G2845" s="37"/>
      <c r="H2845" s="37"/>
      <c r="I2845" s="37"/>
      <c r="J2845" s="37"/>
      <c r="K2845" s="37"/>
      <c r="L2845" s="37"/>
      <c r="M2845" s="79"/>
      <c r="N2845" s="38"/>
      <c r="O2845" s="22" t="str">
        <f>IF(学校情報入力!$C$7="","",IF(学校情報入力!$C$7=登録データ!F2845,1,0))</f>
        <v/>
      </c>
      <c r="P2845" s="22" t="str">
        <f>IF(学校情報入力!$C$7="","",IF(学校情報入力!$C$7=登録データ!M2845,1,0))</f>
        <v/>
      </c>
    </row>
    <row r="2846" spans="1:16">
      <c r="A2846" s="37"/>
      <c r="B2846" s="37"/>
      <c r="C2846" s="37"/>
      <c r="D2846" s="37"/>
      <c r="E2846" s="37"/>
      <c r="F2846" s="37"/>
      <c r="G2846" s="37"/>
      <c r="H2846" s="37"/>
      <c r="I2846" s="37"/>
      <c r="J2846" s="37"/>
      <c r="K2846" s="37"/>
      <c r="L2846" s="37"/>
      <c r="M2846" s="79"/>
      <c r="N2846" s="38"/>
      <c r="O2846" s="22" t="str">
        <f>IF(学校情報入力!$C$7="","",IF(学校情報入力!$C$7=登録データ!F2846,1,0))</f>
        <v/>
      </c>
      <c r="P2846" s="22" t="str">
        <f>IF(学校情報入力!$C$7="","",IF(学校情報入力!$C$7=登録データ!M2846,1,0))</f>
        <v/>
      </c>
    </row>
    <row r="2847" spans="1:16">
      <c r="A2847" s="37"/>
      <c r="B2847" s="37"/>
      <c r="C2847" s="37"/>
      <c r="D2847" s="37"/>
      <c r="E2847" s="37"/>
      <c r="F2847" s="37"/>
      <c r="G2847" s="37"/>
      <c r="H2847" s="37"/>
      <c r="I2847" s="37"/>
      <c r="J2847" s="37"/>
      <c r="K2847" s="37"/>
      <c r="L2847" s="37"/>
      <c r="M2847" s="79"/>
      <c r="N2847" s="38"/>
      <c r="O2847" s="22" t="str">
        <f>IF(学校情報入力!$C$7="","",IF(学校情報入力!$C$7=登録データ!F2847,1,0))</f>
        <v/>
      </c>
      <c r="P2847" s="22" t="str">
        <f>IF(学校情報入力!$C$7="","",IF(学校情報入力!$C$7=登録データ!M2847,1,0))</f>
        <v/>
      </c>
    </row>
    <row r="2848" spans="1:16">
      <c r="A2848" s="37"/>
      <c r="B2848" s="37"/>
      <c r="C2848" s="37"/>
      <c r="D2848" s="37"/>
      <c r="E2848" s="37"/>
      <c r="F2848" s="37"/>
      <c r="G2848" s="37"/>
      <c r="H2848" s="37"/>
      <c r="I2848" s="37"/>
      <c r="J2848" s="37"/>
      <c r="K2848" s="37"/>
      <c r="L2848" s="37"/>
      <c r="M2848" s="79"/>
      <c r="N2848" s="38"/>
      <c r="O2848" s="22" t="str">
        <f>IF(学校情報入力!$C$7="","",IF(学校情報入力!$C$7=登録データ!F2848,1,0))</f>
        <v/>
      </c>
      <c r="P2848" s="22" t="str">
        <f>IF(学校情報入力!$C$7="","",IF(学校情報入力!$C$7=登録データ!M2848,1,0))</f>
        <v/>
      </c>
    </row>
    <row r="2849" spans="1:16">
      <c r="A2849" s="37"/>
      <c r="B2849" s="37"/>
      <c r="C2849" s="37"/>
      <c r="D2849" s="37"/>
      <c r="E2849" s="37"/>
      <c r="F2849" s="37"/>
      <c r="G2849" s="37"/>
      <c r="H2849" s="37"/>
      <c r="I2849" s="37"/>
      <c r="J2849" s="37"/>
      <c r="K2849" s="37"/>
      <c r="L2849" s="37"/>
      <c r="M2849" s="79"/>
      <c r="N2849" s="38"/>
      <c r="O2849" s="22" t="str">
        <f>IF(学校情報入力!$C$7="","",IF(学校情報入力!$C$7=登録データ!F2849,1,0))</f>
        <v/>
      </c>
      <c r="P2849" s="22" t="str">
        <f>IF(学校情報入力!$C$7="","",IF(学校情報入力!$C$7=登録データ!M2849,1,0))</f>
        <v/>
      </c>
    </row>
    <row r="2850" spans="1:16">
      <c r="A2850" s="37"/>
      <c r="B2850" s="37"/>
      <c r="C2850" s="37"/>
      <c r="D2850" s="37"/>
      <c r="E2850" s="37"/>
      <c r="F2850" s="37"/>
      <c r="G2850" s="37"/>
      <c r="H2850" s="37"/>
      <c r="I2850" s="37"/>
      <c r="J2850" s="37"/>
      <c r="K2850" s="37"/>
      <c r="L2850" s="37"/>
      <c r="M2850" s="79"/>
      <c r="N2850" s="38"/>
      <c r="O2850" s="22" t="str">
        <f>IF(学校情報入力!$C$7="","",IF(学校情報入力!$C$7=登録データ!F2850,1,0))</f>
        <v/>
      </c>
      <c r="P2850" s="22" t="str">
        <f>IF(学校情報入力!$C$7="","",IF(学校情報入力!$C$7=登録データ!M2850,1,0))</f>
        <v/>
      </c>
    </row>
    <row r="2851" spans="1:16">
      <c r="A2851" s="37"/>
      <c r="B2851" s="37"/>
      <c r="C2851" s="37"/>
      <c r="D2851" s="37"/>
      <c r="E2851" s="37"/>
      <c r="F2851" s="37"/>
      <c r="G2851" s="37"/>
      <c r="H2851" s="37"/>
      <c r="I2851" s="37"/>
      <c r="J2851" s="37"/>
      <c r="K2851" s="37"/>
      <c r="L2851" s="37"/>
      <c r="M2851" s="79"/>
      <c r="N2851" s="38"/>
      <c r="O2851" s="22" t="str">
        <f>IF(学校情報入力!$C$7="","",IF(学校情報入力!$C$7=登録データ!F2851,1,0))</f>
        <v/>
      </c>
      <c r="P2851" s="22" t="str">
        <f>IF(学校情報入力!$C$7="","",IF(学校情報入力!$C$7=登録データ!M2851,1,0))</f>
        <v/>
      </c>
    </row>
    <row r="2852" spans="1:16">
      <c r="A2852" s="37"/>
      <c r="B2852" s="37"/>
      <c r="C2852" s="37"/>
      <c r="D2852" s="37"/>
      <c r="E2852" s="37"/>
      <c r="F2852" s="37"/>
      <c r="G2852" s="37"/>
      <c r="H2852" s="37"/>
      <c r="I2852" s="37"/>
      <c r="J2852" s="37"/>
      <c r="K2852" s="37"/>
      <c r="L2852" s="37"/>
      <c r="M2852" s="79"/>
      <c r="N2852" s="38"/>
      <c r="O2852" s="22" t="str">
        <f>IF(学校情報入力!$C$7="","",IF(学校情報入力!$C$7=登録データ!F2852,1,0))</f>
        <v/>
      </c>
      <c r="P2852" s="22" t="str">
        <f>IF(学校情報入力!$C$7="","",IF(学校情報入力!$C$7=登録データ!M2852,1,0))</f>
        <v/>
      </c>
    </row>
    <row r="2853" spans="1:16">
      <c r="A2853" s="37"/>
      <c r="B2853" s="37"/>
      <c r="C2853" s="37"/>
      <c r="D2853" s="37"/>
      <c r="E2853" s="37"/>
      <c r="F2853" s="37"/>
      <c r="G2853" s="37"/>
      <c r="H2853" s="37"/>
      <c r="I2853" s="37"/>
      <c r="J2853" s="37"/>
      <c r="K2853" s="37"/>
      <c r="L2853" s="37"/>
      <c r="M2853" s="79"/>
      <c r="N2853" s="38"/>
      <c r="O2853" s="22" t="str">
        <f>IF(学校情報入力!$C$7="","",IF(学校情報入力!$C$7=登録データ!F2853,1,0))</f>
        <v/>
      </c>
      <c r="P2853" s="22" t="str">
        <f>IF(学校情報入力!$C$7="","",IF(学校情報入力!$C$7=登録データ!M2853,1,0))</f>
        <v/>
      </c>
    </row>
    <row r="2854" spans="1:16">
      <c r="A2854" s="37"/>
      <c r="B2854" s="37"/>
      <c r="C2854" s="37"/>
      <c r="D2854" s="37"/>
      <c r="E2854" s="37"/>
      <c r="F2854" s="37"/>
      <c r="G2854" s="37"/>
      <c r="H2854" s="37"/>
      <c r="I2854" s="37"/>
      <c r="J2854" s="37"/>
      <c r="K2854" s="37"/>
      <c r="L2854" s="37"/>
      <c r="M2854" s="79"/>
      <c r="N2854" s="38"/>
      <c r="O2854" s="22" t="str">
        <f>IF(学校情報入力!$C$7="","",IF(学校情報入力!$C$7=登録データ!F2854,1,0))</f>
        <v/>
      </c>
      <c r="P2854" s="22" t="str">
        <f>IF(学校情報入力!$C$7="","",IF(学校情報入力!$C$7=登録データ!M2854,1,0))</f>
        <v/>
      </c>
    </row>
    <row r="2855" spans="1:16">
      <c r="A2855" s="37"/>
      <c r="B2855" s="37"/>
      <c r="C2855" s="37"/>
      <c r="D2855" s="37"/>
      <c r="E2855" s="37"/>
      <c r="F2855" s="37"/>
      <c r="G2855" s="37"/>
      <c r="H2855" s="37"/>
      <c r="I2855" s="37"/>
      <c r="J2855" s="37"/>
      <c r="K2855" s="37"/>
      <c r="L2855" s="37"/>
      <c r="M2855" s="79"/>
      <c r="N2855" s="38"/>
      <c r="O2855" s="22" t="str">
        <f>IF(学校情報入力!$C$7="","",IF(学校情報入力!$C$7=登録データ!F2855,1,0))</f>
        <v/>
      </c>
      <c r="P2855" s="22" t="str">
        <f>IF(学校情報入力!$C$7="","",IF(学校情報入力!$C$7=登録データ!M2855,1,0))</f>
        <v/>
      </c>
    </row>
    <row r="2856" spans="1:16">
      <c r="A2856" s="37"/>
      <c r="B2856" s="37"/>
      <c r="C2856" s="37"/>
      <c r="D2856" s="37"/>
      <c r="E2856" s="37"/>
      <c r="F2856" s="37"/>
      <c r="G2856" s="37"/>
      <c r="H2856" s="37"/>
      <c r="I2856" s="37"/>
      <c r="J2856" s="37"/>
      <c r="K2856" s="37"/>
      <c r="L2856" s="37"/>
      <c r="M2856" s="79"/>
      <c r="N2856" s="38"/>
      <c r="O2856" s="22" t="str">
        <f>IF(学校情報入力!$C$7="","",IF(学校情報入力!$C$7=登録データ!F2856,1,0))</f>
        <v/>
      </c>
      <c r="P2856" s="22" t="str">
        <f>IF(学校情報入力!$C$7="","",IF(学校情報入力!$C$7=登録データ!M2856,1,0))</f>
        <v/>
      </c>
    </row>
    <row r="2857" spans="1:16">
      <c r="A2857" s="37"/>
      <c r="B2857" s="37"/>
      <c r="C2857" s="37"/>
      <c r="D2857" s="37"/>
      <c r="E2857" s="37"/>
      <c r="F2857" s="37"/>
      <c r="G2857" s="37"/>
      <c r="H2857" s="37"/>
      <c r="I2857" s="37"/>
      <c r="J2857" s="37"/>
      <c r="K2857" s="37"/>
      <c r="L2857" s="37"/>
      <c r="M2857" s="79"/>
      <c r="N2857" s="38"/>
      <c r="O2857" s="22" t="str">
        <f>IF(学校情報入力!$C$7="","",IF(学校情報入力!$C$7=登録データ!F2857,1,0))</f>
        <v/>
      </c>
      <c r="P2857" s="22" t="str">
        <f>IF(学校情報入力!$C$7="","",IF(学校情報入力!$C$7=登録データ!M2857,1,0))</f>
        <v/>
      </c>
    </row>
    <row r="2858" spans="1:16">
      <c r="A2858" s="37"/>
      <c r="B2858" s="37"/>
      <c r="C2858" s="37"/>
      <c r="D2858" s="37"/>
      <c r="E2858" s="37"/>
      <c r="F2858" s="37"/>
      <c r="G2858" s="37"/>
      <c r="H2858" s="37"/>
      <c r="I2858" s="37"/>
      <c r="J2858" s="37"/>
      <c r="K2858" s="37"/>
      <c r="L2858" s="37"/>
      <c r="M2858" s="79"/>
      <c r="N2858" s="38"/>
      <c r="O2858" s="22" t="str">
        <f>IF(学校情報入力!$C$7="","",IF(学校情報入力!$C$7=登録データ!F2858,1,0))</f>
        <v/>
      </c>
      <c r="P2858" s="22" t="str">
        <f>IF(学校情報入力!$C$7="","",IF(学校情報入力!$C$7=登録データ!M2858,1,0))</f>
        <v/>
      </c>
    </row>
    <row r="2859" spans="1:16">
      <c r="A2859" s="37"/>
      <c r="B2859" s="37"/>
      <c r="C2859" s="37"/>
      <c r="D2859" s="37"/>
      <c r="E2859" s="37"/>
      <c r="F2859" s="37"/>
      <c r="G2859" s="37"/>
      <c r="H2859" s="37"/>
      <c r="I2859" s="37"/>
      <c r="J2859" s="37"/>
      <c r="K2859" s="37"/>
      <c r="L2859" s="37"/>
      <c r="M2859" s="79"/>
      <c r="N2859" s="38"/>
      <c r="O2859" s="22" t="str">
        <f>IF(学校情報入力!$C$7="","",IF(学校情報入力!$C$7=登録データ!F2859,1,0))</f>
        <v/>
      </c>
      <c r="P2859" s="22" t="str">
        <f>IF(学校情報入力!$C$7="","",IF(学校情報入力!$C$7=登録データ!M2859,1,0))</f>
        <v/>
      </c>
    </row>
    <row r="2860" spans="1:16">
      <c r="A2860" s="37"/>
      <c r="B2860" s="37"/>
      <c r="C2860" s="37"/>
      <c r="D2860" s="37"/>
      <c r="E2860" s="37"/>
      <c r="F2860" s="37"/>
      <c r="G2860" s="37"/>
      <c r="H2860" s="37"/>
      <c r="I2860" s="37"/>
      <c r="J2860" s="37"/>
      <c r="K2860" s="37"/>
      <c r="L2860" s="37"/>
      <c r="M2860" s="79"/>
      <c r="N2860" s="38"/>
      <c r="O2860" s="22" t="str">
        <f>IF(学校情報入力!$C$7="","",IF(学校情報入力!$C$7=登録データ!F2860,1,0))</f>
        <v/>
      </c>
      <c r="P2860" s="22" t="str">
        <f>IF(学校情報入力!$C$7="","",IF(学校情報入力!$C$7=登録データ!M2860,1,0))</f>
        <v/>
      </c>
    </row>
    <row r="2861" spans="1:16">
      <c r="A2861" s="37"/>
      <c r="B2861" s="37"/>
      <c r="C2861" s="37"/>
      <c r="D2861" s="37"/>
      <c r="E2861" s="37"/>
      <c r="F2861" s="37"/>
      <c r="G2861" s="37"/>
      <c r="H2861" s="37"/>
      <c r="I2861" s="37"/>
      <c r="J2861" s="37"/>
      <c r="K2861" s="37"/>
      <c r="L2861" s="37"/>
      <c r="M2861" s="79"/>
      <c r="N2861" s="38"/>
      <c r="O2861" s="22" t="str">
        <f>IF(学校情報入力!$C$7="","",IF(学校情報入力!$C$7=登録データ!F2861,1,0))</f>
        <v/>
      </c>
      <c r="P2861" s="22" t="str">
        <f>IF(学校情報入力!$C$7="","",IF(学校情報入力!$C$7=登録データ!M2861,1,0))</f>
        <v/>
      </c>
    </row>
    <row r="2862" spans="1:16">
      <c r="A2862" s="37"/>
      <c r="B2862" s="37"/>
      <c r="C2862" s="37"/>
      <c r="D2862" s="37"/>
      <c r="E2862" s="37"/>
      <c r="F2862" s="37"/>
      <c r="G2862" s="37"/>
      <c r="H2862" s="37"/>
      <c r="I2862" s="37"/>
      <c r="J2862" s="37"/>
      <c r="K2862" s="37"/>
      <c r="L2862" s="37"/>
      <c r="M2862" s="79"/>
      <c r="N2862" s="38"/>
      <c r="O2862" s="22" t="str">
        <f>IF(学校情報入力!$C$7="","",IF(学校情報入力!$C$7=登録データ!F2862,1,0))</f>
        <v/>
      </c>
      <c r="P2862" s="22" t="str">
        <f>IF(学校情報入力!$C$7="","",IF(学校情報入力!$C$7=登録データ!M2862,1,0))</f>
        <v/>
      </c>
    </row>
    <row r="2863" spans="1:16">
      <c r="A2863" s="37"/>
      <c r="B2863" s="37"/>
      <c r="C2863" s="37"/>
      <c r="D2863" s="37"/>
      <c r="E2863" s="37"/>
      <c r="F2863" s="37"/>
      <c r="G2863" s="37"/>
      <c r="H2863" s="37"/>
      <c r="I2863" s="37"/>
      <c r="J2863" s="37"/>
      <c r="K2863" s="37"/>
      <c r="L2863" s="37"/>
      <c r="M2863" s="79"/>
      <c r="N2863" s="38"/>
      <c r="O2863" s="22" t="str">
        <f>IF(学校情報入力!$C$7="","",IF(学校情報入力!$C$7=登録データ!F2863,1,0))</f>
        <v/>
      </c>
      <c r="P2863" s="22" t="str">
        <f>IF(学校情報入力!$C$7="","",IF(学校情報入力!$C$7=登録データ!M2863,1,0))</f>
        <v/>
      </c>
    </row>
    <row r="2864" spans="1:16">
      <c r="A2864" s="37"/>
      <c r="B2864" s="37"/>
      <c r="C2864" s="37"/>
      <c r="D2864" s="37"/>
      <c r="E2864" s="37"/>
      <c r="F2864" s="37"/>
      <c r="G2864" s="37"/>
      <c r="H2864" s="37"/>
      <c r="I2864" s="37"/>
      <c r="J2864" s="37"/>
      <c r="K2864" s="37"/>
      <c r="L2864" s="37"/>
      <c r="M2864" s="79"/>
      <c r="N2864" s="38"/>
      <c r="O2864" s="22" t="str">
        <f>IF(学校情報入力!$C$7="","",IF(学校情報入力!$C$7=登録データ!F2864,1,0))</f>
        <v/>
      </c>
      <c r="P2864" s="22" t="str">
        <f>IF(学校情報入力!$C$7="","",IF(学校情報入力!$C$7=登録データ!M2864,1,0))</f>
        <v/>
      </c>
    </row>
    <row r="2865" spans="1:16">
      <c r="A2865" s="37"/>
      <c r="B2865" s="37"/>
      <c r="C2865" s="37"/>
      <c r="D2865" s="37"/>
      <c r="E2865" s="37"/>
      <c r="F2865" s="37"/>
      <c r="G2865" s="37"/>
      <c r="H2865" s="37"/>
      <c r="I2865" s="37"/>
      <c r="J2865" s="37"/>
      <c r="K2865" s="37"/>
      <c r="L2865" s="37"/>
      <c r="M2865" s="79"/>
      <c r="N2865" s="38"/>
      <c r="O2865" s="22" t="str">
        <f>IF(学校情報入力!$C$7="","",IF(学校情報入力!$C$7=登録データ!F2865,1,0))</f>
        <v/>
      </c>
      <c r="P2865" s="22" t="str">
        <f>IF(学校情報入力!$C$7="","",IF(学校情報入力!$C$7=登録データ!M2865,1,0))</f>
        <v/>
      </c>
    </row>
    <row r="2866" spans="1:16">
      <c r="A2866" s="37"/>
      <c r="B2866" s="37"/>
      <c r="C2866" s="37"/>
      <c r="D2866" s="37"/>
      <c r="E2866" s="37"/>
      <c r="F2866" s="37"/>
      <c r="G2866" s="37"/>
      <c r="H2866" s="37"/>
      <c r="I2866" s="37"/>
      <c r="J2866" s="37"/>
      <c r="K2866" s="37"/>
      <c r="L2866" s="37"/>
      <c r="M2866" s="79"/>
      <c r="N2866" s="38"/>
      <c r="O2866" s="22" t="str">
        <f>IF(学校情報入力!$C$7="","",IF(学校情報入力!$C$7=登録データ!F2866,1,0))</f>
        <v/>
      </c>
      <c r="P2866" s="22" t="str">
        <f>IF(学校情報入力!$C$7="","",IF(学校情報入力!$C$7=登録データ!M2866,1,0))</f>
        <v/>
      </c>
    </row>
    <row r="2867" spans="1:16">
      <c r="A2867" s="37"/>
      <c r="B2867" s="37"/>
      <c r="C2867" s="37"/>
      <c r="D2867" s="37"/>
      <c r="E2867" s="37"/>
      <c r="F2867" s="37"/>
      <c r="G2867" s="37"/>
      <c r="H2867" s="37"/>
      <c r="I2867" s="37"/>
      <c r="J2867" s="37"/>
      <c r="K2867" s="37"/>
      <c r="L2867" s="37"/>
      <c r="M2867" s="79"/>
      <c r="N2867" s="38"/>
      <c r="O2867" s="22" t="str">
        <f>IF(学校情報入力!$C$7="","",IF(学校情報入力!$C$7=登録データ!F2867,1,0))</f>
        <v/>
      </c>
      <c r="P2867" s="22" t="str">
        <f>IF(学校情報入力!$C$7="","",IF(学校情報入力!$C$7=登録データ!M2867,1,0))</f>
        <v/>
      </c>
    </row>
    <row r="2868" spans="1:16">
      <c r="A2868" s="37"/>
      <c r="B2868" s="37"/>
      <c r="C2868" s="37"/>
      <c r="D2868" s="37"/>
      <c r="E2868" s="37"/>
      <c r="F2868" s="37"/>
      <c r="G2868" s="37"/>
      <c r="H2868" s="37"/>
      <c r="I2868" s="37"/>
      <c r="J2868" s="37"/>
      <c r="K2868" s="37"/>
      <c r="L2868" s="37"/>
      <c r="M2868" s="79"/>
      <c r="N2868" s="38"/>
      <c r="O2868" s="22" t="str">
        <f>IF(学校情報入力!$C$7="","",IF(学校情報入力!$C$7=登録データ!F2868,1,0))</f>
        <v/>
      </c>
      <c r="P2868" s="22" t="str">
        <f>IF(学校情報入力!$C$7="","",IF(学校情報入力!$C$7=登録データ!M2868,1,0))</f>
        <v/>
      </c>
    </row>
    <row r="2869" spans="1:16">
      <c r="A2869" s="37"/>
      <c r="B2869" s="37"/>
      <c r="C2869" s="37"/>
      <c r="D2869" s="37"/>
      <c r="E2869" s="37"/>
      <c r="F2869" s="37"/>
      <c r="G2869" s="37"/>
      <c r="H2869" s="37"/>
      <c r="I2869" s="37"/>
      <c r="J2869" s="37"/>
      <c r="K2869" s="37"/>
      <c r="L2869" s="37"/>
      <c r="M2869" s="79"/>
      <c r="N2869" s="38"/>
      <c r="O2869" s="22" t="str">
        <f>IF(学校情報入力!$C$7="","",IF(学校情報入力!$C$7=登録データ!F2869,1,0))</f>
        <v/>
      </c>
      <c r="P2869" s="22" t="str">
        <f>IF(学校情報入力!$C$7="","",IF(学校情報入力!$C$7=登録データ!M2869,1,0))</f>
        <v/>
      </c>
    </row>
    <row r="2870" spans="1:16">
      <c r="A2870" s="37"/>
      <c r="B2870" s="37"/>
      <c r="C2870" s="37"/>
      <c r="D2870" s="37"/>
      <c r="E2870" s="37"/>
      <c r="F2870" s="37"/>
      <c r="G2870" s="37"/>
      <c r="H2870" s="37"/>
      <c r="I2870" s="37"/>
      <c r="J2870" s="37"/>
      <c r="K2870" s="37"/>
      <c r="L2870" s="37"/>
      <c r="M2870" s="79"/>
      <c r="N2870" s="38"/>
      <c r="O2870" s="22" t="str">
        <f>IF(学校情報入力!$C$7="","",IF(学校情報入力!$C$7=登録データ!F2870,1,0))</f>
        <v/>
      </c>
      <c r="P2870" s="22" t="str">
        <f>IF(学校情報入力!$C$7="","",IF(学校情報入力!$C$7=登録データ!M2870,1,0))</f>
        <v/>
      </c>
    </row>
    <row r="2871" spans="1:16">
      <c r="A2871" s="37"/>
      <c r="B2871" s="37"/>
      <c r="C2871" s="37"/>
      <c r="D2871" s="37"/>
      <c r="E2871" s="37"/>
      <c r="F2871" s="37"/>
      <c r="G2871" s="37"/>
      <c r="H2871" s="37"/>
      <c r="I2871" s="37"/>
      <c r="J2871" s="37"/>
      <c r="K2871" s="37"/>
      <c r="L2871" s="37"/>
      <c r="M2871" s="79"/>
      <c r="N2871" s="38"/>
      <c r="O2871" s="22" t="str">
        <f>IF(学校情報入力!$C$7="","",IF(学校情報入力!$C$7=登録データ!F2871,1,0))</f>
        <v/>
      </c>
      <c r="P2871" s="22" t="str">
        <f>IF(学校情報入力!$C$7="","",IF(学校情報入力!$C$7=登録データ!M2871,1,0))</f>
        <v/>
      </c>
    </row>
    <row r="2872" spans="1:16">
      <c r="A2872" s="37"/>
      <c r="B2872" s="37"/>
      <c r="C2872" s="37"/>
      <c r="D2872" s="37"/>
      <c r="E2872" s="37"/>
      <c r="F2872" s="37"/>
      <c r="G2872" s="37"/>
      <c r="H2872" s="37"/>
      <c r="I2872" s="37"/>
      <c r="J2872" s="37"/>
      <c r="K2872" s="37"/>
      <c r="L2872" s="37"/>
      <c r="M2872" s="79"/>
      <c r="N2872" s="38"/>
      <c r="O2872" s="22" t="str">
        <f>IF(学校情報入力!$C$7="","",IF(学校情報入力!$C$7=登録データ!F2872,1,0))</f>
        <v/>
      </c>
      <c r="P2872" s="22" t="str">
        <f>IF(学校情報入力!$C$7="","",IF(学校情報入力!$C$7=登録データ!M2872,1,0))</f>
        <v/>
      </c>
    </row>
    <row r="2873" spans="1:16">
      <c r="A2873" s="37"/>
      <c r="B2873" s="37"/>
      <c r="C2873" s="37"/>
      <c r="D2873" s="37"/>
      <c r="E2873" s="37"/>
      <c r="F2873" s="37"/>
      <c r="G2873" s="37"/>
      <c r="H2873" s="37"/>
      <c r="I2873" s="37"/>
      <c r="J2873" s="37"/>
      <c r="K2873" s="37"/>
      <c r="L2873" s="37"/>
      <c r="M2873" s="79"/>
      <c r="N2873" s="38"/>
      <c r="O2873" s="22" t="str">
        <f>IF(学校情報入力!$C$7="","",IF(学校情報入力!$C$7=登録データ!F2873,1,0))</f>
        <v/>
      </c>
      <c r="P2873" s="22" t="str">
        <f>IF(学校情報入力!$C$7="","",IF(学校情報入力!$C$7=登録データ!M2873,1,0))</f>
        <v/>
      </c>
    </row>
    <row r="2874" spans="1:16">
      <c r="A2874" s="37"/>
      <c r="B2874" s="37"/>
      <c r="C2874" s="37"/>
      <c r="D2874" s="37"/>
      <c r="E2874" s="37"/>
      <c r="F2874" s="37"/>
      <c r="G2874" s="37"/>
      <c r="H2874" s="37"/>
      <c r="I2874" s="37"/>
      <c r="J2874" s="37"/>
      <c r="K2874" s="37"/>
      <c r="L2874" s="37"/>
      <c r="M2874" s="79"/>
      <c r="N2874" s="38"/>
      <c r="O2874" s="22" t="str">
        <f>IF(学校情報入力!$C$7="","",IF(学校情報入力!$C$7=登録データ!F2874,1,0))</f>
        <v/>
      </c>
      <c r="P2874" s="22" t="str">
        <f>IF(学校情報入力!$C$7="","",IF(学校情報入力!$C$7=登録データ!M2874,1,0))</f>
        <v/>
      </c>
    </row>
    <row r="2875" spans="1:16">
      <c r="A2875" s="37"/>
      <c r="B2875" s="37"/>
      <c r="C2875" s="37"/>
      <c r="D2875" s="37"/>
      <c r="E2875" s="37"/>
      <c r="F2875" s="37"/>
      <c r="G2875" s="37"/>
      <c r="H2875" s="37"/>
      <c r="I2875" s="37"/>
      <c r="J2875" s="37"/>
      <c r="K2875" s="37"/>
      <c r="L2875" s="37"/>
      <c r="M2875" s="79"/>
      <c r="N2875" s="38"/>
      <c r="O2875" s="22" t="str">
        <f>IF(学校情報入力!$C$7="","",IF(学校情報入力!$C$7=登録データ!F2875,1,0))</f>
        <v/>
      </c>
      <c r="P2875" s="22" t="str">
        <f>IF(学校情報入力!$C$7="","",IF(学校情報入力!$C$7=登録データ!M2875,1,0))</f>
        <v/>
      </c>
    </row>
    <row r="2876" spans="1:16">
      <c r="A2876" s="37"/>
      <c r="B2876" s="37"/>
      <c r="C2876" s="37"/>
      <c r="D2876" s="37"/>
      <c r="E2876" s="37"/>
      <c r="F2876" s="37"/>
      <c r="G2876" s="37"/>
      <c r="H2876" s="37"/>
      <c r="I2876" s="37"/>
      <c r="J2876" s="37"/>
      <c r="K2876" s="37"/>
      <c r="L2876" s="37"/>
      <c r="M2876" s="79"/>
      <c r="N2876" s="38"/>
      <c r="O2876" s="22" t="str">
        <f>IF(学校情報入力!$C$7="","",IF(学校情報入力!$C$7=登録データ!F2876,1,0))</f>
        <v/>
      </c>
      <c r="P2876" s="22" t="str">
        <f>IF(学校情報入力!$C$7="","",IF(学校情報入力!$C$7=登録データ!M2876,1,0))</f>
        <v/>
      </c>
    </row>
    <row r="2877" spans="1:16">
      <c r="A2877" s="37"/>
      <c r="B2877" s="37"/>
      <c r="C2877" s="37"/>
      <c r="D2877" s="37"/>
      <c r="E2877" s="37"/>
      <c r="F2877" s="37"/>
      <c r="G2877" s="37"/>
      <c r="H2877" s="37"/>
      <c r="I2877" s="37"/>
      <c r="J2877" s="37"/>
      <c r="K2877" s="37"/>
      <c r="L2877" s="37"/>
      <c r="M2877" s="79"/>
      <c r="N2877" s="38"/>
      <c r="O2877" s="22" t="str">
        <f>IF(学校情報入力!$C$7="","",IF(学校情報入力!$C$7=登録データ!F2877,1,0))</f>
        <v/>
      </c>
      <c r="P2877" s="22" t="str">
        <f>IF(学校情報入力!$C$7="","",IF(学校情報入力!$C$7=登録データ!M2877,1,0))</f>
        <v/>
      </c>
    </row>
    <row r="2878" spans="1:16">
      <c r="A2878" s="37"/>
      <c r="B2878" s="37"/>
      <c r="C2878" s="37"/>
      <c r="D2878" s="37"/>
      <c r="E2878" s="37"/>
      <c r="F2878" s="37"/>
      <c r="G2878" s="37"/>
      <c r="H2878" s="37"/>
      <c r="I2878" s="37"/>
      <c r="J2878" s="37"/>
      <c r="K2878" s="37"/>
      <c r="L2878" s="37"/>
      <c r="M2878" s="79"/>
      <c r="N2878" s="38"/>
      <c r="O2878" s="22" t="str">
        <f>IF(学校情報入力!$C$7="","",IF(学校情報入力!$C$7=登録データ!F2878,1,0))</f>
        <v/>
      </c>
      <c r="P2878" s="22" t="str">
        <f>IF(学校情報入力!$C$7="","",IF(学校情報入力!$C$7=登録データ!M2878,1,0))</f>
        <v/>
      </c>
    </row>
    <row r="2879" spans="1:16">
      <c r="A2879" s="37"/>
      <c r="B2879" s="37"/>
      <c r="C2879" s="37"/>
      <c r="D2879" s="37"/>
      <c r="E2879" s="37"/>
      <c r="F2879" s="37"/>
      <c r="G2879" s="37"/>
      <c r="H2879" s="37"/>
      <c r="I2879" s="37"/>
      <c r="J2879" s="37"/>
      <c r="K2879" s="37"/>
      <c r="L2879" s="37"/>
      <c r="M2879" s="79"/>
      <c r="N2879" s="38"/>
      <c r="O2879" s="22" t="str">
        <f>IF(学校情報入力!$C$7="","",IF(学校情報入力!$C$7=登録データ!F2879,1,0))</f>
        <v/>
      </c>
      <c r="P2879" s="22" t="str">
        <f>IF(学校情報入力!$C$7="","",IF(学校情報入力!$C$7=登録データ!M2879,1,0))</f>
        <v/>
      </c>
    </row>
    <row r="2880" spans="1:16">
      <c r="A2880" s="37"/>
      <c r="B2880" s="37"/>
      <c r="C2880" s="37"/>
      <c r="D2880" s="37"/>
      <c r="E2880" s="37"/>
      <c r="F2880" s="37"/>
      <c r="G2880" s="37"/>
      <c r="H2880" s="37"/>
      <c r="I2880" s="37"/>
      <c r="J2880" s="37"/>
      <c r="K2880" s="37"/>
      <c r="L2880" s="37"/>
      <c r="M2880" s="79"/>
      <c r="N2880" s="38"/>
      <c r="O2880" s="22" t="str">
        <f>IF(学校情報入力!$C$7="","",IF(学校情報入力!$C$7=登録データ!F2880,1,0))</f>
        <v/>
      </c>
      <c r="P2880" s="22" t="str">
        <f>IF(学校情報入力!$C$7="","",IF(学校情報入力!$C$7=登録データ!M2880,1,0))</f>
        <v/>
      </c>
    </row>
    <row r="2881" spans="1:16">
      <c r="A2881" s="37"/>
      <c r="B2881" s="37"/>
      <c r="C2881" s="37"/>
      <c r="D2881" s="37"/>
      <c r="E2881" s="37"/>
      <c r="F2881" s="37"/>
      <c r="G2881" s="37"/>
      <c r="H2881" s="37"/>
      <c r="I2881" s="37"/>
      <c r="J2881" s="37"/>
      <c r="K2881" s="37"/>
      <c r="L2881" s="37"/>
      <c r="M2881" s="79"/>
      <c r="N2881" s="38"/>
      <c r="O2881" s="22" t="str">
        <f>IF(学校情報入力!$C$7="","",IF(学校情報入力!$C$7=登録データ!F2881,1,0))</f>
        <v/>
      </c>
      <c r="P2881" s="22" t="str">
        <f>IF(学校情報入力!$C$7="","",IF(学校情報入力!$C$7=登録データ!M2881,1,0))</f>
        <v/>
      </c>
    </row>
    <row r="2882" spans="1:16">
      <c r="A2882" s="37"/>
      <c r="B2882" s="37"/>
      <c r="C2882" s="37"/>
      <c r="D2882" s="37"/>
      <c r="E2882" s="37"/>
      <c r="F2882" s="37"/>
      <c r="G2882" s="37"/>
      <c r="H2882" s="37"/>
      <c r="I2882" s="37"/>
      <c r="J2882" s="37"/>
      <c r="K2882" s="37"/>
      <c r="L2882" s="37"/>
      <c r="M2882" s="79"/>
      <c r="N2882" s="38"/>
      <c r="O2882" s="22" t="str">
        <f>IF(学校情報入力!$C$7="","",IF(学校情報入力!$C$7=登録データ!F2882,1,0))</f>
        <v/>
      </c>
      <c r="P2882" s="22" t="str">
        <f>IF(学校情報入力!$C$7="","",IF(学校情報入力!$C$7=登録データ!M2882,1,0))</f>
        <v/>
      </c>
    </row>
    <row r="2883" spans="1:16">
      <c r="A2883" s="37"/>
      <c r="B2883" s="37"/>
      <c r="C2883" s="37"/>
      <c r="D2883" s="37"/>
      <c r="E2883" s="37"/>
      <c r="F2883" s="37"/>
      <c r="G2883" s="37"/>
      <c r="H2883" s="37"/>
      <c r="I2883" s="37"/>
      <c r="J2883" s="37"/>
      <c r="K2883" s="37"/>
      <c r="L2883" s="37"/>
      <c r="M2883" s="79"/>
      <c r="N2883" s="38"/>
      <c r="O2883" s="22" t="str">
        <f>IF(学校情報入力!$C$7="","",IF(学校情報入力!$C$7=登録データ!F2883,1,0))</f>
        <v/>
      </c>
      <c r="P2883" s="22" t="str">
        <f>IF(学校情報入力!$C$7="","",IF(学校情報入力!$C$7=登録データ!M2883,1,0))</f>
        <v/>
      </c>
    </row>
    <row r="2884" spans="1:16">
      <c r="A2884" s="37"/>
      <c r="B2884" s="37"/>
      <c r="C2884" s="37"/>
      <c r="D2884" s="37"/>
      <c r="E2884" s="37"/>
      <c r="F2884" s="37"/>
      <c r="G2884" s="37"/>
      <c r="H2884" s="37"/>
      <c r="I2884" s="37"/>
      <c r="J2884" s="37"/>
      <c r="K2884" s="37"/>
      <c r="L2884" s="37"/>
      <c r="M2884" s="79"/>
      <c r="N2884" s="38"/>
      <c r="O2884" s="22" t="str">
        <f>IF(学校情報入力!$C$7="","",IF(学校情報入力!$C$7=登録データ!F2884,1,0))</f>
        <v/>
      </c>
      <c r="P2884" s="22" t="str">
        <f>IF(学校情報入力!$C$7="","",IF(学校情報入力!$C$7=登録データ!M2884,1,0))</f>
        <v/>
      </c>
    </row>
    <row r="2885" spans="1:16">
      <c r="A2885" s="37"/>
      <c r="B2885" s="37"/>
      <c r="C2885" s="37"/>
      <c r="D2885" s="37"/>
      <c r="E2885" s="37"/>
      <c r="F2885" s="37"/>
      <c r="G2885" s="37"/>
      <c r="H2885" s="37"/>
      <c r="I2885" s="37"/>
      <c r="J2885" s="37"/>
      <c r="K2885" s="37"/>
      <c r="L2885" s="37"/>
      <c r="M2885" s="79"/>
      <c r="N2885" s="38"/>
      <c r="O2885" s="22" t="str">
        <f>IF(学校情報入力!$C$7="","",IF(学校情報入力!$C$7=登録データ!F2885,1,0))</f>
        <v/>
      </c>
      <c r="P2885" s="22" t="str">
        <f>IF(学校情報入力!$C$7="","",IF(学校情報入力!$C$7=登録データ!M2885,1,0))</f>
        <v/>
      </c>
    </row>
    <row r="2886" spans="1:16">
      <c r="A2886" s="37"/>
      <c r="B2886" s="37"/>
      <c r="C2886" s="37"/>
      <c r="D2886" s="37"/>
      <c r="E2886" s="37"/>
      <c r="F2886" s="37"/>
      <c r="G2886" s="37"/>
      <c r="H2886" s="37"/>
      <c r="I2886" s="37"/>
      <c r="J2886" s="37"/>
      <c r="K2886" s="37"/>
      <c r="L2886" s="37"/>
      <c r="M2886" s="79"/>
      <c r="N2886" s="38"/>
      <c r="O2886" s="22" t="str">
        <f>IF(学校情報入力!$C$7="","",IF(学校情報入力!$C$7=登録データ!F2886,1,0))</f>
        <v/>
      </c>
      <c r="P2886" s="22" t="str">
        <f>IF(学校情報入力!$C$7="","",IF(学校情報入力!$C$7=登録データ!M2886,1,0))</f>
        <v/>
      </c>
    </row>
    <row r="2887" spans="1:16">
      <c r="A2887" s="37"/>
      <c r="B2887" s="37"/>
      <c r="C2887" s="37"/>
      <c r="D2887" s="37"/>
      <c r="E2887" s="37"/>
      <c r="F2887" s="37"/>
      <c r="G2887" s="37"/>
      <c r="H2887" s="37"/>
      <c r="I2887" s="37"/>
      <c r="J2887" s="37"/>
      <c r="K2887" s="37"/>
      <c r="L2887" s="37"/>
      <c r="M2887" s="79"/>
      <c r="N2887" s="38"/>
      <c r="O2887" s="22" t="str">
        <f>IF(学校情報入力!$C$7="","",IF(学校情報入力!$C$7=登録データ!F2887,1,0))</f>
        <v/>
      </c>
      <c r="P2887" s="22" t="str">
        <f>IF(学校情報入力!$C$7="","",IF(学校情報入力!$C$7=登録データ!M2887,1,0))</f>
        <v/>
      </c>
    </row>
    <row r="2888" spans="1:16">
      <c r="A2888" s="37"/>
      <c r="B2888" s="37"/>
      <c r="C2888" s="37"/>
      <c r="D2888" s="37"/>
      <c r="E2888" s="37"/>
      <c r="F2888" s="37"/>
      <c r="G2888" s="37"/>
      <c r="H2888" s="37"/>
      <c r="I2888" s="37"/>
      <c r="J2888" s="37"/>
      <c r="K2888" s="37"/>
      <c r="L2888" s="37"/>
      <c r="M2888" s="79"/>
      <c r="N2888" s="38"/>
      <c r="O2888" s="22" t="str">
        <f>IF(学校情報入力!$C$7="","",IF(学校情報入力!$C$7=登録データ!F2888,1,0))</f>
        <v/>
      </c>
      <c r="P2888" s="22" t="str">
        <f>IF(学校情報入力!$C$7="","",IF(学校情報入力!$C$7=登録データ!M2888,1,0))</f>
        <v/>
      </c>
    </row>
    <row r="2889" spans="1:16">
      <c r="A2889" s="37"/>
      <c r="B2889" s="37"/>
      <c r="C2889" s="37"/>
      <c r="D2889" s="37"/>
      <c r="E2889" s="37"/>
      <c r="F2889" s="37"/>
      <c r="G2889" s="37"/>
      <c r="H2889" s="37"/>
      <c r="I2889" s="37"/>
      <c r="J2889" s="37"/>
      <c r="K2889" s="37"/>
      <c r="L2889" s="37"/>
      <c r="M2889" s="79"/>
      <c r="N2889" s="38"/>
      <c r="O2889" s="22" t="str">
        <f>IF(学校情報入力!$C$7="","",IF(学校情報入力!$C$7=登録データ!F2889,1,0))</f>
        <v/>
      </c>
      <c r="P2889" s="22" t="str">
        <f>IF(学校情報入力!$C$7="","",IF(学校情報入力!$C$7=登録データ!M2889,1,0))</f>
        <v/>
      </c>
    </row>
    <row r="2890" spans="1:16">
      <c r="A2890" s="37"/>
      <c r="B2890" s="37"/>
      <c r="C2890" s="37"/>
      <c r="D2890" s="37"/>
      <c r="E2890" s="37"/>
      <c r="F2890" s="37"/>
      <c r="G2890" s="37"/>
      <c r="H2890" s="37"/>
      <c r="I2890" s="37"/>
      <c r="J2890" s="37"/>
      <c r="K2890" s="37"/>
      <c r="L2890" s="37"/>
      <c r="M2890" s="79"/>
      <c r="N2890" s="38"/>
      <c r="O2890" s="22" t="str">
        <f>IF(学校情報入力!$C$7="","",IF(学校情報入力!$C$7=登録データ!F2890,1,0))</f>
        <v/>
      </c>
      <c r="P2890" s="22" t="str">
        <f>IF(学校情報入力!$C$7="","",IF(学校情報入力!$C$7=登録データ!M2890,1,0))</f>
        <v/>
      </c>
    </row>
    <row r="2891" spans="1:16">
      <c r="A2891" s="37"/>
      <c r="B2891" s="37"/>
      <c r="C2891" s="37"/>
      <c r="D2891" s="37"/>
      <c r="E2891" s="37"/>
      <c r="F2891" s="37"/>
      <c r="G2891" s="37"/>
      <c r="H2891" s="37"/>
      <c r="I2891" s="37"/>
      <c r="J2891" s="37"/>
      <c r="K2891" s="37"/>
      <c r="L2891" s="37"/>
      <c r="M2891" s="79"/>
      <c r="N2891" s="38"/>
      <c r="O2891" s="22" t="str">
        <f>IF(学校情報入力!$C$7="","",IF(学校情報入力!$C$7=登録データ!F2891,1,0))</f>
        <v/>
      </c>
      <c r="P2891" s="22" t="str">
        <f>IF(学校情報入力!$C$7="","",IF(学校情報入力!$C$7=登録データ!M2891,1,0))</f>
        <v/>
      </c>
    </row>
    <row r="2892" spans="1:16">
      <c r="A2892" s="37"/>
      <c r="B2892" s="37"/>
      <c r="C2892" s="37"/>
      <c r="D2892" s="37"/>
      <c r="E2892" s="37"/>
      <c r="F2892" s="37"/>
      <c r="G2892" s="37"/>
      <c r="H2892" s="37"/>
      <c r="I2892" s="37"/>
      <c r="J2892" s="37"/>
      <c r="K2892" s="37"/>
      <c r="L2892" s="37"/>
      <c r="M2892" s="79"/>
      <c r="N2892" s="38"/>
      <c r="O2892" s="22" t="str">
        <f>IF(学校情報入力!$C$7="","",IF(学校情報入力!$C$7=登録データ!F2892,1,0))</f>
        <v/>
      </c>
      <c r="P2892" s="22" t="str">
        <f>IF(学校情報入力!$C$7="","",IF(学校情報入力!$C$7=登録データ!M2892,1,0))</f>
        <v/>
      </c>
    </row>
    <row r="2893" spans="1:16">
      <c r="A2893" s="37"/>
      <c r="B2893" s="37"/>
      <c r="C2893" s="37"/>
      <c r="D2893" s="37"/>
      <c r="E2893" s="37"/>
      <c r="F2893" s="37"/>
      <c r="G2893" s="37"/>
      <c r="H2893" s="37"/>
      <c r="I2893" s="37"/>
      <c r="J2893" s="37"/>
      <c r="K2893" s="37"/>
      <c r="L2893" s="37"/>
      <c r="M2893" s="79"/>
      <c r="N2893" s="38"/>
      <c r="O2893" s="22" t="str">
        <f>IF(学校情報入力!$C$7="","",IF(学校情報入力!$C$7=登録データ!F2893,1,0))</f>
        <v/>
      </c>
      <c r="P2893" s="22" t="str">
        <f>IF(学校情報入力!$C$7="","",IF(学校情報入力!$C$7=登録データ!M2893,1,0))</f>
        <v/>
      </c>
    </row>
    <row r="2894" spans="1:16">
      <c r="A2894" s="37"/>
      <c r="B2894" s="37"/>
      <c r="C2894" s="37"/>
      <c r="D2894" s="37"/>
      <c r="E2894" s="37"/>
      <c r="F2894" s="37"/>
      <c r="G2894" s="37"/>
      <c r="H2894" s="37"/>
      <c r="I2894" s="37"/>
      <c r="J2894" s="37"/>
      <c r="K2894" s="37"/>
      <c r="L2894" s="37"/>
      <c r="M2894" s="79"/>
      <c r="N2894" s="38"/>
      <c r="O2894" s="22" t="str">
        <f>IF(学校情報入力!$C$7="","",IF(学校情報入力!$C$7=登録データ!F2894,1,0))</f>
        <v/>
      </c>
      <c r="P2894" s="22" t="str">
        <f>IF(学校情報入力!$C$7="","",IF(学校情報入力!$C$7=登録データ!M2894,1,0))</f>
        <v/>
      </c>
    </row>
    <row r="2895" spans="1:16">
      <c r="A2895" s="37"/>
      <c r="B2895" s="37"/>
      <c r="C2895" s="37"/>
      <c r="D2895" s="37"/>
      <c r="E2895" s="37"/>
      <c r="F2895" s="37"/>
      <c r="G2895" s="37"/>
      <c r="H2895" s="37"/>
      <c r="I2895" s="37"/>
      <c r="J2895" s="37"/>
      <c r="K2895" s="37"/>
      <c r="L2895" s="37"/>
      <c r="M2895" s="79"/>
      <c r="N2895" s="38"/>
      <c r="O2895" s="22" t="str">
        <f>IF(学校情報入力!$C$7="","",IF(学校情報入力!$C$7=登録データ!F2895,1,0))</f>
        <v/>
      </c>
      <c r="P2895" s="22" t="str">
        <f>IF(学校情報入力!$C$7="","",IF(学校情報入力!$C$7=登録データ!M2895,1,0))</f>
        <v/>
      </c>
    </row>
    <row r="2896" spans="1:16">
      <c r="A2896" s="37"/>
      <c r="B2896" s="37"/>
      <c r="C2896" s="37"/>
      <c r="D2896" s="37"/>
      <c r="E2896" s="37"/>
      <c r="F2896" s="37"/>
      <c r="G2896" s="37"/>
      <c r="H2896" s="37"/>
      <c r="I2896" s="37"/>
      <c r="J2896" s="37"/>
      <c r="K2896" s="37"/>
      <c r="L2896" s="37"/>
      <c r="M2896" s="79"/>
      <c r="N2896" s="38"/>
      <c r="O2896" s="22" t="str">
        <f>IF(学校情報入力!$C$7="","",IF(学校情報入力!$C$7=登録データ!F2896,1,0))</f>
        <v/>
      </c>
      <c r="P2896" s="22" t="str">
        <f>IF(学校情報入力!$C$7="","",IF(学校情報入力!$C$7=登録データ!M2896,1,0))</f>
        <v/>
      </c>
    </row>
    <row r="2897" spans="1:16">
      <c r="A2897" s="37"/>
      <c r="B2897" s="37"/>
      <c r="C2897" s="37"/>
      <c r="D2897" s="37"/>
      <c r="E2897" s="37"/>
      <c r="F2897" s="37"/>
      <c r="G2897" s="37"/>
      <c r="H2897" s="37"/>
      <c r="I2897" s="37"/>
      <c r="J2897" s="37"/>
      <c r="K2897" s="37"/>
      <c r="L2897" s="37"/>
      <c r="M2897" s="79"/>
      <c r="N2897" s="38"/>
      <c r="O2897" s="22" t="str">
        <f>IF(学校情報入力!$C$7="","",IF(学校情報入力!$C$7=登録データ!F2897,1,0))</f>
        <v/>
      </c>
      <c r="P2897" s="22" t="str">
        <f>IF(学校情報入力!$C$7="","",IF(学校情報入力!$C$7=登録データ!M2897,1,0))</f>
        <v/>
      </c>
    </row>
    <row r="2898" spans="1:16">
      <c r="A2898" s="37"/>
      <c r="B2898" s="37"/>
      <c r="C2898" s="37"/>
      <c r="D2898" s="37"/>
      <c r="E2898" s="37"/>
      <c r="F2898" s="37"/>
      <c r="G2898" s="37"/>
      <c r="H2898" s="37"/>
      <c r="I2898" s="37"/>
      <c r="J2898" s="37"/>
      <c r="K2898" s="37"/>
      <c r="L2898" s="37"/>
      <c r="M2898" s="79"/>
      <c r="N2898" s="38"/>
      <c r="O2898" s="22" t="str">
        <f>IF(学校情報入力!$C$7="","",IF(学校情報入力!$C$7=登録データ!F2898,1,0))</f>
        <v/>
      </c>
      <c r="P2898" s="22" t="str">
        <f>IF(学校情報入力!$C$7="","",IF(学校情報入力!$C$7=登録データ!M2898,1,0))</f>
        <v/>
      </c>
    </row>
    <row r="2899" spans="1:16">
      <c r="A2899" s="37"/>
      <c r="B2899" s="37"/>
      <c r="C2899" s="37"/>
      <c r="D2899" s="37"/>
      <c r="E2899" s="37"/>
      <c r="F2899" s="37"/>
      <c r="G2899" s="37"/>
      <c r="H2899" s="37"/>
      <c r="I2899" s="37"/>
      <c r="J2899" s="37"/>
      <c r="K2899" s="37"/>
      <c r="L2899" s="37"/>
      <c r="M2899" s="79"/>
      <c r="N2899" s="38"/>
      <c r="O2899" s="22" t="str">
        <f>IF(学校情報入力!$C$7="","",IF(学校情報入力!$C$7=登録データ!F2899,1,0))</f>
        <v/>
      </c>
      <c r="P2899" s="22" t="str">
        <f>IF(学校情報入力!$C$7="","",IF(学校情報入力!$C$7=登録データ!M2899,1,0))</f>
        <v/>
      </c>
    </row>
    <row r="2900" spans="1:16">
      <c r="A2900" s="37"/>
      <c r="B2900" s="37"/>
      <c r="C2900" s="37"/>
      <c r="D2900" s="37"/>
      <c r="E2900" s="37"/>
      <c r="F2900" s="37"/>
      <c r="G2900" s="37"/>
      <c r="H2900" s="37"/>
      <c r="I2900" s="37"/>
      <c r="J2900" s="37"/>
      <c r="K2900" s="37"/>
      <c r="L2900" s="37"/>
      <c r="M2900" s="79"/>
      <c r="N2900" s="38"/>
      <c r="O2900" s="22" t="str">
        <f>IF(学校情報入力!$C$7="","",IF(学校情報入力!$C$7=登録データ!F2900,1,0))</f>
        <v/>
      </c>
      <c r="P2900" s="22" t="str">
        <f>IF(学校情報入力!$C$7="","",IF(学校情報入力!$C$7=登録データ!M2900,1,0))</f>
        <v/>
      </c>
    </row>
    <row r="2901" spans="1:16">
      <c r="A2901" s="37"/>
      <c r="B2901" s="37"/>
      <c r="C2901" s="37"/>
      <c r="D2901" s="37"/>
      <c r="E2901" s="37"/>
      <c r="F2901" s="37"/>
      <c r="G2901" s="37"/>
      <c r="H2901" s="37"/>
      <c r="I2901" s="37"/>
      <c r="J2901" s="37"/>
      <c r="K2901" s="37"/>
      <c r="L2901" s="37"/>
      <c r="M2901" s="79"/>
      <c r="N2901" s="38"/>
      <c r="O2901" s="22" t="str">
        <f>IF(学校情報入力!$C$7="","",IF(学校情報入力!$C$7=登録データ!F2901,1,0))</f>
        <v/>
      </c>
      <c r="P2901" s="22" t="str">
        <f>IF(学校情報入力!$C$7="","",IF(学校情報入力!$C$7=登録データ!M2901,1,0))</f>
        <v/>
      </c>
    </row>
    <row r="2902" spans="1:16">
      <c r="A2902" s="37"/>
      <c r="B2902" s="37"/>
      <c r="C2902" s="37"/>
      <c r="D2902" s="37"/>
      <c r="E2902" s="37"/>
      <c r="F2902" s="37"/>
      <c r="G2902" s="37"/>
      <c r="H2902" s="37"/>
      <c r="I2902" s="37"/>
      <c r="J2902" s="37"/>
      <c r="K2902" s="37"/>
      <c r="L2902" s="37"/>
      <c r="M2902" s="79"/>
      <c r="N2902" s="38"/>
      <c r="O2902" s="22" t="str">
        <f>IF(学校情報入力!$C$7="","",IF(学校情報入力!$C$7=登録データ!F2902,1,0))</f>
        <v/>
      </c>
      <c r="P2902" s="22" t="str">
        <f>IF(学校情報入力!$C$7="","",IF(学校情報入力!$C$7=登録データ!M2902,1,0))</f>
        <v/>
      </c>
    </row>
    <row r="2903" spans="1:16">
      <c r="A2903" s="37"/>
      <c r="B2903" s="37"/>
      <c r="C2903" s="37"/>
      <c r="D2903" s="37"/>
      <c r="E2903" s="37"/>
      <c r="F2903" s="37"/>
      <c r="G2903" s="37"/>
      <c r="H2903" s="37"/>
      <c r="I2903" s="37"/>
      <c r="J2903" s="37"/>
      <c r="K2903" s="37"/>
      <c r="L2903" s="37"/>
      <c r="M2903" s="79"/>
      <c r="N2903" s="38"/>
      <c r="O2903" s="22" t="str">
        <f>IF(学校情報入力!$C$7="","",IF(学校情報入力!$C$7=登録データ!F2903,1,0))</f>
        <v/>
      </c>
      <c r="P2903" s="22" t="str">
        <f>IF(学校情報入力!$C$7="","",IF(学校情報入力!$C$7=登録データ!M2903,1,0))</f>
        <v/>
      </c>
    </row>
    <row r="2904" spans="1:16">
      <c r="A2904" s="37"/>
      <c r="B2904" s="37"/>
      <c r="C2904" s="37"/>
      <c r="D2904" s="37"/>
      <c r="E2904" s="37"/>
      <c r="F2904" s="37"/>
      <c r="G2904" s="37"/>
      <c r="H2904" s="37"/>
      <c r="I2904" s="37"/>
      <c r="J2904" s="37"/>
      <c r="K2904" s="37"/>
      <c r="L2904" s="37"/>
      <c r="M2904" s="79"/>
      <c r="N2904" s="38"/>
      <c r="O2904" s="22" t="str">
        <f>IF(学校情報入力!$C$7="","",IF(学校情報入力!$C$7=登録データ!F2904,1,0))</f>
        <v/>
      </c>
      <c r="P2904" s="22" t="str">
        <f>IF(学校情報入力!$C$7="","",IF(学校情報入力!$C$7=登録データ!M2904,1,0))</f>
        <v/>
      </c>
    </row>
    <row r="2905" spans="1:16">
      <c r="A2905" s="37"/>
      <c r="B2905" s="37"/>
      <c r="C2905" s="37"/>
      <c r="D2905" s="37"/>
      <c r="E2905" s="37"/>
      <c r="F2905" s="37"/>
      <c r="G2905" s="37"/>
      <c r="H2905" s="37"/>
      <c r="I2905" s="37"/>
      <c r="J2905" s="37"/>
      <c r="K2905" s="37"/>
      <c r="L2905" s="37"/>
      <c r="M2905" s="79"/>
      <c r="N2905" s="38"/>
      <c r="O2905" s="22" t="str">
        <f>IF(学校情報入力!$C$7="","",IF(学校情報入力!$C$7=登録データ!F2905,1,0))</f>
        <v/>
      </c>
      <c r="P2905" s="22" t="str">
        <f>IF(学校情報入力!$C$7="","",IF(学校情報入力!$C$7=登録データ!M2905,1,0))</f>
        <v/>
      </c>
    </row>
    <row r="2906" spans="1:16">
      <c r="A2906" s="37"/>
      <c r="B2906" s="37"/>
      <c r="C2906" s="37"/>
      <c r="D2906" s="37"/>
      <c r="E2906" s="37"/>
      <c r="F2906" s="37"/>
      <c r="G2906" s="37"/>
      <c r="H2906" s="37"/>
      <c r="I2906" s="37"/>
      <c r="J2906" s="37"/>
      <c r="K2906" s="37"/>
      <c r="L2906" s="37"/>
      <c r="M2906" s="79"/>
      <c r="N2906" s="38"/>
      <c r="O2906" s="22" t="str">
        <f>IF(学校情報入力!$C$7="","",IF(学校情報入力!$C$7=登録データ!F2906,1,0))</f>
        <v/>
      </c>
      <c r="P2906" s="22" t="str">
        <f>IF(学校情報入力!$C$7="","",IF(学校情報入力!$C$7=登録データ!M2906,1,0))</f>
        <v/>
      </c>
    </row>
    <row r="2907" spans="1:16">
      <c r="A2907" s="37"/>
      <c r="B2907" s="37"/>
      <c r="C2907" s="37"/>
      <c r="D2907" s="37"/>
      <c r="E2907" s="37"/>
      <c r="F2907" s="37"/>
      <c r="G2907" s="37"/>
      <c r="H2907" s="37"/>
      <c r="I2907" s="37"/>
      <c r="J2907" s="37"/>
      <c r="K2907" s="37"/>
      <c r="L2907" s="37"/>
      <c r="M2907" s="79"/>
      <c r="N2907" s="38"/>
      <c r="O2907" s="22" t="str">
        <f>IF(学校情報入力!$C$7="","",IF(学校情報入力!$C$7=登録データ!F2907,1,0))</f>
        <v/>
      </c>
      <c r="P2907" s="22" t="str">
        <f>IF(学校情報入力!$C$7="","",IF(学校情報入力!$C$7=登録データ!M2907,1,0))</f>
        <v/>
      </c>
    </row>
    <row r="2908" spans="1:16">
      <c r="A2908" s="37"/>
      <c r="B2908" s="37"/>
      <c r="C2908" s="37"/>
      <c r="D2908" s="37"/>
      <c r="E2908" s="37"/>
      <c r="F2908" s="37"/>
      <c r="G2908" s="37"/>
      <c r="H2908" s="37"/>
      <c r="I2908" s="37"/>
      <c r="J2908" s="37"/>
      <c r="K2908" s="37"/>
      <c r="L2908" s="37"/>
      <c r="M2908" s="79"/>
      <c r="N2908" s="38"/>
      <c r="O2908" s="22" t="str">
        <f>IF(学校情報入力!$C$7="","",IF(学校情報入力!$C$7=登録データ!F2908,1,0))</f>
        <v/>
      </c>
      <c r="P2908" s="22" t="str">
        <f>IF(学校情報入力!$C$7="","",IF(学校情報入力!$C$7=登録データ!M2908,1,0))</f>
        <v/>
      </c>
    </row>
    <row r="2909" spans="1:16">
      <c r="A2909" s="37"/>
      <c r="B2909" s="37"/>
      <c r="C2909" s="37"/>
      <c r="D2909" s="37"/>
      <c r="E2909" s="37"/>
      <c r="F2909" s="37"/>
      <c r="G2909" s="37"/>
      <c r="H2909" s="37"/>
      <c r="I2909" s="37"/>
      <c r="J2909" s="37"/>
      <c r="K2909" s="37"/>
      <c r="L2909" s="37"/>
      <c r="M2909" s="79"/>
      <c r="N2909" s="38"/>
      <c r="O2909" s="22" t="str">
        <f>IF(学校情報入力!$C$7="","",IF(学校情報入力!$C$7=登録データ!F2909,1,0))</f>
        <v/>
      </c>
      <c r="P2909" s="22" t="str">
        <f>IF(学校情報入力!$C$7="","",IF(学校情報入力!$C$7=登録データ!M2909,1,0))</f>
        <v/>
      </c>
    </row>
    <row r="2910" spans="1:16">
      <c r="A2910" s="37"/>
      <c r="B2910" s="37"/>
      <c r="C2910" s="37"/>
      <c r="D2910" s="37"/>
      <c r="E2910" s="37"/>
      <c r="F2910" s="37"/>
      <c r="G2910" s="37"/>
      <c r="H2910" s="37"/>
      <c r="I2910" s="37"/>
      <c r="J2910" s="37"/>
      <c r="K2910" s="37"/>
      <c r="L2910" s="37"/>
      <c r="M2910" s="79"/>
      <c r="N2910" s="38"/>
      <c r="O2910" s="22" t="str">
        <f>IF(学校情報入力!$C$7="","",IF(学校情報入力!$C$7=登録データ!F2910,1,0))</f>
        <v/>
      </c>
      <c r="P2910" s="22" t="str">
        <f>IF(学校情報入力!$C$7="","",IF(学校情報入力!$C$7=登録データ!M2910,1,0))</f>
        <v/>
      </c>
    </row>
    <row r="2911" spans="1:16">
      <c r="A2911" s="37"/>
      <c r="B2911" s="37"/>
      <c r="C2911" s="37"/>
      <c r="D2911" s="37"/>
      <c r="E2911" s="37"/>
      <c r="F2911" s="37"/>
      <c r="G2911" s="37"/>
      <c r="H2911" s="37"/>
      <c r="I2911" s="37"/>
      <c r="J2911" s="37"/>
      <c r="K2911" s="37"/>
      <c r="L2911" s="37"/>
      <c r="M2911" s="79"/>
      <c r="N2911" s="38"/>
      <c r="O2911" s="22" t="str">
        <f>IF(学校情報入力!$C$7="","",IF(学校情報入力!$C$7=登録データ!F2911,1,0))</f>
        <v/>
      </c>
      <c r="P2911" s="22" t="str">
        <f>IF(学校情報入力!$C$7="","",IF(学校情報入力!$C$7=登録データ!M2911,1,0))</f>
        <v/>
      </c>
    </row>
    <row r="2912" spans="1:16">
      <c r="A2912" s="37"/>
      <c r="B2912" s="37"/>
      <c r="C2912" s="37"/>
      <c r="D2912" s="37"/>
      <c r="E2912" s="37"/>
      <c r="F2912" s="37"/>
      <c r="G2912" s="37"/>
      <c r="H2912" s="37"/>
      <c r="I2912" s="37"/>
      <c r="J2912" s="37"/>
      <c r="K2912" s="37"/>
      <c r="L2912" s="37"/>
      <c r="M2912" s="79"/>
      <c r="N2912" s="38"/>
      <c r="O2912" s="22" t="str">
        <f>IF(学校情報入力!$C$7="","",IF(学校情報入力!$C$7=登録データ!F2912,1,0))</f>
        <v/>
      </c>
      <c r="P2912" s="22" t="str">
        <f>IF(学校情報入力!$C$7="","",IF(学校情報入力!$C$7=登録データ!M2912,1,0))</f>
        <v/>
      </c>
    </row>
    <row r="2913" spans="1:16">
      <c r="A2913" s="37"/>
      <c r="B2913" s="37"/>
      <c r="C2913" s="37"/>
      <c r="D2913" s="37"/>
      <c r="E2913" s="37"/>
      <c r="F2913" s="37"/>
      <c r="G2913" s="37"/>
      <c r="H2913" s="37"/>
      <c r="I2913" s="37"/>
      <c r="J2913" s="37"/>
      <c r="K2913" s="37"/>
      <c r="L2913" s="37"/>
      <c r="M2913" s="79"/>
      <c r="N2913" s="38"/>
      <c r="O2913" s="22" t="str">
        <f>IF(学校情報入力!$C$7="","",IF(学校情報入力!$C$7=登録データ!F2913,1,0))</f>
        <v/>
      </c>
      <c r="P2913" s="22" t="str">
        <f>IF(学校情報入力!$C$7="","",IF(学校情報入力!$C$7=登録データ!M2913,1,0))</f>
        <v/>
      </c>
    </row>
    <row r="2914" spans="1:16">
      <c r="A2914" s="37"/>
      <c r="B2914" s="37"/>
      <c r="C2914" s="37"/>
      <c r="D2914" s="37"/>
      <c r="E2914" s="37"/>
      <c r="F2914" s="37"/>
      <c r="G2914" s="37"/>
      <c r="H2914" s="37"/>
      <c r="I2914" s="37"/>
      <c r="J2914" s="37"/>
      <c r="K2914" s="37"/>
      <c r="L2914" s="37"/>
      <c r="M2914" s="79"/>
      <c r="N2914" s="38"/>
      <c r="O2914" s="22" t="str">
        <f>IF(学校情報入力!$C$7="","",IF(学校情報入力!$C$7=登録データ!F2914,1,0))</f>
        <v/>
      </c>
      <c r="P2914" s="22" t="str">
        <f>IF(学校情報入力!$C$7="","",IF(学校情報入力!$C$7=登録データ!M2914,1,0))</f>
        <v/>
      </c>
    </row>
    <row r="2915" spans="1:16">
      <c r="A2915" s="37"/>
      <c r="B2915" s="37"/>
      <c r="C2915" s="37"/>
      <c r="D2915" s="37"/>
      <c r="E2915" s="37"/>
      <c r="F2915" s="37"/>
      <c r="G2915" s="37"/>
      <c r="H2915" s="37"/>
      <c r="I2915" s="37"/>
      <c r="J2915" s="37"/>
      <c r="K2915" s="37"/>
      <c r="L2915" s="37"/>
      <c r="M2915" s="79"/>
      <c r="N2915" s="38"/>
      <c r="O2915" s="22" t="str">
        <f>IF(学校情報入力!$C$7="","",IF(学校情報入力!$C$7=登録データ!F2915,1,0))</f>
        <v/>
      </c>
      <c r="P2915" s="22" t="str">
        <f>IF(学校情報入力!$C$7="","",IF(学校情報入力!$C$7=登録データ!M2915,1,0))</f>
        <v/>
      </c>
    </row>
    <row r="2916" spans="1:16">
      <c r="A2916" s="37"/>
      <c r="B2916" s="37"/>
      <c r="C2916" s="37"/>
      <c r="D2916" s="37"/>
      <c r="E2916" s="37"/>
      <c r="F2916" s="37"/>
      <c r="G2916" s="37"/>
      <c r="H2916" s="37"/>
      <c r="I2916" s="37"/>
      <c r="J2916" s="37"/>
      <c r="K2916" s="37"/>
      <c r="L2916" s="37"/>
      <c r="M2916" s="79"/>
      <c r="N2916" s="38"/>
      <c r="O2916" s="22" t="str">
        <f>IF(学校情報入力!$C$7="","",IF(学校情報入力!$C$7=登録データ!F2916,1,0))</f>
        <v/>
      </c>
      <c r="P2916" s="22" t="str">
        <f>IF(学校情報入力!$C$7="","",IF(学校情報入力!$C$7=登録データ!M2916,1,0))</f>
        <v/>
      </c>
    </row>
    <row r="2917" spans="1:16">
      <c r="A2917" s="37"/>
      <c r="B2917" s="37"/>
      <c r="C2917" s="37"/>
      <c r="D2917" s="37"/>
      <c r="E2917" s="37"/>
      <c r="F2917" s="37"/>
      <c r="G2917" s="37"/>
      <c r="H2917" s="37"/>
      <c r="I2917" s="37"/>
      <c r="J2917" s="37"/>
      <c r="K2917" s="37"/>
      <c r="L2917" s="37"/>
      <c r="M2917" s="79"/>
      <c r="N2917" s="38"/>
      <c r="O2917" s="22" t="str">
        <f>IF(学校情報入力!$C$7="","",IF(学校情報入力!$C$7=登録データ!F2917,1,0))</f>
        <v/>
      </c>
      <c r="P2917" s="22" t="str">
        <f>IF(学校情報入力!$C$7="","",IF(学校情報入力!$C$7=登録データ!M2917,1,0))</f>
        <v/>
      </c>
    </row>
    <row r="2918" spans="1:16">
      <c r="A2918" s="37"/>
      <c r="B2918" s="37"/>
      <c r="C2918" s="37"/>
      <c r="D2918" s="37"/>
      <c r="E2918" s="37"/>
      <c r="F2918" s="37"/>
      <c r="G2918" s="37"/>
      <c r="H2918" s="37"/>
      <c r="I2918" s="37"/>
      <c r="J2918" s="37"/>
      <c r="K2918" s="37"/>
      <c r="L2918" s="37"/>
      <c r="M2918" s="79"/>
      <c r="N2918" s="38"/>
      <c r="O2918" s="22" t="str">
        <f>IF(学校情報入力!$C$7="","",IF(学校情報入力!$C$7=登録データ!F2918,1,0))</f>
        <v/>
      </c>
      <c r="P2918" s="22" t="str">
        <f>IF(学校情報入力!$C$7="","",IF(学校情報入力!$C$7=登録データ!M2918,1,0))</f>
        <v/>
      </c>
    </row>
    <row r="2919" spans="1:16">
      <c r="A2919" s="37"/>
      <c r="B2919" s="37"/>
      <c r="C2919" s="37"/>
      <c r="D2919" s="37"/>
      <c r="E2919" s="37"/>
      <c r="F2919" s="37"/>
      <c r="G2919" s="37"/>
      <c r="H2919" s="37"/>
      <c r="I2919" s="37"/>
      <c r="J2919" s="37"/>
      <c r="K2919" s="37"/>
      <c r="L2919" s="37"/>
      <c r="M2919" s="79"/>
      <c r="N2919" s="38"/>
      <c r="O2919" s="22" t="str">
        <f>IF(学校情報入力!$C$7="","",IF(学校情報入力!$C$7=登録データ!F2919,1,0))</f>
        <v/>
      </c>
      <c r="P2919" s="22" t="str">
        <f>IF(学校情報入力!$C$7="","",IF(学校情報入力!$C$7=登録データ!M2919,1,0))</f>
        <v/>
      </c>
    </row>
    <row r="2920" spans="1:16">
      <c r="A2920" s="37"/>
      <c r="B2920" s="37"/>
      <c r="C2920" s="37"/>
      <c r="D2920" s="37"/>
      <c r="E2920" s="37"/>
      <c r="F2920" s="37"/>
      <c r="G2920" s="37"/>
      <c r="H2920" s="37"/>
      <c r="I2920" s="37"/>
      <c r="J2920" s="37"/>
      <c r="K2920" s="37"/>
      <c r="L2920" s="37"/>
      <c r="M2920" s="79"/>
      <c r="N2920" s="38"/>
      <c r="O2920" s="22" t="str">
        <f>IF(学校情報入力!$C$7="","",IF(学校情報入力!$C$7=登録データ!F2920,1,0))</f>
        <v/>
      </c>
      <c r="P2920" s="22" t="str">
        <f>IF(学校情報入力!$C$7="","",IF(学校情報入力!$C$7=登録データ!M2920,1,0))</f>
        <v/>
      </c>
    </row>
    <row r="2921" spans="1:16">
      <c r="A2921" s="37"/>
      <c r="B2921" s="37"/>
      <c r="C2921" s="37"/>
      <c r="D2921" s="37"/>
      <c r="E2921" s="37"/>
      <c r="F2921" s="37"/>
      <c r="G2921" s="37"/>
      <c r="H2921" s="37"/>
      <c r="I2921" s="37"/>
      <c r="J2921" s="37"/>
      <c r="K2921" s="37"/>
      <c r="L2921" s="37"/>
      <c r="M2921" s="79"/>
      <c r="N2921" s="38"/>
      <c r="O2921" s="22" t="str">
        <f>IF(学校情報入力!$C$7="","",IF(学校情報入力!$C$7=登録データ!F2921,1,0))</f>
        <v/>
      </c>
      <c r="P2921" s="22" t="str">
        <f>IF(学校情報入力!$C$7="","",IF(学校情報入力!$C$7=登録データ!M2921,1,0))</f>
        <v/>
      </c>
    </row>
    <row r="2922" spans="1:16">
      <c r="A2922" s="37"/>
      <c r="B2922" s="37"/>
      <c r="C2922" s="37"/>
      <c r="D2922" s="37"/>
      <c r="E2922" s="37"/>
      <c r="F2922" s="37"/>
      <c r="G2922" s="37"/>
      <c r="H2922" s="37"/>
      <c r="I2922" s="37"/>
      <c r="J2922" s="37"/>
      <c r="K2922" s="37"/>
      <c r="L2922" s="37"/>
      <c r="M2922" s="79"/>
      <c r="N2922" s="38"/>
      <c r="O2922" s="22" t="str">
        <f>IF(学校情報入力!$C$7="","",IF(学校情報入力!$C$7=登録データ!F2922,1,0))</f>
        <v/>
      </c>
      <c r="P2922" s="22" t="str">
        <f>IF(学校情報入力!$C$7="","",IF(学校情報入力!$C$7=登録データ!M2922,1,0))</f>
        <v/>
      </c>
    </row>
    <row r="2923" spans="1:16">
      <c r="A2923" s="37"/>
      <c r="B2923" s="37"/>
      <c r="C2923" s="37"/>
      <c r="D2923" s="37"/>
      <c r="E2923" s="37"/>
      <c r="F2923" s="37"/>
      <c r="G2923" s="37"/>
      <c r="H2923" s="37"/>
      <c r="I2923" s="37"/>
      <c r="J2923" s="37"/>
      <c r="K2923" s="37"/>
      <c r="L2923" s="37"/>
      <c r="M2923" s="79"/>
      <c r="N2923" s="38"/>
      <c r="O2923" s="22" t="str">
        <f>IF(学校情報入力!$C$7="","",IF(学校情報入力!$C$7=登録データ!F2923,1,0))</f>
        <v/>
      </c>
      <c r="P2923" s="22" t="str">
        <f>IF(学校情報入力!$C$7="","",IF(学校情報入力!$C$7=登録データ!M2923,1,0))</f>
        <v/>
      </c>
    </row>
    <row r="2924" spans="1:16">
      <c r="A2924" s="37"/>
      <c r="B2924" s="37"/>
      <c r="C2924" s="37"/>
      <c r="D2924" s="37"/>
      <c r="E2924" s="37"/>
      <c r="F2924" s="37"/>
      <c r="G2924" s="37"/>
      <c r="H2924" s="37"/>
      <c r="I2924" s="37"/>
      <c r="J2924" s="37"/>
      <c r="K2924" s="37"/>
      <c r="L2924" s="37"/>
      <c r="M2924" s="79"/>
      <c r="N2924" s="38"/>
      <c r="O2924" s="22" t="str">
        <f>IF(学校情報入力!$C$7="","",IF(学校情報入力!$C$7=登録データ!F2924,1,0))</f>
        <v/>
      </c>
      <c r="P2924" s="22" t="str">
        <f>IF(学校情報入力!$C$7="","",IF(学校情報入力!$C$7=登録データ!M2924,1,0))</f>
        <v/>
      </c>
    </row>
    <row r="2925" spans="1:16">
      <c r="A2925" s="37"/>
      <c r="B2925" s="37"/>
      <c r="C2925" s="37"/>
      <c r="D2925" s="37"/>
      <c r="E2925" s="37"/>
      <c r="F2925" s="37"/>
      <c r="G2925" s="37"/>
      <c r="H2925" s="37"/>
      <c r="I2925" s="37"/>
      <c r="J2925" s="37"/>
      <c r="K2925" s="37"/>
      <c r="L2925" s="37"/>
      <c r="M2925" s="79"/>
      <c r="N2925" s="38"/>
      <c r="O2925" s="22" t="str">
        <f>IF(学校情報入力!$C$7="","",IF(学校情報入力!$C$7=登録データ!F2925,1,0))</f>
        <v/>
      </c>
      <c r="P2925" s="22" t="str">
        <f>IF(学校情報入力!$C$7="","",IF(学校情報入力!$C$7=登録データ!M2925,1,0))</f>
        <v/>
      </c>
    </row>
    <row r="2926" spans="1:16">
      <c r="A2926" s="37"/>
      <c r="B2926" s="37"/>
      <c r="C2926" s="37"/>
      <c r="D2926" s="37"/>
      <c r="E2926" s="37"/>
      <c r="F2926" s="37"/>
      <c r="G2926" s="37"/>
      <c r="H2926" s="37"/>
      <c r="I2926" s="37"/>
      <c r="J2926" s="37"/>
      <c r="K2926" s="37"/>
      <c r="L2926" s="37"/>
      <c r="M2926" s="79"/>
      <c r="N2926" s="38"/>
      <c r="O2926" s="22" t="str">
        <f>IF(学校情報入力!$C$7="","",IF(学校情報入力!$C$7=登録データ!F2926,1,0))</f>
        <v/>
      </c>
      <c r="P2926" s="22" t="str">
        <f>IF(学校情報入力!$C$7="","",IF(学校情報入力!$C$7=登録データ!M2926,1,0))</f>
        <v/>
      </c>
    </row>
    <row r="2927" spans="1:16">
      <c r="A2927" s="37"/>
      <c r="B2927" s="37"/>
      <c r="C2927" s="37"/>
      <c r="D2927" s="37"/>
      <c r="E2927" s="37"/>
      <c r="F2927" s="37"/>
      <c r="G2927" s="37"/>
      <c r="H2927" s="37"/>
      <c r="I2927" s="37"/>
      <c r="J2927" s="37"/>
      <c r="K2927" s="37"/>
      <c r="L2927" s="37"/>
      <c r="M2927" s="79"/>
      <c r="N2927" s="38"/>
      <c r="O2927" s="22" t="str">
        <f>IF(学校情報入力!$C$7="","",IF(学校情報入力!$C$7=登録データ!F2927,1,0))</f>
        <v/>
      </c>
      <c r="P2927" s="22" t="str">
        <f>IF(学校情報入力!$C$7="","",IF(学校情報入力!$C$7=登録データ!M2927,1,0))</f>
        <v/>
      </c>
    </row>
    <row r="2928" spans="1:16">
      <c r="A2928" s="37"/>
      <c r="B2928" s="37"/>
      <c r="C2928" s="37"/>
      <c r="D2928" s="37"/>
      <c r="E2928" s="37"/>
      <c r="F2928" s="37"/>
      <c r="G2928" s="37"/>
      <c r="H2928" s="37"/>
      <c r="I2928" s="37"/>
      <c r="J2928" s="37"/>
      <c r="K2928" s="37"/>
      <c r="L2928" s="37"/>
      <c r="M2928" s="79"/>
      <c r="N2928" s="38"/>
      <c r="O2928" s="22" t="str">
        <f>IF(学校情報入力!$C$7="","",IF(学校情報入力!$C$7=登録データ!F2928,1,0))</f>
        <v/>
      </c>
      <c r="P2928" s="22" t="str">
        <f>IF(学校情報入力!$C$7="","",IF(学校情報入力!$C$7=登録データ!M2928,1,0))</f>
        <v/>
      </c>
    </row>
    <row r="2929" spans="1:16">
      <c r="A2929" s="37"/>
      <c r="B2929" s="37"/>
      <c r="C2929" s="37"/>
      <c r="D2929" s="37"/>
      <c r="E2929" s="37"/>
      <c r="F2929" s="37"/>
      <c r="G2929" s="37"/>
      <c r="H2929" s="37"/>
      <c r="I2929" s="37"/>
      <c r="J2929" s="37"/>
      <c r="K2929" s="37"/>
      <c r="L2929" s="37"/>
      <c r="M2929" s="79"/>
      <c r="N2929" s="38"/>
      <c r="O2929" s="22" t="str">
        <f>IF(学校情報入力!$C$7="","",IF(学校情報入力!$C$7=登録データ!F2929,1,0))</f>
        <v/>
      </c>
      <c r="P2929" s="22" t="str">
        <f>IF(学校情報入力!$C$7="","",IF(学校情報入力!$C$7=登録データ!M2929,1,0))</f>
        <v/>
      </c>
    </row>
    <row r="2930" spans="1:16">
      <c r="A2930" s="37"/>
      <c r="B2930" s="37"/>
      <c r="C2930" s="37"/>
      <c r="D2930" s="37"/>
      <c r="E2930" s="37"/>
      <c r="F2930" s="37"/>
      <c r="G2930" s="37"/>
      <c r="H2930" s="37"/>
      <c r="I2930" s="37"/>
      <c r="J2930" s="37"/>
      <c r="K2930" s="37"/>
      <c r="L2930" s="37"/>
      <c r="M2930" s="79"/>
      <c r="N2930" s="38"/>
      <c r="O2930" s="22" t="str">
        <f>IF(学校情報入力!$C$7="","",IF(学校情報入力!$C$7=登録データ!F2930,1,0))</f>
        <v/>
      </c>
      <c r="P2930" s="22" t="str">
        <f>IF(学校情報入力!$C$7="","",IF(学校情報入力!$C$7=登録データ!M2930,1,0))</f>
        <v/>
      </c>
    </row>
    <row r="2931" spans="1:16">
      <c r="A2931" s="37"/>
      <c r="B2931" s="37"/>
      <c r="C2931" s="37"/>
      <c r="D2931" s="37"/>
      <c r="E2931" s="37"/>
      <c r="F2931" s="37"/>
      <c r="G2931" s="37"/>
      <c r="H2931" s="37"/>
      <c r="I2931" s="37"/>
      <c r="J2931" s="37"/>
      <c r="K2931" s="37"/>
      <c r="L2931" s="37"/>
      <c r="M2931" s="79"/>
      <c r="N2931" s="38"/>
      <c r="O2931" s="22" t="str">
        <f>IF(学校情報入力!$C$7="","",IF(学校情報入力!$C$7=登録データ!F2931,1,0))</f>
        <v/>
      </c>
      <c r="P2931" s="22" t="str">
        <f>IF(学校情報入力!$C$7="","",IF(学校情報入力!$C$7=登録データ!M2931,1,0))</f>
        <v/>
      </c>
    </row>
    <row r="2932" spans="1:16">
      <c r="A2932" s="37"/>
      <c r="B2932" s="37"/>
      <c r="C2932" s="37"/>
      <c r="D2932" s="37"/>
      <c r="E2932" s="37"/>
      <c r="F2932" s="37"/>
      <c r="G2932" s="37"/>
      <c r="H2932" s="37"/>
      <c r="I2932" s="37"/>
      <c r="J2932" s="37"/>
      <c r="K2932" s="37"/>
      <c r="L2932" s="37"/>
      <c r="M2932" s="79"/>
      <c r="N2932" s="38"/>
      <c r="O2932" s="22" t="str">
        <f>IF(学校情報入力!$C$7="","",IF(学校情報入力!$C$7=登録データ!F2932,1,0))</f>
        <v/>
      </c>
      <c r="P2932" s="22" t="str">
        <f>IF(学校情報入力!$C$7="","",IF(学校情報入力!$C$7=登録データ!M2932,1,0))</f>
        <v/>
      </c>
    </row>
    <row r="2933" spans="1:16">
      <c r="A2933" s="37"/>
      <c r="B2933" s="37"/>
      <c r="C2933" s="37"/>
      <c r="D2933" s="37"/>
      <c r="E2933" s="37"/>
      <c r="F2933" s="37"/>
      <c r="G2933" s="37"/>
      <c r="H2933" s="37"/>
      <c r="I2933" s="37"/>
      <c r="J2933" s="37"/>
      <c r="K2933" s="37"/>
      <c r="L2933" s="37"/>
      <c r="M2933" s="79"/>
      <c r="N2933" s="38"/>
      <c r="O2933" s="22" t="str">
        <f>IF(学校情報入力!$C$7="","",IF(学校情報入力!$C$7=登録データ!F2933,1,0))</f>
        <v/>
      </c>
      <c r="P2933" s="22" t="str">
        <f>IF(学校情報入力!$C$7="","",IF(学校情報入力!$C$7=登録データ!M2933,1,0))</f>
        <v/>
      </c>
    </row>
    <row r="2934" spans="1:16">
      <c r="A2934" s="37"/>
      <c r="B2934" s="37"/>
      <c r="C2934" s="37"/>
      <c r="D2934" s="37"/>
      <c r="E2934" s="37"/>
      <c r="F2934" s="37"/>
      <c r="G2934" s="37"/>
      <c r="H2934" s="37"/>
      <c r="I2934" s="37"/>
      <c r="J2934" s="37"/>
      <c r="K2934" s="37"/>
      <c r="L2934" s="37"/>
      <c r="M2934" s="79"/>
      <c r="N2934" s="38"/>
      <c r="O2934" s="22" t="str">
        <f>IF(学校情報入力!$C$7="","",IF(学校情報入力!$C$7=登録データ!F2934,1,0))</f>
        <v/>
      </c>
      <c r="P2934" s="22" t="str">
        <f>IF(学校情報入力!$C$7="","",IF(学校情報入力!$C$7=登録データ!M2934,1,0))</f>
        <v/>
      </c>
    </row>
    <row r="2935" spans="1:16">
      <c r="A2935" s="37"/>
      <c r="B2935" s="37"/>
      <c r="C2935" s="37"/>
      <c r="D2935" s="37"/>
      <c r="E2935" s="37"/>
      <c r="F2935" s="37"/>
      <c r="G2935" s="37"/>
      <c r="H2935" s="37"/>
      <c r="I2935" s="37"/>
      <c r="J2935" s="37"/>
      <c r="K2935" s="37"/>
      <c r="L2935" s="37"/>
      <c r="M2935" s="79"/>
      <c r="N2935" s="38"/>
      <c r="O2935" s="22" t="str">
        <f>IF(学校情報入力!$C$7="","",IF(学校情報入力!$C$7=登録データ!F2935,1,0))</f>
        <v/>
      </c>
      <c r="P2935" s="22" t="str">
        <f>IF(学校情報入力!$C$7="","",IF(学校情報入力!$C$7=登録データ!M2935,1,0))</f>
        <v/>
      </c>
    </row>
    <row r="2936" spans="1:16">
      <c r="A2936" s="37"/>
      <c r="B2936" s="37"/>
      <c r="C2936" s="37"/>
      <c r="D2936" s="37"/>
      <c r="E2936" s="37"/>
      <c r="F2936" s="37"/>
      <c r="G2936" s="37"/>
      <c r="H2936" s="37"/>
      <c r="I2936" s="37"/>
      <c r="J2936" s="37"/>
      <c r="K2936" s="37"/>
      <c r="L2936" s="37"/>
      <c r="M2936" s="79"/>
      <c r="N2936" s="38"/>
      <c r="O2936" s="22" t="str">
        <f>IF(学校情報入力!$C$7="","",IF(学校情報入力!$C$7=登録データ!F2936,1,0))</f>
        <v/>
      </c>
      <c r="P2936" s="22" t="str">
        <f>IF(学校情報入力!$C$7="","",IF(学校情報入力!$C$7=登録データ!M2936,1,0))</f>
        <v/>
      </c>
    </row>
    <row r="2937" spans="1:16">
      <c r="A2937" s="37"/>
      <c r="B2937" s="37"/>
      <c r="C2937" s="37"/>
      <c r="D2937" s="37"/>
      <c r="E2937" s="37"/>
      <c r="F2937" s="37"/>
      <c r="G2937" s="37"/>
      <c r="H2937" s="37"/>
      <c r="I2937" s="37"/>
      <c r="J2937" s="37"/>
      <c r="K2937" s="37"/>
      <c r="L2937" s="37"/>
      <c r="M2937" s="79"/>
      <c r="N2937" s="38"/>
      <c r="O2937" s="22" t="str">
        <f>IF(学校情報入力!$C$7="","",IF(学校情報入力!$C$7=登録データ!F2937,1,0))</f>
        <v/>
      </c>
      <c r="P2937" s="22" t="str">
        <f>IF(学校情報入力!$C$7="","",IF(学校情報入力!$C$7=登録データ!M2937,1,0))</f>
        <v/>
      </c>
    </row>
    <row r="2938" spans="1:16">
      <c r="A2938" s="37"/>
      <c r="B2938" s="37"/>
      <c r="C2938" s="37"/>
      <c r="D2938" s="37"/>
      <c r="E2938" s="37"/>
      <c r="F2938" s="37"/>
      <c r="G2938" s="37"/>
      <c r="H2938" s="37"/>
      <c r="I2938" s="37"/>
      <c r="J2938" s="37"/>
      <c r="K2938" s="37"/>
      <c r="L2938" s="37"/>
      <c r="M2938" s="79"/>
      <c r="N2938" s="38"/>
      <c r="O2938" s="22" t="str">
        <f>IF(学校情報入力!$C$7="","",IF(学校情報入力!$C$7=登録データ!F2938,1,0))</f>
        <v/>
      </c>
      <c r="P2938" s="22" t="str">
        <f>IF(学校情報入力!$C$7="","",IF(学校情報入力!$C$7=登録データ!M2938,1,0))</f>
        <v/>
      </c>
    </row>
    <row r="2939" spans="1:16">
      <c r="A2939" s="37"/>
      <c r="B2939" s="37"/>
      <c r="C2939" s="37"/>
      <c r="D2939" s="37"/>
      <c r="E2939" s="37"/>
      <c r="F2939" s="37"/>
      <c r="G2939" s="37"/>
      <c r="H2939" s="37"/>
      <c r="I2939" s="37"/>
      <c r="J2939" s="37"/>
      <c r="K2939" s="37"/>
      <c r="L2939" s="37"/>
      <c r="M2939" s="79"/>
      <c r="N2939" s="38"/>
      <c r="O2939" s="22" t="str">
        <f>IF(学校情報入力!$C$7="","",IF(学校情報入力!$C$7=登録データ!F2939,1,0))</f>
        <v/>
      </c>
      <c r="P2939" s="22" t="str">
        <f>IF(学校情報入力!$C$7="","",IF(学校情報入力!$C$7=登録データ!M2939,1,0))</f>
        <v/>
      </c>
    </row>
    <row r="2940" spans="1:16">
      <c r="A2940" s="37"/>
      <c r="B2940" s="37"/>
      <c r="C2940" s="37"/>
      <c r="D2940" s="37"/>
      <c r="E2940" s="37"/>
      <c r="F2940" s="37"/>
      <c r="G2940" s="37"/>
      <c r="H2940" s="37"/>
      <c r="I2940" s="37"/>
      <c r="J2940" s="37"/>
      <c r="K2940" s="37"/>
      <c r="L2940" s="37"/>
      <c r="M2940" s="79"/>
      <c r="N2940" s="38"/>
      <c r="O2940" s="22" t="str">
        <f>IF(学校情報入力!$C$7="","",IF(学校情報入力!$C$7=登録データ!F2940,1,0))</f>
        <v/>
      </c>
      <c r="P2940" s="22" t="str">
        <f>IF(学校情報入力!$C$7="","",IF(学校情報入力!$C$7=登録データ!M2940,1,0))</f>
        <v/>
      </c>
    </row>
    <row r="2941" spans="1:16">
      <c r="A2941" s="37"/>
      <c r="B2941" s="37"/>
      <c r="C2941" s="37"/>
      <c r="D2941" s="37"/>
      <c r="E2941" s="37"/>
      <c r="F2941" s="37"/>
      <c r="G2941" s="37"/>
      <c r="H2941" s="37"/>
      <c r="I2941" s="37"/>
      <c r="J2941" s="37"/>
      <c r="K2941" s="37"/>
      <c r="L2941" s="37"/>
      <c r="M2941" s="79"/>
      <c r="N2941" s="38"/>
      <c r="O2941" s="22" t="str">
        <f>IF(学校情報入力!$C$7="","",IF(学校情報入力!$C$7=登録データ!F2941,1,0))</f>
        <v/>
      </c>
      <c r="P2941" s="22" t="str">
        <f>IF(学校情報入力!$C$7="","",IF(学校情報入力!$C$7=登録データ!M2941,1,0))</f>
        <v/>
      </c>
    </row>
    <row r="2942" spans="1:16">
      <c r="A2942" s="37"/>
      <c r="B2942" s="37"/>
      <c r="C2942" s="37"/>
      <c r="D2942" s="37"/>
      <c r="E2942" s="37"/>
      <c r="F2942" s="37"/>
      <c r="G2942" s="37"/>
      <c r="H2942" s="37"/>
      <c r="I2942" s="37"/>
      <c r="J2942" s="37"/>
      <c r="K2942" s="37"/>
      <c r="L2942" s="37"/>
      <c r="M2942" s="79"/>
      <c r="N2942" s="38"/>
      <c r="O2942" s="22" t="str">
        <f>IF(学校情報入力!$C$7="","",IF(学校情報入力!$C$7=登録データ!F2942,1,0))</f>
        <v/>
      </c>
      <c r="P2942" s="22" t="str">
        <f>IF(学校情報入力!$C$7="","",IF(学校情報入力!$C$7=登録データ!M2942,1,0))</f>
        <v/>
      </c>
    </row>
    <row r="2943" spans="1:16">
      <c r="A2943" s="37"/>
      <c r="B2943" s="37"/>
      <c r="C2943" s="37"/>
      <c r="D2943" s="37"/>
      <c r="E2943" s="37"/>
      <c r="F2943" s="37"/>
      <c r="G2943" s="37"/>
      <c r="H2943" s="37"/>
      <c r="I2943" s="37"/>
      <c r="J2943" s="37"/>
      <c r="K2943" s="37"/>
      <c r="L2943" s="37"/>
      <c r="M2943" s="79"/>
      <c r="N2943" s="38"/>
      <c r="O2943" s="22" t="str">
        <f>IF(学校情報入力!$C$7="","",IF(学校情報入力!$C$7=登録データ!F2943,1,0))</f>
        <v/>
      </c>
      <c r="P2943" s="22" t="str">
        <f>IF(学校情報入力!$C$7="","",IF(学校情報入力!$C$7=登録データ!M2943,1,0))</f>
        <v/>
      </c>
    </row>
    <row r="2944" spans="1:16">
      <c r="A2944" s="37"/>
      <c r="B2944" s="37"/>
      <c r="C2944" s="37"/>
      <c r="D2944" s="37"/>
      <c r="E2944" s="37"/>
      <c r="F2944" s="37"/>
      <c r="G2944" s="37"/>
      <c r="H2944" s="37"/>
      <c r="I2944" s="37"/>
      <c r="J2944" s="37"/>
      <c r="K2944" s="37"/>
      <c r="L2944" s="37"/>
      <c r="M2944" s="79"/>
      <c r="N2944" s="38"/>
      <c r="O2944" s="22" t="str">
        <f>IF(学校情報入力!$C$7="","",IF(学校情報入力!$C$7=登録データ!F2944,1,0))</f>
        <v/>
      </c>
      <c r="P2944" s="22" t="str">
        <f>IF(学校情報入力!$C$7="","",IF(学校情報入力!$C$7=登録データ!M2944,1,0))</f>
        <v/>
      </c>
    </row>
    <row r="2945" spans="1:16">
      <c r="A2945" s="37"/>
      <c r="B2945" s="37"/>
      <c r="C2945" s="37"/>
      <c r="D2945" s="37"/>
      <c r="E2945" s="37"/>
      <c r="F2945" s="37"/>
      <c r="G2945" s="37"/>
      <c r="H2945" s="37"/>
      <c r="I2945" s="37"/>
      <c r="J2945" s="37"/>
      <c r="K2945" s="37"/>
      <c r="L2945" s="37"/>
      <c r="M2945" s="79"/>
      <c r="N2945" s="38"/>
      <c r="O2945" s="22" t="str">
        <f>IF(学校情報入力!$C$7="","",IF(学校情報入力!$C$7=登録データ!F2945,1,0))</f>
        <v/>
      </c>
      <c r="P2945" s="22" t="str">
        <f>IF(学校情報入力!$C$7="","",IF(学校情報入力!$C$7=登録データ!M2945,1,0))</f>
        <v/>
      </c>
    </row>
    <row r="2946" spans="1:16">
      <c r="A2946" s="37"/>
      <c r="B2946" s="37"/>
      <c r="C2946" s="37"/>
      <c r="D2946" s="37"/>
      <c r="E2946" s="37"/>
      <c r="F2946" s="37"/>
      <c r="G2946" s="37"/>
      <c r="H2946" s="37"/>
      <c r="I2946" s="37"/>
      <c r="J2946" s="37"/>
      <c r="K2946" s="37"/>
      <c r="L2946" s="37"/>
      <c r="M2946" s="79"/>
      <c r="N2946" s="38"/>
      <c r="O2946" s="22" t="str">
        <f>IF(学校情報入力!$C$7="","",IF(学校情報入力!$C$7=登録データ!F2946,1,0))</f>
        <v/>
      </c>
      <c r="P2946" s="22" t="str">
        <f>IF(学校情報入力!$C$7="","",IF(学校情報入力!$C$7=登録データ!M2946,1,0))</f>
        <v/>
      </c>
    </row>
    <row r="2947" spans="1:16">
      <c r="A2947" s="37"/>
      <c r="B2947" s="37"/>
      <c r="C2947" s="37"/>
      <c r="D2947" s="37"/>
      <c r="E2947" s="37"/>
      <c r="F2947" s="37"/>
      <c r="G2947" s="37"/>
      <c r="H2947" s="37"/>
      <c r="I2947" s="37"/>
      <c r="J2947" s="37"/>
      <c r="K2947" s="37"/>
      <c r="L2947" s="37"/>
      <c r="M2947" s="79"/>
      <c r="N2947" s="38"/>
      <c r="O2947" s="22" t="str">
        <f>IF(学校情報入力!$C$7="","",IF(学校情報入力!$C$7=登録データ!F2947,1,0))</f>
        <v/>
      </c>
      <c r="P2947" s="22" t="str">
        <f>IF(学校情報入力!$C$7="","",IF(学校情報入力!$C$7=登録データ!M2947,1,0))</f>
        <v/>
      </c>
    </row>
    <row r="2948" spans="1:16">
      <c r="A2948" s="37"/>
      <c r="B2948" s="37"/>
      <c r="C2948" s="37"/>
      <c r="D2948" s="37"/>
      <c r="E2948" s="37"/>
      <c r="F2948" s="37"/>
      <c r="G2948" s="37"/>
      <c r="H2948" s="37"/>
      <c r="I2948" s="37"/>
      <c r="J2948" s="37"/>
      <c r="K2948" s="37"/>
      <c r="L2948" s="37"/>
      <c r="M2948" s="79"/>
      <c r="N2948" s="38"/>
      <c r="O2948" s="22" t="str">
        <f>IF(学校情報入力!$C$7="","",IF(学校情報入力!$C$7=登録データ!F2948,1,0))</f>
        <v/>
      </c>
      <c r="P2948" s="22" t="str">
        <f>IF(学校情報入力!$C$7="","",IF(学校情報入力!$C$7=登録データ!M2948,1,0))</f>
        <v/>
      </c>
    </row>
    <row r="2949" spans="1:16">
      <c r="A2949" s="37"/>
      <c r="B2949" s="37"/>
      <c r="C2949" s="37"/>
      <c r="D2949" s="37"/>
      <c r="E2949" s="37"/>
      <c r="F2949" s="37"/>
      <c r="G2949" s="37"/>
      <c r="H2949" s="37"/>
      <c r="I2949" s="37"/>
      <c r="J2949" s="37"/>
      <c r="K2949" s="37"/>
      <c r="L2949" s="37"/>
      <c r="M2949" s="79"/>
      <c r="N2949" s="38"/>
      <c r="O2949" s="22" t="str">
        <f>IF(学校情報入力!$C$7="","",IF(学校情報入力!$C$7=登録データ!F2949,1,0))</f>
        <v/>
      </c>
      <c r="P2949" s="22" t="str">
        <f>IF(学校情報入力!$C$7="","",IF(学校情報入力!$C$7=登録データ!M2949,1,0))</f>
        <v/>
      </c>
    </row>
    <row r="2950" spans="1:16">
      <c r="A2950" s="37"/>
      <c r="B2950" s="37"/>
      <c r="C2950" s="37"/>
      <c r="D2950" s="37"/>
      <c r="E2950" s="37"/>
      <c r="F2950" s="37"/>
      <c r="G2950" s="37"/>
      <c r="H2950" s="37"/>
      <c r="I2950" s="37"/>
      <c r="J2950" s="37"/>
      <c r="K2950" s="37"/>
      <c r="L2950" s="37"/>
      <c r="M2950" s="79"/>
      <c r="N2950" s="38"/>
      <c r="O2950" s="22" t="str">
        <f>IF(学校情報入力!$C$7="","",IF(学校情報入力!$C$7=登録データ!F2950,1,0))</f>
        <v/>
      </c>
      <c r="P2950" s="22" t="str">
        <f>IF(学校情報入力!$C$7="","",IF(学校情報入力!$C$7=登録データ!M2950,1,0))</f>
        <v/>
      </c>
    </row>
    <row r="2951" spans="1:16">
      <c r="A2951" s="37"/>
      <c r="B2951" s="37"/>
      <c r="C2951" s="37"/>
      <c r="D2951" s="37"/>
      <c r="E2951" s="37"/>
      <c r="F2951" s="37"/>
      <c r="G2951" s="37"/>
      <c r="H2951" s="37"/>
      <c r="I2951" s="37"/>
      <c r="J2951" s="37"/>
      <c r="K2951" s="37"/>
      <c r="L2951" s="37"/>
      <c r="M2951" s="79"/>
      <c r="N2951" s="38"/>
      <c r="O2951" s="22" t="str">
        <f>IF(学校情報入力!$C$7="","",IF(学校情報入力!$C$7=登録データ!F2951,1,0))</f>
        <v/>
      </c>
      <c r="P2951" s="22" t="str">
        <f>IF(学校情報入力!$C$7="","",IF(学校情報入力!$C$7=登録データ!M2951,1,0))</f>
        <v/>
      </c>
    </row>
    <row r="2952" spans="1:16">
      <c r="A2952" s="37"/>
      <c r="B2952" s="37"/>
      <c r="C2952" s="37"/>
      <c r="D2952" s="37"/>
      <c r="E2952" s="37"/>
      <c r="F2952" s="37"/>
      <c r="G2952" s="37"/>
      <c r="H2952" s="37"/>
      <c r="I2952" s="37"/>
      <c r="J2952" s="37"/>
      <c r="K2952" s="37"/>
      <c r="L2952" s="37"/>
      <c r="M2952" s="79"/>
      <c r="N2952" s="38"/>
      <c r="O2952" s="22" t="str">
        <f>IF(学校情報入力!$C$7="","",IF(学校情報入力!$C$7=登録データ!F2952,1,0))</f>
        <v/>
      </c>
      <c r="P2952" s="22" t="str">
        <f>IF(学校情報入力!$C$7="","",IF(学校情報入力!$C$7=登録データ!M2952,1,0))</f>
        <v/>
      </c>
    </row>
    <row r="2953" spans="1:16">
      <c r="A2953" s="37"/>
      <c r="B2953" s="37"/>
      <c r="C2953" s="37"/>
      <c r="D2953" s="37"/>
      <c r="E2953" s="37"/>
      <c r="F2953" s="37"/>
      <c r="G2953" s="37"/>
      <c r="H2953" s="37"/>
      <c r="I2953" s="37"/>
      <c r="J2953" s="37"/>
      <c r="K2953" s="37"/>
      <c r="L2953" s="37"/>
      <c r="M2953" s="79"/>
      <c r="N2953" s="38"/>
      <c r="O2953" s="22" t="str">
        <f>IF(学校情報入力!$C$7="","",IF(学校情報入力!$C$7=登録データ!F2953,1,0))</f>
        <v/>
      </c>
      <c r="P2953" s="22" t="str">
        <f>IF(学校情報入力!$C$7="","",IF(学校情報入力!$C$7=登録データ!M2953,1,0))</f>
        <v/>
      </c>
    </row>
    <row r="2954" spans="1:16">
      <c r="A2954" s="37"/>
      <c r="B2954" s="37"/>
      <c r="C2954" s="37"/>
      <c r="D2954" s="37"/>
      <c r="E2954" s="37"/>
      <c r="F2954" s="37"/>
      <c r="G2954" s="37"/>
      <c r="H2954" s="37"/>
      <c r="I2954" s="37"/>
      <c r="J2954" s="37"/>
      <c r="K2954" s="37"/>
      <c r="L2954" s="37"/>
      <c r="M2954" s="79"/>
      <c r="N2954" s="38"/>
      <c r="O2954" s="22" t="str">
        <f>IF(学校情報入力!$C$7="","",IF(学校情報入力!$C$7=登録データ!F2954,1,0))</f>
        <v/>
      </c>
      <c r="P2954" s="22" t="str">
        <f>IF(学校情報入力!$C$7="","",IF(学校情報入力!$C$7=登録データ!M2954,1,0))</f>
        <v/>
      </c>
    </row>
    <row r="2955" spans="1:16">
      <c r="A2955" s="37"/>
      <c r="B2955" s="37"/>
      <c r="C2955" s="37"/>
      <c r="D2955" s="37"/>
      <c r="E2955" s="37"/>
      <c r="F2955" s="37"/>
      <c r="G2955" s="37"/>
      <c r="H2955" s="37"/>
      <c r="I2955" s="37"/>
      <c r="J2955" s="37"/>
      <c r="K2955" s="37"/>
      <c r="L2955" s="37"/>
      <c r="M2955" s="79"/>
      <c r="N2955" s="38"/>
      <c r="O2955" s="22" t="str">
        <f>IF(学校情報入力!$C$7="","",IF(学校情報入力!$C$7=登録データ!F2955,1,0))</f>
        <v/>
      </c>
      <c r="P2955" s="22" t="str">
        <f>IF(学校情報入力!$C$7="","",IF(学校情報入力!$C$7=登録データ!M2955,1,0))</f>
        <v/>
      </c>
    </row>
    <row r="2956" spans="1:16">
      <c r="A2956" s="37"/>
      <c r="B2956" s="37"/>
      <c r="C2956" s="37"/>
      <c r="D2956" s="37"/>
      <c r="E2956" s="37"/>
      <c r="F2956" s="37"/>
      <c r="G2956" s="37"/>
      <c r="H2956" s="37"/>
      <c r="I2956" s="37"/>
      <c r="J2956" s="37"/>
      <c r="K2956" s="37"/>
      <c r="L2956" s="37"/>
      <c r="M2956" s="79"/>
      <c r="N2956" s="38"/>
      <c r="O2956" s="22" t="str">
        <f>IF(学校情報入力!$C$7="","",IF(学校情報入力!$C$7=登録データ!F2956,1,0))</f>
        <v/>
      </c>
      <c r="P2956" s="22" t="str">
        <f>IF(学校情報入力!$C$7="","",IF(学校情報入力!$C$7=登録データ!M2956,1,0))</f>
        <v/>
      </c>
    </row>
    <row r="2957" spans="1:16">
      <c r="A2957" s="37"/>
      <c r="B2957" s="37"/>
      <c r="C2957" s="37"/>
      <c r="D2957" s="37"/>
      <c r="E2957" s="37"/>
      <c r="F2957" s="37"/>
      <c r="G2957" s="37"/>
      <c r="H2957" s="37"/>
      <c r="I2957" s="37"/>
      <c r="J2957" s="37"/>
      <c r="K2957" s="37"/>
      <c r="L2957" s="37"/>
      <c r="M2957" s="79"/>
      <c r="N2957" s="38"/>
      <c r="O2957" s="22" t="str">
        <f>IF(学校情報入力!$C$7="","",IF(学校情報入力!$C$7=登録データ!F2957,1,0))</f>
        <v/>
      </c>
      <c r="P2957" s="22" t="str">
        <f>IF(学校情報入力!$C$7="","",IF(学校情報入力!$C$7=登録データ!M2957,1,0))</f>
        <v/>
      </c>
    </row>
    <row r="2958" spans="1:16">
      <c r="A2958" s="37"/>
      <c r="B2958" s="37"/>
      <c r="C2958" s="37"/>
      <c r="D2958" s="37"/>
      <c r="E2958" s="37"/>
      <c r="F2958" s="37"/>
      <c r="G2958" s="37"/>
      <c r="H2958" s="37"/>
      <c r="I2958" s="37"/>
      <c r="J2958" s="37"/>
      <c r="K2958" s="37"/>
      <c r="L2958" s="37"/>
      <c r="M2958" s="79"/>
      <c r="N2958" s="38"/>
      <c r="O2958" s="22" t="str">
        <f>IF(学校情報入力!$C$7="","",IF(学校情報入力!$C$7=登録データ!F2958,1,0))</f>
        <v/>
      </c>
      <c r="P2958" s="22" t="str">
        <f>IF(学校情報入力!$C$7="","",IF(学校情報入力!$C$7=登録データ!M2958,1,0))</f>
        <v/>
      </c>
    </row>
    <row r="2959" spans="1:16">
      <c r="A2959" s="37"/>
      <c r="B2959" s="37"/>
      <c r="C2959" s="37"/>
      <c r="D2959" s="37"/>
      <c r="E2959" s="37"/>
      <c r="F2959" s="37"/>
      <c r="G2959" s="37"/>
      <c r="H2959" s="37"/>
      <c r="I2959" s="37"/>
      <c r="J2959" s="37"/>
      <c r="K2959" s="37"/>
      <c r="L2959" s="37"/>
      <c r="M2959" s="79"/>
      <c r="N2959" s="38"/>
      <c r="O2959" s="22" t="str">
        <f>IF(学校情報入力!$C$7="","",IF(学校情報入力!$C$7=登録データ!F2959,1,0))</f>
        <v/>
      </c>
      <c r="P2959" s="22" t="str">
        <f>IF(学校情報入力!$C$7="","",IF(学校情報入力!$C$7=登録データ!M2959,1,0))</f>
        <v/>
      </c>
    </row>
    <row r="2960" spans="1:16">
      <c r="A2960" s="37"/>
      <c r="B2960" s="37"/>
      <c r="C2960" s="37"/>
      <c r="D2960" s="37"/>
      <c r="E2960" s="37"/>
      <c r="F2960" s="37"/>
      <c r="G2960" s="37"/>
      <c r="H2960" s="37"/>
      <c r="I2960" s="37"/>
      <c r="J2960" s="37"/>
      <c r="K2960" s="37"/>
      <c r="L2960" s="37"/>
      <c r="M2960" s="79"/>
      <c r="N2960" s="38"/>
      <c r="O2960" s="22" t="str">
        <f>IF(学校情報入力!$C$7="","",IF(学校情報入力!$C$7=登録データ!F2960,1,0))</f>
        <v/>
      </c>
      <c r="P2960" s="22" t="str">
        <f>IF(学校情報入力!$C$7="","",IF(学校情報入力!$C$7=登録データ!M2960,1,0))</f>
        <v/>
      </c>
    </row>
    <row r="2961" spans="1:16">
      <c r="A2961" s="37"/>
      <c r="B2961" s="37"/>
      <c r="C2961" s="37"/>
      <c r="D2961" s="37"/>
      <c r="E2961" s="37"/>
      <c r="F2961" s="37"/>
      <c r="G2961" s="37"/>
      <c r="H2961" s="37"/>
      <c r="I2961" s="37"/>
      <c r="J2961" s="37"/>
      <c r="K2961" s="37"/>
      <c r="L2961" s="37"/>
      <c r="M2961" s="79"/>
      <c r="N2961" s="38"/>
      <c r="O2961" s="22" t="str">
        <f>IF(学校情報入力!$C$7="","",IF(学校情報入力!$C$7=登録データ!F2961,1,0))</f>
        <v/>
      </c>
      <c r="P2961" s="22" t="str">
        <f>IF(学校情報入力!$C$7="","",IF(学校情報入力!$C$7=登録データ!M2961,1,0))</f>
        <v/>
      </c>
    </row>
    <row r="2962" spans="1:16">
      <c r="A2962" s="37"/>
      <c r="B2962" s="37"/>
      <c r="C2962" s="37"/>
      <c r="D2962" s="37"/>
      <c r="E2962" s="37"/>
      <c r="F2962" s="37"/>
      <c r="G2962" s="37"/>
      <c r="H2962" s="37"/>
      <c r="I2962" s="37"/>
      <c r="J2962" s="37"/>
      <c r="K2962" s="37"/>
      <c r="L2962" s="37"/>
      <c r="M2962" s="79"/>
      <c r="N2962" s="38"/>
      <c r="O2962" s="22" t="str">
        <f>IF(学校情報入力!$C$7="","",IF(学校情報入力!$C$7=登録データ!F2962,1,0))</f>
        <v/>
      </c>
      <c r="P2962" s="22" t="str">
        <f>IF(学校情報入力!$C$7="","",IF(学校情報入力!$C$7=登録データ!M2962,1,0))</f>
        <v/>
      </c>
    </row>
    <row r="2963" spans="1:16">
      <c r="A2963" s="37"/>
      <c r="B2963" s="37"/>
      <c r="C2963" s="37"/>
      <c r="D2963" s="37"/>
      <c r="E2963" s="37"/>
      <c r="F2963" s="37"/>
      <c r="G2963" s="37"/>
      <c r="H2963" s="37"/>
      <c r="I2963" s="37"/>
      <c r="J2963" s="37"/>
      <c r="K2963" s="37"/>
      <c r="L2963" s="37"/>
      <c r="M2963" s="79"/>
      <c r="N2963" s="38"/>
      <c r="O2963" s="22" t="str">
        <f>IF(学校情報入力!$C$7="","",IF(学校情報入力!$C$7=登録データ!F2963,1,0))</f>
        <v/>
      </c>
      <c r="P2963" s="22" t="str">
        <f>IF(学校情報入力!$C$7="","",IF(学校情報入力!$C$7=登録データ!M2963,1,0))</f>
        <v/>
      </c>
    </row>
    <row r="2964" spans="1:16">
      <c r="A2964" s="37"/>
      <c r="B2964" s="37"/>
      <c r="C2964" s="37"/>
      <c r="D2964" s="37"/>
      <c r="E2964" s="37"/>
      <c r="F2964" s="37"/>
      <c r="G2964" s="37"/>
      <c r="H2964" s="37"/>
      <c r="I2964" s="37"/>
      <c r="J2964" s="37"/>
      <c r="K2964" s="37"/>
      <c r="L2964" s="37"/>
      <c r="M2964" s="79"/>
      <c r="N2964" s="38"/>
      <c r="O2964" s="22" t="str">
        <f>IF(学校情報入力!$C$7="","",IF(学校情報入力!$C$7=登録データ!F2964,1,0))</f>
        <v/>
      </c>
      <c r="P2964" s="22" t="str">
        <f>IF(学校情報入力!$C$7="","",IF(学校情報入力!$C$7=登録データ!M2964,1,0))</f>
        <v/>
      </c>
    </row>
    <row r="2965" spans="1:16">
      <c r="A2965" s="37"/>
      <c r="B2965" s="37"/>
      <c r="C2965" s="37"/>
      <c r="D2965" s="37"/>
      <c r="E2965" s="37"/>
      <c r="F2965" s="37"/>
      <c r="G2965" s="37"/>
      <c r="H2965" s="37"/>
      <c r="I2965" s="37"/>
      <c r="J2965" s="37"/>
      <c r="K2965" s="37"/>
      <c r="L2965" s="37"/>
      <c r="M2965" s="79"/>
      <c r="N2965" s="38"/>
      <c r="O2965" s="22" t="str">
        <f>IF(学校情報入力!$C$7="","",IF(学校情報入力!$C$7=登録データ!F2965,1,0))</f>
        <v/>
      </c>
      <c r="P2965" s="22" t="str">
        <f>IF(学校情報入力!$C$7="","",IF(学校情報入力!$C$7=登録データ!M2965,1,0))</f>
        <v/>
      </c>
    </row>
    <row r="2966" spans="1:16">
      <c r="A2966" s="37"/>
      <c r="B2966" s="37"/>
      <c r="C2966" s="37"/>
      <c r="D2966" s="37"/>
      <c r="E2966" s="37"/>
      <c r="F2966" s="37"/>
      <c r="G2966" s="37"/>
      <c r="H2966" s="37"/>
      <c r="I2966" s="37"/>
      <c r="J2966" s="37"/>
      <c r="K2966" s="37"/>
      <c r="L2966" s="37"/>
      <c r="M2966" s="79"/>
      <c r="N2966" s="38"/>
      <c r="O2966" s="22" t="str">
        <f>IF(学校情報入力!$C$7="","",IF(学校情報入力!$C$7=登録データ!F2966,1,0))</f>
        <v/>
      </c>
      <c r="P2966" s="22" t="str">
        <f>IF(学校情報入力!$C$7="","",IF(学校情報入力!$C$7=登録データ!M2966,1,0))</f>
        <v/>
      </c>
    </row>
    <row r="2967" spans="1:16">
      <c r="A2967" s="37"/>
      <c r="B2967" s="37"/>
      <c r="C2967" s="37"/>
      <c r="D2967" s="37"/>
      <c r="E2967" s="37"/>
      <c r="F2967" s="37"/>
      <c r="G2967" s="37"/>
      <c r="H2967" s="37"/>
      <c r="I2967" s="37"/>
      <c r="J2967" s="37"/>
      <c r="K2967" s="37"/>
      <c r="L2967" s="37"/>
      <c r="M2967" s="79"/>
      <c r="N2967" s="38"/>
      <c r="O2967" s="22" t="str">
        <f>IF(学校情報入力!$C$7="","",IF(学校情報入力!$C$7=登録データ!F2967,1,0))</f>
        <v/>
      </c>
      <c r="P2967" s="22" t="str">
        <f>IF(学校情報入力!$C$7="","",IF(学校情報入力!$C$7=登録データ!M2967,1,0))</f>
        <v/>
      </c>
    </row>
    <row r="2968" spans="1:16">
      <c r="A2968" s="37"/>
      <c r="B2968" s="37"/>
      <c r="C2968" s="37"/>
      <c r="D2968" s="37"/>
      <c r="E2968" s="37"/>
      <c r="F2968" s="37"/>
      <c r="G2968" s="37"/>
      <c r="H2968" s="37"/>
      <c r="I2968" s="37"/>
      <c r="J2968" s="37"/>
      <c r="K2968" s="37"/>
      <c r="L2968" s="37"/>
      <c r="M2968" s="79"/>
      <c r="N2968" s="38"/>
      <c r="O2968" s="22" t="str">
        <f>IF(学校情報入力!$C$7="","",IF(学校情報入力!$C$7=登録データ!F2968,1,0))</f>
        <v/>
      </c>
      <c r="P2968" s="22" t="str">
        <f>IF(学校情報入力!$C$7="","",IF(学校情報入力!$C$7=登録データ!M2968,1,0))</f>
        <v/>
      </c>
    </row>
    <row r="2969" spans="1:16">
      <c r="A2969" s="37"/>
      <c r="B2969" s="37"/>
      <c r="C2969" s="37"/>
      <c r="D2969" s="37"/>
      <c r="E2969" s="37"/>
      <c r="F2969" s="37"/>
      <c r="G2969" s="37"/>
      <c r="H2969" s="37"/>
      <c r="I2969" s="37"/>
      <c r="J2969" s="37"/>
      <c r="K2969" s="37"/>
      <c r="L2969" s="37"/>
      <c r="M2969" s="79"/>
      <c r="N2969" s="38"/>
      <c r="O2969" s="22" t="str">
        <f>IF(学校情報入力!$C$7="","",IF(学校情報入力!$C$7=登録データ!F2969,1,0))</f>
        <v/>
      </c>
      <c r="P2969" s="22" t="str">
        <f>IF(学校情報入力!$C$7="","",IF(学校情報入力!$C$7=登録データ!M2969,1,0))</f>
        <v/>
      </c>
    </row>
    <row r="2970" spans="1:16">
      <c r="A2970" s="37"/>
      <c r="B2970" s="37"/>
      <c r="C2970" s="37"/>
      <c r="D2970" s="37"/>
      <c r="E2970" s="37"/>
      <c r="F2970" s="37"/>
      <c r="G2970" s="37"/>
      <c r="H2970" s="37"/>
      <c r="I2970" s="37"/>
      <c r="J2970" s="37"/>
      <c r="K2970" s="37"/>
      <c r="L2970" s="37"/>
      <c r="M2970" s="79"/>
      <c r="N2970" s="38"/>
      <c r="O2970" s="22" t="str">
        <f>IF(学校情報入力!$C$7="","",IF(学校情報入力!$C$7=登録データ!F2970,1,0))</f>
        <v/>
      </c>
      <c r="P2970" s="22" t="str">
        <f>IF(学校情報入力!$C$7="","",IF(学校情報入力!$C$7=登録データ!M2970,1,0))</f>
        <v/>
      </c>
    </row>
    <row r="2971" spans="1:16">
      <c r="A2971" s="37"/>
      <c r="B2971" s="37"/>
      <c r="C2971" s="37"/>
      <c r="D2971" s="37"/>
      <c r="E2971" s="37"/>
      <c r="F2971" s="37"/>
      <c r="G2971" s="37"/>
      <c r="H2971" s="37"/>
      <c r="I2971" s="37"/>
      <c r="J2971" s="37"/>
      <c r="K2971" s="37"/>
      <c r="L2971" s="37"/>
      <c r="M2971" s="79"/>
      <c r="N2971" s="38"/>
      <c r="O2971" s="22" t="str">
        <f>IF(学校情報入力!$C$7="","",IF(学校情報入力!$C$7=登録データ!F2971,1,0))</f>
        <v/>
      </c>
      <c r="P2971" s="22" t="str">
        <f>IF(学校情報入力!$C$7="","",IF(学校情報入力!$C$7=登録データ!M2971,1,0))</f>
        <v/>
      </c>
    </row>
    <row r="2972" spans="1:16">
      <c r="A2972" s="37"/>
      <c r="B2972" s="37"/>
      <c r="C2972" s="37"/>
      <c r="D2972" s="37"/>
      <c r="E2972" s="37"/>
      <c r="F2972" s="37"/>
      <c r="G2972" s="37"/>
      <c r="H2972" s="37"/>
      <c r="I2972" s="37"/>
      <c r="J2972" s="37"/>
      <c r="K2972" s="37"/>
      <c r="L2972" s="37"/>
      <c r="M2972" s="79"/>
      <c r="N2972" s="38"/>
      <c r="O2972" s="22" t="str">
        <f>IF(学校情報入力!$C$7="","",IF(学校情報入力!$C$7=登録データ!F2972,1,0))</f>
        <v/>
      </c>
      <c r="P2972" s="22" t="str">
        <f>IF(学校情報入力!$C$7="","",IF(学校情報入力!$C$7=登録データ!M2972,1,0))</f>
        <v/>
      </c>
    </row>
    <row r="2973" spans="1:16">
      <c r="A2973" s="37"/>
      <c r="B2973" s="37"/>
      <c r="C2973" s="37"/>
      <c r="D2973" s="37"/>
      <c r="E2973" s="37"/>
      <c r="F2973" s="37"/>
      <c r="G2973" s="37"/>
      <c r="H2973" s="37"/>
      <c r="I2973" s="37"/>
      <c r="J2973" s="37"/>
      <c r="K2973" s="37"/>
      <c r="L2973" s="37"/>
      <c r="M2973" s="79"/>
      <c r="N2973" s="38"/>
      <c r="O2973" s="22" t="str">
        <f>IF(学校情報入力!$C$7="","",IF(学校情報入力!$C$7=登録データ!F2973,1,0))</f>
        <v/>
      </c>
      <c r="P2973" s="22" t="str">
        <f>IF(学校情報入力!$C$7="","",IF(学校情報入力!$C$7=登録データ!M2973,1,0))</f>
        <v/>
      </c>
    </row>
    <row r="2974" spans="1:16">
      <c r="A2974" s="37"/>
      <c r="B2974" s="37"/>
      <c r="C2974" s="37"/>
      <c r="D2974" s="37"/>
      <c r="E2974" s="37"/>
      <c r="F2974" s="37"/>
      <c r="G2974" s="37"/>
      <c r="H2974" s="37"/>
      <c r="I2974" s="37"/>
      <c r="J2974" s="37"/>
      <c r="K2974" s="37"/>
      <c r="L2974" s="37"/>
      <c r="M2974" s="79"/>
      <c r="N2974" s="38"/>
      <c r="O2974" s="22" t="str">
        <f>IF(学校情報入力!$C$7="","",IF(学校情報入力!$C$7=登録データ!F2974,1,0))</f>
        <v/>
      </c>
      <c r="P2974" s="22" t="str">
        <f>IF(学校情報入力!$C$7="","",IF(学校情報入力!$C$7=登録データ!M2974,1,0))</f>
        <v/>
      </c>
    </row>
    <row r="2975" spans="1:16">
      <c r="A2975" s="37"/>
      <c r="B2975" s="37"/>
      <c r="C2975" s="37"/>
      <c r="D2975" s="37"/>
      <c r="E2975" s="37"/>
      <c r="F2975" s="37"/>
      <c r="G2975" s="37"/>
      <c r="H2975" s="37"/>
      <c r="I2975" s="37"/>
      <c r="J2975" s="37"/>
      <c r="K2975" s="37"/>
      <c r="L2975" s="37"/>
      <c r="M2975" s="79"/>
      <c r="N2975" s="38"/>
      <c r="O2975" s="22" t="str">
        <f>IF(学校情報入力!$C$7="","",IF(学校情報入力!$C$7=登録データ!F2975,1,0))</f>
        <v/>
      </c>
      <c r="P2975" s="22" t="str">
        <f>IF(学校情報入力!$C$7="","",IF(学校情報入力!$C$7=登録データ!M2975,1,0))</f>
        <v/>
      </c>
    </row>
    <row r="2976" spans="1:16">
      <c r="A2976" s="37"/>
      <c r="B2976" s="37"/>
      <c r="C2976" s="37"/>
      <c r="D2976" s="37"/>
      <c r="E2976" s="37"/>
      <c r="F2976" s="37"/>
      <c r="G2976" s="37"/>
      <c r="H2976" s="37"/>
      <c r="I2976" s="37"/>
      <c r="J2976" s="37"/>
      <c r="K2976" s="37"/>
      <c r="L2976" s="37"/>
      <c r="M2976" s="79"/>
      <c r="N2976" s="38"/>
      <c r="O2976" s="22" t="str">
        <f>IF(学校情報入力!$C$7="","",IF(学校情報入力!$C$7=登録データ!F2976,1,0))</f>
        <v/>
      </c>
      <c r="P2976" s="22" t="str">
        <f>IF(学校情報入力!$C$7="","",IF(学校情報入力!$C$7=登録データ!M2976,1,0))</f>
        <v/>
      </c>
    </row>
    <row r="2977" spans="1:16">
      <c r="A2977" s="37"/>
      <c r="B2977" s="37"/>
      <c r="C2977" s="37"/>
      <c r="D2977" s="37"/>
      <c r="E2977" s="37"/>
      <c r="F2977" s="37"/>
      <c r="G2977" s="37"/>
      <c r="H2977" s="37"/>
      <c r="I2977" s="37"/>
      <c r="J2977" s="37"/>
      <c r="K2977" s="37"/>
      <c r="L2977" s="37"/>
      <c r="M2977" s="79"/>
      <c r="N2977" s="38"/>
      <c r="O2977" s="22" t="str">
        <f>IF(学校情報入力!$C$7="","",IF(学校情報入力!$C$7=登録データ!F2977,1,0))</f>
        <v/>
      </c>
      <c r="P2977" s="22" t="str">
        <f>IF(学校情報入力!$C$7="","",IF(学校情報入力!$C$7=登録データ!M2977,1,0))</f>
        <v/>
      </c>
    </row>
    <row r="2978" spans="1:16">
      <c r="A2978" s="37"/>
      <c r="B2978" s="37"/>
      <c r="C2978" s="37"/>
      <c r="D2978" s="37"/>
      <c r="E2978" s="37"/>
      <c r="F2978" s="37"/>
      <c r="G2978" s="37"/>
      <c r="H2978" s="37"/>
      <c r="I2978" s="37"/>
      <c r="J2978" s="37"/>
      <c r="K2978" s="37"/>
      <c r="L2978" s="37"/>
      <c r="M2978" s="79"/>
      <c r="N2978" s="38"/>
      <c r="O2978" s="22" t="str">
        <f>IF(学校情報入力!$C$7="","",IF(学校情報入力!$C$7=登録データ!F2978,1,0))</f>
        <v/>
      </c>
      <c r="P2978" s="22" t="str">
        <f>IF(学校情報入力!$C$7="","",IF(学校情報入力!$C$7=登録データ!M2978,1,0))</f>
        <v/>
      </c>
    </row>
    <row r="2979" spans="1:16">
      <c r="A2979" s="37"/>
      <c r="B2979" s="37"/>
      <c r="C2979" s="37"/>
      <c r="D2979" s="37"/>
      <c r="E2979" s="37"/>
      <c r="F2979" s="37"/>
      <c r="G2979" s="37"/>
      <c r="H2979" s="37"/>
      <c r="I2979" s="37"/>
      <c r="J2979" s="37"/>
      <c r="K2979" s="37"/>
      <c r="L2979" s="37"/>
      <c r="M2979" s="79"/>
      <c r="N2979" s="38"/>
      <c r="O2979" s="22" t="str">
        <f>IF(学校情報入力!$C$7="","",IF(学校情報入力!$C$7=登録データ!F2979,1,0))</f>
        <v/>
      </c>
      <c r="P2979" s="22" t="str">
        <f>IF(学校情報入力!$C$7="","",IF(学校情報入力!$C$7=登録データ!M2979,1,0))</f>
        <v/>
      </c>
    </row>
    <row r="2980" spans="1:16">
      <c r="A2980" s="37"/>
      <c r="B2980" s="37"/>
      <c r="C2980" s="37"/>
      <c r="D2980" s="37"/>
      <c r="E2980" s="37"/>
      <c r="F2980" s="37"/>
      <c r="G2980" s="37"/>
      <c r="H2980" s="37"/>
      <c r="I2980" s="37"/>
      <c r="J2980" s="37"/>
      <c r="K2980" s="37"/>
      <c r="L2980" s="37"/>
      <c r="M2980" s="79"/>
      <c r="N2980" s="38"/>
      <c r="O2980" s="22" t="str">
        <f>IF(学校情報入力!$C$7="","",IF(学校情報入力!$C$7=登録データ!F2980,1,0))</f>
        <v/>
      </c>
      <c r="P2980" s="22" t="str">
        <f>IF(学校情報入力!$C$7="","",IF(学校情報入力!$C$7=登録データ!M2980,1,0))</f>
        <v/>
      </c>
    </row>
    <row r="2981" spans="1:16">
      <c r="A2981" s="37"/>
      <c r="B2981" s="37"/>
      <c r="C2981" s="37"/>
      <c r="D2981" s="37"/>
      <c r="E2981" s="37"/>
      <c r="F2981" s="37"/>
      <c r="G2981" s="37"/>
      <c r="H2981" s="37"/>
      <c r="I2981" s="37"/>
      <c r="J2981" s="37"/>
      <c r="K2981" s="37"/>
      <c r="L2981" s="37"/>
      <c r="M2981" s="79"/>
      <c r="N2981" s="38"/>
      <c r="O2981" s="22" t="str">
        <f>IF(学校情報入力!$C$7="","",IF(学校情報入力!$C$7=登録データ!F2981,1,0))</f>
        <v/>
      </c>
      <c r="P2981" s="22" t="str">
        <f>IF(学校情報入力!$C$7="","",IF(学校情報入力!$C$7=登録データ!M2981,1,0))</f>
        <v/>
      </c>
    </row>
    <row r="2982" spans="1:16">
      <c r="A2982" s="37"/>
      <c r="B2982" s="37"/>
      <c r="C2982" s="37"/>
      <c r="D2982" s="37"/>
      <c r="E2982" s="37"/>
      <c r="F2982" s="37"/>
      <c r="G2982" s="37"/>
      <c r="H2982" s="37"/>
      <c r="I2982" s="37"/>
      <c r="J2982" s="37"/>
      <c r="K2982" s="37"/>
      <c r="L2982" s="37"/>
      <c r="M2982" s="79"/>
      <c r="N2982" s="38"/>
      <c r="O2982" s="22" t="str">
        <f>IF(学校情報入力!$C$7="","",IF(学校情報入力!$C$7=登録データ!F2982,1,0))</f>
        <v/>
      </c>
      <c r="P2982" s="22" t="str">
        <f>IF(学校情報入力!$C$7="","",IF(学校情報入力!$C$7=登録データ!M2982,1,0))</f>
        <v/>
      </c>
    </row>
    <row r="2983" spans="1:16">
      <c r="A2983" s="37"/>
      <c r="B2983" s="37"/>
      <c r="C2983" s="37"/>
      <c r="D2983" s="37"/>
      <c r="E2983" s="37"/>
      <c r="F2983" s="37"/>
      <c r="G2983" s="37"/>
      <c r="H2983" s="37"/>
      <c r="I2983" s="37"/>
      <c r="J2983" s="37"/>
      <c r="K2983" s="37"/>
      <c r="L2983" s="37"/>
      <c r="M2983" s="79"/>
      <c r="N2983" s="38"/>
      <c r="O2983" s="22" t="str">
        <f>IF(学校情報入力!$C$7="","",IF(学校情報入力!$C$7=登録データ!F2983,1,0))</f>
        <v/>
      </c>
      <c r="P2983" s="22" t="str">
        <f>IF(学校情報入力!$C$7="","",IF(学校情報入力!$C$7=登録データ!M2983,1,0))</f>
        <v/>
      </c>
    </row>
    <row r="2984" spans="1:16">
      <c r="A2984" s="37"/>
      <c r="B2984" s="37"/>
      <c r="C2984" s="37"/>
      <c r="D2984" s="37"/>
      <c r="E2984" s="37"/>
      <c r="F2984" s="37"/>
      <c r="G2984" s="37"/>
      <c r="H2984" s="37"/>
      <c r="I2984" s="37"/>
      <c r="J2984" s="37"/>
      <c r="K2984" s="37"/>
      <c r="L2984" s="37"/>
      <c r="M2984" s="79"/>
      <c r="N2984" s="38"/>
      <c r="O2984" s="22" t="str">
        <f>IF(学校情報入力!$C$7="","",IF(学校情報入力!$C$7=登録データ!F2984,1,0))</f>
        <v/>
      </c>
      <c r="P2984" s="22" t="str">
        <f>IF(学校情報入力!$C$7="","",IF(学校情報入力!$C$7=登録データ!M2984,1,0))</f>
        <v/>
      </c>
    </row>
    <row r="2985" spans="1:16">
      <c r="A2985" s="37"/>
      <c r="B2985" s="37"/>
      <c r="C2985" s="37"/>
      <c r="D2985" s="37"/>
      <c r="E2985" s="37"/>
      <c r="F2985" s="37"/>
      <c r="G2985" s="37"/>
      <c r="H2985" s="37"/>
      <c r="I2985" s="37"/>
      <c r="J2985" s="37"/>
      <c r="K2985" s="37"/>
      <c r="L2985" s="37"/>
      <c r="M2985" s="79"/>
      <c r="N2985" s="38"/>
      <c r="O2985" s="22" t="str">
        <f>IF(学校情報入力!$C$7="","",IF(学校情報入力!$C$7=登録データ!F2985,1,0))</f>
        <v/>
      </c>
      <c r="P2985" s="22" t="str">
        <f>IF(学校情報入力!$C$7="","",IF(学校情報入力!$C$7=登録データ!M2985,1,0))</f>
        <v/>
      </c>
    </row>
    <row r="2986" spans="1:16">
      <c r="A2986" s="37"/>
      <c r="B2986" s="37"/>
      <c r="C2986" s="37"/>
      <c r="D2986" s="37"/>
      <c r="E2986" s="37"/>
      <c r="F2986" s="37"/>
      <c r="G2986" s="37"/>
      <c r="H2986" s="37"/>
      <c r="I2986" s="37"/>
      <c r="J2986" s="37"/>
      <c r="K2986" s="37"/>
      <c r="L2986" s="37"/>
      <c r="M2986" s="79"/>
      <c r="N2986" s="38"/>
      <c r="O2986" s="22" t="str">
        <f>IF(学校情報入力!$C$7="","",IF(学校情報入力!$C$7=登録データ!F2986,1,0))</f>
        <v/>
      </c>
      <c r="P2986" s="22" t="str">
        <f>IF(学校情報入力!$C$7="","",IF(学校情報入力!$C$7=登録データ!M2986,1,0))</f>
        <v/>
      </c>
    </row>
    <row r="2987" spans="1:16">
      <c r="A2987" s="37"/>
      <c r="B2987" s="37"/>
      <c r="C2987" s="37"/>
      <c r="D2987" s="37"/>
      <c r="E2987" s="37"/>
      <c r="F2987" s="37"/>
      <c r="G2987" s="37"/>
      <c r="H2987" s="37"/>
      <c r="I2987" s="37"/>
      <c r="J2987" s="37"/>
      <c r="K2987" s="37"/>
      <c r="L2987" s="37"/>
      <c r="M2987" s="79"/>
      <c r="N2987" s="38"/>
      <c r="O2987" s="22" t="str">
        <f>IF(学校情報入力!$C$7="","",IF(学校情報入力!$C$7=登録データ!F2987,1,0))</f>
        <v/>
      </c>
      <c r="P2987" s="22" t="str">
        <f>IF(学校情報入力!$C$7="","",IF(学校情報入力!$C$7=登録データ!M2987,1,0))</f>
        <v/>
      </c>
    </row>
    <row r="2988" spans="1:16">
      <c r="A2988" s="37"/>
      <c r="B2988" s="37"/>
      <c r="C2988" s="37"/>
      <c r="D2988" s="37"/>
      <c r="E2988" s="37"/>
      <c r="F2988" s="37"/>
      <c r="G2988" s="37"/>
      <c r="H2988" s="37"/>
      <c r="I2988" s="37"/>
      <c r="J2988" s="37"/>
      <c r="K2988" s="37"/>
      <c r="L2988" s="37"/>
      <c r="M2988" s="79"/>
      <c r="N2988" s="38"/>
      <c r="O2988" s="22" t="str">
        <f>IF(学校情報入力!$C$7="","",IF(学校情報入力!$C$7=登録データ!F2988,1,0))</f>
        <v/>
      </c>
      <c r="P2988" s="22" t="str">
        <f>IF(学校情報入力!$C$7="","",IF(学校情報入力!$C$7=登録データ!M2988,1,0))</f>
        <v/>
      </c>
    </row>
    <row r="2989" spans="1:16">
      <c r="A2989" s="37"/>
      <c r="B2989" s="37"/>
      <c r="C2989" s="37"/>
      <c r="D2989" s="37"/>
      <c r="E2989" s="37"/>
      <c r="F2989" s="37"/>
      <c r="G2989" s="37"/>
      <c r="H2989" s="37"/>
      <c r="I2989" s="37"/>
      <c r="J2989" s="37"/>
      <c r="K2989" s="37"/>
      <c r="L2989" s="37"/>
      <c r="M2989" s="79"/>
      <c r="N2989" s="38"/>
      <c r="O2989" s="22" t="str">
        <f>IF(学校情報入力!$C$7="","",IF(学校情報入力!$C$7=登録データ!F2989,1,0))</f>
        <v/>
      </c>
      <c r="P2989" s="22" t="str">
        <f>IF(学校情報入力!$C$7="","",IF(学校情報入力!$C$7=登録データ!M2989,1,0))</f>
        <v/>
      </c>
    </row>
    <row r="2990" spans="1:16">
      <c r="A2990" s="37"/>
      <c r="B2990" s="37"/>
      <c r="C2990" s="37"/>
      <c r="D2990" s="37"/>
      <c r="E2990" s="37"/>
      <c r="F2990" s="37"/>
      <c r="G2990" s="37"/>
      <c r="H2990" s="37"/>
      <c r="I2990" s="37"/>
      <c r="J2990" s="37"/>
      <c r="K2990" s="37"/>
      <c r="L2990" s="37"/>
      <c r="M2990" s="79"/>
      <c r="N2990" s="38"/>
      <c r="O2990" s="22" t="str">
        <f>IF(学校情報入力!$C$7="","",IF(学校情報入力!$C$7=登録データ!F2990,1,0))</f>
        <v/>
      </c>
      <c r="P2990" s="22" t="str">
        <f>IF(学校情報入力!$C$7="","",IF(学校情報入力!$C$7=登録データ!M2990,1,0))</f>
        <v/>
      </c>
    </row>
    <row r="2991" spans="1:16">
      <c r="A2991" s="37"/>
      <c r="B2991" s="37"/>
      <c r="C2991" s="37"/>
      <c r="D2991" s="37"/>
      <c r="E2991" s="37"/>
      <c r="F2991" s="37"/>
      <c r="G2991" s="37"/>
      <c r="H2991" s="37"/>
      <c r="I2991" s="37"/>
      <c r="J2991" s="37"/>
      <c r="K2991" s="37"/>
      <c r="L2991" s="37"/>
      <c r="M2991" s="79"/>
      <c r="N2991" s="38"/>
      <c r="O2991" s="22" t="str">
        <f>IF(学校情報入力!$C$7="","",IF(学校情報入力!$C$7=登録データ!F2991,1,0))</f>
        <v/>
      </c>
      <c r="P2991" s="22" t="str">
        <f>IF(学校情報入力!$C$7="","",IF(学校情報入力!$C$7=登録データ!M2991,1,0))</f>
        <v/>
      </c>
    </row>
    <row r="2992" spans="1:16">
      <c r="A2992" s="37"/>
      <c r="B2992" s="37"/>
      <c r="C2992" s="37"/>
      <c r="D2992" s="37"/>
      <c r="E2992" s="37"/>
      <c r="F2992" s="37"/>
      <c r="G2992" s="37"/>
      <c r="H2992" s="37"/>
      <c r="I2992" s="37"/>
      <c r="J2992" s="37"/>
      <c r="K2992" s="37"/>
      <c r="L2992" s="37"/>
      <c r="M2992" s="79"/>
      <c r="N2992" s="38"/>
      <c r="O2992" s="22" t="str">
        <f>IF(学校情報入力!$C$7="","",IF(学校情報入力!$C$7=登録データ!F2992,1,0))</f>
        <v/>
      </c>
      <c r="P2992" s="22" t="str">
        <f>IF(学校情報入力!$C$7="","",IF(学校情報入力!$C$7=登録データ!M2992,1,0))</f>
        <v/>
      </c>
    </row>
    <row r="2993" spans="1:16">
      <c r="A2993" s="37"/>
      <c r="B2993" s="37"/>
      <c r="C2993" s="37"/>
      <c r="D2993" s="37"/>
      <c r="E2993" s="37"/>
      <c r="F2993" s="37"/>
      <c r="G2993" s="37"/>
      <c r="H2993" s="37"/>
      <c r="I2993" s="37"/>
      <c r="J2993" s="37"/>
      <c r="K2993" s="37"/>
      <c r="L2993" s="37"/>
      <c r="M2993" s="79"/>
      <c r="N2993" s="38"/>
      <c r="O2993" s="22" t="str">
        <f>IF(学校情報入力!$C$7="","",IF(学校情報入力!$C$7=登録データ!F2993,1,0))</f>
        <v/>
      </c>
      <c r="P2993" s="22" t="str">
        <f>IF(学校情報入力!$C$7="","",IF(学校情報入力!$C$7=登録データ!M2993,1,0))</f>
        <v/>
      </c>
    </row>
    <row r="2994" spans="1:16">
      <c r="A2994" s="37"/>
      <c r="B2994" s="37"/>
      <c r="C2994" s="37"/>
      <c r="D2994" s="37"/>
      <c r="E2994" s="37"/>
      <c r="F2994" s="37"/>
      <c r="G2994" s="37"/>
      <c r="H2994" s="37"/>
      <c r="I2994" s="37"/>
      <c r="J2994" s="37"/>
      <c r="K2994" s="37"/>
      <c r="L2994" s="37"/>
      <c r="M2994" s="79"/>
      <c r="N2994" s="38"/>
      <c r="O2994" s="22" t="str">
        <f>IF(学校情報入力!$C$7="","",IF(学校情報入力!$C$7=登録データ!F2994,1,0))</f>
        <v/>
      </c>
      <c r="P2994" s="22" t="str">
        <f>IF(学校情報入力!$C$7="","",IF(学校情報入力!$C$7=登録データ!M2994,1,0))</f>
        <v/>
      </c>
    </row>
    <row r="2995" spans="1:16">
      <c r="A2995" s="37"/>
      <c r="B2995" s="37"/>
      <c r="C2995" s="37"/>
      <c r="D2995" s="37"/>
      <c r="E2995" s="37"/>
      <c r="F2995" s="37"/>
      <c r="G2995" s="37"/>
      <c r="H2995" s="37"/>
      <c r="I2995" s="37"/>
      <c r="J2995" s="37"/>
      <c r="K2995" s="37"/>
      <c r="L2995" s="37"/>
      <c r="M2995" s="79"/>
      <c r="N2995" s="38"/>
      <c r="O2995" s="22" t="str">
        <f>IF(学校情報入力!$C$7="","",IF(学校情報入力!$C$7=登録データ!F2995,1,0))</f>
        <v/>
      </c>
      <c r="P2995" s="22" t="str">
        <f>IF(学校情報入力!$C$7="","",IF(学校情報入力!$C$7=登録データ!M2995,1,0))</f>
        <v/>
      </c>
    </row>
    <row r="2996" spans="1:16">
      <c r="A2996" s="37"/>
      <c r="B2996" s="37"/>
      <c r="C2996" s="37"/>
      <c r="D2996" s="37"/>
      <c r="E2996" s="37"/>
      <c r="F2996" s="37"/>
      <c r="G2996" s="37"/>
      <c r="H2996" s="37"/>
      <c r="I2996" s="37"/>
      <c r="J2996" s="37"/>
      <c r="K2996" s="37"/>
      <c r="L2996" s="37"/>
      <c r="M2996" s="79"/>
      <c r="N2996" s="38"/>
      <c r="O2996" s="22" t="str">
        <f>IF(学校情報入力!$C$7="","",IF(学校情報入力!$C$7=登録データ!F2996,1,0))</f>
        <v/>
      </c>
      <c r="P2996" s="22" t="str">
        <f>IF(学校情報入力!$C$7="","",IF(学校情報入力!$C$7=登録データ!M2996,1,0))</f>
        <v/>
      </c>
    </row>
    <row r="2997" spans="1:16">
      <c r="A2997" s="37"/>
      <c r="B2997" s="37"/>
      <c r="C2997" s="37"/>
      <c r="D2997" s="37"/>
      <c r="E2997" s="37"/>
      <c r="F2997" s="37"/>
      <c r="G2997" s="37"/>
      <c r="H2997" s="37"/>
      <c r="I2997" s="37"/>
      <c r="J2997" s="37"/>
      <c r="K2997" s="37"/>
      <c r="L2997" s="37"/>
      <c r="M2997" s="79"/>
      <c r="N2997" s="38"/>
      <c r="O2997" s="22" t="str">
        <f>IF(学校情報入力!$C$7="","",IF(学校情報入力!$C$7=登録データ!F2997,1,0))</f>
        <v/>
      </c>
      <c r="P2997" s="22" t="str">
        <f>IF(学校情報入力!$C$7="","",IF(学校情報入力!$C$7=登録データ!M2997,1,0))</f>
        <v/>
      </c>
    </row>
    <row r="2998" spans="1:16">
      <c r="A2998" s="37"/>
      <c r="B2998" s="37"/>
      <c r="C2998" s="37"/>
      <c r="D2998" s="37"/>
      <c r="E2998" s="37"/>
      <c r="F2998" s="37"/>
      <c r="G2998" s="37"/>
      <c r="H2998" s="37"/>
      <c r="I2998" s="37"/>
      <c r="J2998" s="37"/>
      <c r="K2998" s="37"/>
      <c r="L2998" s="37"/>
      <c r="M2998" s="79"/>
      <c r="N2998" s="38"/>
      <c r="O2998" s="22" t="str">
        <f>IF(学校情報入力!$C$7="","",IF(学校情報入力!$C$7=登録データ!F2998,1,0))</f>
        <v/>
      </c>
      <c r="P2998" s="22" t="str">
        <f>IF(学校情報入力!$C$7="","",IF(学校情報入力!$C$7=登録データ!M2998,1,0))</f>
        <v/>
      </c>
    </row>
    <row r="2999" spans="1:16">
      <c r="A2999" s="37"/>
      <c r="B2999" s="37"/>
      <c r="C2999" s="37"/>
      <c r="D2999" s="37"/>
      <c r="E2999" s="37"/>
      <c r="F2999" s="37"/>
      <c r="G2999" s="37"/>
      <c r="H2999" s="37"/>
      <c r="I2999" s="37"/>
      <c r="J2999" s="37"/>
      <c r="K2999" s="37"/>
      <c r="L2999" s="37"/>
      <c r="M2999" s="79"/>
      <c r="N2999" s="38"/>
      <c r="O2999" s="22" t="str">
        <f>IF(学校情報入力!$C$7="","",IF(学校情報入力!$C$7=登録データ!F2999,1,0))</f>
        <v/>
      </c>
      <c r="P2999" s="22" t="str">
        <f>IF(学校情報入力!$C$7="","",IF(学校情報入力!$C$7=登録データ!M2999,1,0))</f>
        <v/>
      </c>
    </row>
    <row r="3000" spans="1:16">
      <c r="A3000" s="37"/>
      <c r="B3000" s="37"/>
      <c r="C3000" s="37"/>
      <c r="D3000" s="37"/>
      <c r="E3000" s="37"/>
      <c r="F3000" s="37"/>
      <c r="G3000" s="37"/>
      <c r="H3000" s="37"/>
      <c r="I3000" s="37"/>
      <c r="J3000" s="37"/>
      <c r="K3000" s="37"/>
      <c r="L3000" s="37"/>
      <c r="M3000" s="79"/>
      <c r="N3000" s="38"/>
      <c r="O3000" s="22" t="str">
        <f>IF(学校情報入力!$C$7="","",IF(学校情報入力!$C$7=登録データ!F3000,1,0))</f>
        <v/>
      </c>
      <c r="P3000" s="22" t="str">
        <f>IF(学校情報入力!$C$7="","",IF(学校情報入力!$C$7=登録データ!M3000,1,0))</f>
        <v/>
      </c>
    </row>
  </sheetData>
  <sheetProtection password="8B27" sheet="1" objects="1" scenarios="1" selectLockedCells="1"/>
  <mergeCells count="7">
    <mergeCell ref="A1:G1"/>
    <mergeCell ref="U2:X2"/>
    <mergeCell ref="U1:AB1"/>
    <mergeCell ref="Y2:AB2"/>
    <mergeCell ref="H1:N1"/>
    <mergeCell ref="O1:P1"/>
    <mergeCell ref="Q1:S1"/>
  </mergeCells>
  <phoneticPr fontId="2"/>
  <dataValidations count="1">
    <dataValidation imeMode="halfKatakana" allowBlank="1" showInputMessage="1" showErrorMessage="1" sqref="R3:R300"/>
  </dataValidation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61"/>
  <sheetViews>
    <sheetView workbookViewId="0">
      <selection activeCell="E2" sqref="E2"/>
    </sheetView>
  </sheetViews>
  <sheetFormatPr defaultColWidth="13" defaultRowHeight="14.25"/>
  <cols>
    <col min="1" max="1" width="15.125" customWidth="1"/>
    <col min="2" max="2" width="14.5" customWidth="1"/>
    <col min="3" max="3" width="12.625" customWidth="1"/>
    <col min="4" max="7" width="8.875" customWidth="1"/>
    <col min="8" max="11" width="15.375" customWidth="1"/>
    <col min="12" max="12" width="12.625" customWidth="1"/>
    <col min="13" max="13" width="4.5" hidden="1" customWidth="1"/>
  </cols>
  <sheetData>
    <row r="1" spans="1:13">
      <c r="A1" s="127" t="s">
        <v>203</v>
      </c>
      <c r="B1" s="128" t="s">
        <v>204</v>
      </c>
      <c r="C1" s="128" t="s">
        <v>205</v>
      </c>
      <c r="D1" s="128" t="s">
        <v>206</v>
      </c>
      <c r="E1" s="128" t="s">
        <v>207</v>
      </c>
      <c r="F1" s="128" t="s">
        <v>211</v>
      </c>
      <c r="G1" s="128" t="s">
        <v>208</v>
      </c>
      <c r="H1" s="128" t="s">
        <v>209</v>
      </c>
      <c r="I1" s="128" t="s">
        <v>212</v>
      </c>
      <c r="J1" s="128" t="s">
        <v>210</v>
      </c>
      <c r="K1" s="129" t="s">
        <v>312</v>
      </c>
      <c r="L1" s="129" t="s">
        <v>327</v>
      </c>
    </row>
    <row r="2" spans="1:13">
      <c r="A2" t="str">
        <f ca="1">IF(OFFSET(個人種目男子エントリー!$C$17,M2,0)="","",SUM(地区選択!$C$2*100000000,10000000,OFFSET(個人種目男子エントリー!$C$17,M2,0)))</f>
        <v/>
      </c>
      <c r="B2" t="str">
        <f ca="1">IF(A2="","",CONCATENATE(OFFSET(個人種目男子エントリー!$D$17,M2,0),"(",OFFSET(個人種目男子エントリー!$F$17,M2,0),")"))</f>
        <v/>
      </c>
      <c r="C2" t="str">
        <f ca="1">IF(A2="","",OFFSET(個人種目男子エントリー!$E$17,M2,0))</f>
        <v/>
      </c>
      <c r="D2" t="str">
        <f ca="1">IF(A2="","",1)</f>
        <v/>
      </c>
      <c r="E2" t="str">
        <f ca="1">IF(A2="","",VLOOKUP(学校情報入力!$C$7,登録データ!$Q$3:$T$300,3,FALSE))</f>
        <v/>
      </c>
      <c r="F2" t="str">
        <f ca="1">IF(A2="","",VLOOKUP(OFFSET(個人種目男子エントリー!$C$17,M2,0),登録データ!$A$3:$E$3000,5,FALSE))</f>
        <v/>
      </c>
      <c r="G2" t="str">
        <f ca="1">IF(A2="","",SUM(地区選択!$C$2*10000,OFFSET(個人種目男子エントリー!$C$17,M2,0)))</f>
        <v/>
      </c>
      <c r="H2" t="str">
        <f ca="1">IF(OFFSET(個人種目男子エントリー!$AR$17,M2,0)="","",CONCATENATE(OFFSET(個人種目男子エントリー!$AR$17,M2,0)," ",OFFSET(個人種目男子エントリー!$AG$17,M2,0)))</f>
        <v/>
      </c>
      <c r="I2" t="str">
        <f ca="1">IF(OFFSET(個人種目男子エントリー!$AR$18,M2,0)="","",CONCATENATE(OFFSET(個人種目男子エントリー!$AR$18,M2,0)," ",OFFSET(個人種目男子エントリー!$AG$18,M2,0)))</f>
        <v/>
      </c>
      <c r="J2" t="str">
        <f ca="1">IF(OFFSET(個人種目男子エントリー!$AR$19,M2,0)="","",CONCATENATE(OFFSET(個人種目男子エントリー!$AR$19,M2,0)," ",OFFSET(個人種目男子エントリー!$AG$19,M2,0)))</f>
        <v/>
      </c>
      <c r="K2" s="30">
        <f>学校情報入力!$C$7</f>
        <v>0</v>
      </c>
      <c r="L2">
        <f>学校情報入力!$C$21*2200</f>
        <v>0</v>
      </c>
      <c r="M2">
        <v>0</v>
      </c>
    </row>
    <row r="3" spans="1:13">
      <c r="A3" t="str">
        <f ca="1">IF(OFFSET(個人種目男子エントリー!$C$17,M3,0)="","",SUM(地区選択!$C$2*100000000,10000000,OFFSET(個人種目男子エントリー!$C$17,M3,0)))</f>
        <v/>
      </c>
      <c r="B3" t="str">
        <f ca="1">IF(A3="","",CONCATENATE(OFFSET(個人種目男子エントリー!$D$17,M3,0),"(",OFFSET(個人種目男子エントリー!$F$17,M3,0),")"))</f>
        <v/>
      </c>
      <c r="C3" t="str">
        <f ca="1">IF(A3="","",OFFSET(個人種目男子エントリー!$E$17,M3,0))</f>
        <v/>
      </c>
      <c r="D3" t="str">
        <f ca="1">IF(A3="","",1)</f>
        <v/>
      </c>
      <c r="E3" t="str">
        <f ca="1">IF(A3="","",VLOOKUP(学校情報入力!$C$7,登録データ!$Q$3:$T$300,3,FALSE))</f>
        <v/>
      </c>
      <c r="F3" t="str">
        <f ca="1">IF(A3="","",VLOOKUP(OFFSET(個人種目男子エントリー!$C$17,M3,0),登録データ!$A$3:$E$3000,5,FALSE))</f>
        <v/>
      </c>
      <c r="G3" t="str">
        <f ca="1">IF(A3="","",SUM(地区選択!$C$2*10000,OFFSET(個人種目男子エントリー!$C$17,M3,0)))</f>
        <v/>
      </c>
      <c r="H3" t="str">
        <f ca="1">IF(OFFSET(個人種目男子エントリー!$AR$17,M3,0)="","",CONCATENATE(OFFSET(個人種目男子エントリー!$AR$17,M3,0)," ",OFFSET(個人種目男子エントリー!$AG$17,M3,0)))</f>
        <v/>
      </c>
      <c r="I3" t="str">
        <f ca="1">IF(OFFSET(個人種目男子エントリー!$AR$18,M3,0)="","",CONCATENATE(OFFSET(個人種目男子エントリー!$AR$18,M3,0)," ",OFFSET(個人種目男子エントリー!$AG$18,M3,0)))</f>
        <v/>
      </c>
      <c r="J3" t="str">
        <f ca="1">IF(OFFSET(個人種目男子エントリー!$AR$19,M3,0)="","",CONCATENATE(OFFSET(個人種目男子エントリー!$AR$19,M3,0)," ",OFFSET(個人種目男子エントリー!$AG$19,M3,0)))</f>
        <v/>
      </c>
      <c r="M3">
        <v>3</v>
      </c>
    </row>
    <row r="4" spans="1:13">
      <c r="A4" t="str">
        <f ca="1">IF(OFFSET(個人種目男子エントリー!$C$17,M4,0)="","",SUM(地区選択!$C$2*100000000,10000000,OFFSET(個人種目男子エントリー!$C$17,M4,0)))</f>
        <v/>
      </c>
      <c r="B4" t="str">
        <f ca="1">IF(A4="","",CONCATENATE(OFFSET(個人種目男子エントリー!$D$17,M4,0),"(",OFFSET(個人種目男子エントリー!$F$17,M4,0),")"))</f>
        <v/>
      </c>
      <c r="C4" t="str">
        <f ca="1">IF(A4="","",OFFSET(個人種目男子エントリー!$E$17,M4,0))</f>
        <v/>
      </c>
      <c r="D4" t="str">
        <f t="shared" ref="D4:D61" ca="1" si="0">IF(A4="","",1)</f>
        <v/>
      </c>
      <c r="E4" t="str">
        <f ca="1">IF(A4="","",VLOOKUP(学校情報入力!$C$7,登録データ!$Q$3:$T$300,3,FALSE))</f>
        <v/>
      </c>
      <c r="F4" t="str">
        <f ca="1">IF(A4="","",VLOOKUP(OFFSET(個人種目男子エントリー!$C$17,M4,0),登録データ!$A$3:$E$3000,5,FALSE))</f>
        <v/>
      </c>
      <c r="G4" t="str">
        <f ca="1">IF(A4="","",SUM(地区選択!$C$2*10000,OFFSET(個人種目男子エントリー!$C$17,M4,0)))</f>
        <v/>
      </c>
      <c r="H4" t="str">
        <f ca="1">IF(OFFSET(個人種目男子エントリー!$AR$17,M4,0)="","",CONCATENATE(OFFSET(個人種目男子エントリー!$AR$17,M4,0)," ",OFFSET(個人種目男子エントリー!$AG$17,M4,0)))</f>
        <v/>
      </c>
      <c r="I4" t="str">
        <f ca="1">IF(OFFSET(個人種目男子エントリー!$AR$18,M4,0)="","",CONCATENATE(OFFSET(個人種目男子エントリー!$AR$18,M4,0)," ",OFFSET(個人種目男子エントリー!$AG$18,M4,0)))</f>
        <v/>
      </c>
      <c r="J4" t="str">
        <f ca="1">IF(OFFSET(個人種目男子エントリー!$AR$19,M4,0)="","",CONCATENATE(OFFSET(個人種目男子エントリー!$AR$19,M4,0)," ",OFFSET(個人種目男子エントリー!$AG$19,M4,0)))</f>
        <v/>
      </c>
      <c r="M4">
        <v>6</v>
      </c>
    </row>
    <row r="5" spans="1:13">
      <c r="A5" t="str">
        <f ca="1">IF(OFFSET(個人種目男子エントリー!$C$17,M5,0)="","",SUM(地区選択!$C$2*100000000,10000000,OFFSET(個人種目男子エントリー!$C$17,M5,0)))</f>
        <v/>
      </c>
      <c r="B5" t="str">
        <f ca="1">IF(A5="","",CONCATENATE(OFFSET(個人種目男子エントリー!$D$17,M5,0),"(",OFFSET(個人種目男子エントリー!$F$17,M5,0),")"))</f>
        <v/>
      </c>
      <c r="C5" t="str">
        <f ca="1">IF(A5="","",OFFSET(個人種目男子エントリー!$E$17,M5,0))</f>
        <v/>
      </c>
      <c r="D5" t="str">
        <f t="shared" ca="1" si="0"/>
        <v/>
      </c>
      <c r="E5" t="str">
        <f ca="1">IF(A5="","",VLOOKUP(学校情報入力!$C$7,登録データ!$Q$3:$T$300,3,FALSE))</f>
        <v/>
      </c>
      <c r="F5" t="str">
        <f ca="1">IF(A5="","",VLOOKUP(OFFSET(個人種目男子エントリー!$C$17,M5,0),登録データ!$A$3:$E$3000,5,FALSE))</f>
        <v/>
      </c>
      <c r="G5" t="str">
        <f ca="1">IF(A5="","",SUM(地区選択!$C$2*10000,OFFSET(個人種目男子エントリー!$C$17,M5,0)))</f>
        <v/>
      </c>
      <c r="H5" t="str">
        <f ca="1">IF(OFFSET(個人種目男子エントリー!$AR$17,M5,0)="","",CONCATENATE(OFFSET(個人種目男子エントリー!$AR$17,M5,0)," ",OFFSET(個人種目男子エントリー!$AG$17,M5,0)))</f>
        <v/>
      </c>
      <c r="I5" t="str">
        <f ca="1">IF(OFFSET(個人種目男子エントリー!$AR$18,M5,0)="","",CONCATENATE(OFFSET(個人種目男子エントリー!$AR$18,M5,0)," ",OFFSET(個人種目男子エントリー!$AG$18,M5,0)))</f>
        <v/>
      </c>
      <c r="J5" t="str">
        <f ca="1">IF(OFFSET(個人種目男子エントリー!$AR$19,M5,0)="","",CONCATENATE(OFFSET(個人種目男子エントリー!$AR$19,M5,0)," ",OFFSET(個人種目男子エントリー!$AG$19,M5,0)))</f>
        <v/>
      </c>
      <c r="M5">
        <v>9</v>
      </c>
    </row>
    <row r="6" spans="1:13">
      <c r="A6" t="str">
        <f ca="1">IF(OFFSET(個人種目男子エントリー!$C$17,M6,0)="","",SUM(地区選択!$C$2*100000000,10000000,OFFSET(個人種目男子エントリー!$C$17,M6,0)))</f>
        <v/>
      </c>
      <c r="B6" t="str">
        <f ca="1">IF(A6="","",CONCATENATE(OFFSET(個人種目男子エントリー!$D$17,M6,0),"(",OFFSET(個人種目男子エントリー!$F$17,M6,0),")"))</f>
        <v/>
      </c>
      <c r="C6" t="str">
        <f ca="1">IF(A6="","",OFFSET(個人種目男子エントリー!$E$17,M6,0))</f>
        <v/>
      </c>
      <c r="D6" t="str">
        <f t="shared" ca="1" si="0"/>
        <v/>
      </c>
      <c r="E6" t="str">
        <f ca="1">IF(A6="","",VLOOKUP(学校情報入力!$C$7,登録データ!$Q$3:$T$300,3,FALSE))</f>
        <v/>
      </c>
      <c r="F6" t="str">
        <f ca="1">IF(A6="","",VLOOKUP(OFFSET(個人種目男子エントリー!$C$17,M6,0),登録データ!$A$3:$E$3000,5,FALSE))</f>
        <v/>
      </c>
      <c r="G6" t="str">
        <f ca="1">IF(A6="","",SUM(地区選択!$C$2*10000,OFFSET(個人種目男子エントリー!$C$17,M6,0)))</f>
        <v/>
      </c>
      <c r="H6" t="str">
        <f ca="1">IF(OFFSET(個人種目男子エントリー!$AR$17,M6,0)="","",CONCATENATE(OFFSET(個人種目男子エントリー!$AR$17,M6,0)," ",OFFSET(個人種目男子エントリー!$AG$17,M6,0)))</f>
        <v/>
      </c>
      <c r="I6" t="str">
        <f ca="1">IF(OFFSET(個人種目男子エントリー!$AR$18,M6,0)="","",CONCATENATE(OFFSET(個人種目男子エントリー!$AR$18,M6,0)," ",OFFSET(個人種目男子エントリー!$AG$18,M6,0)))</f>
        <v/>
      </c>
      <c r="J6" t="str">
        <f ca="1">IF(OFFSET(個人種目男子エントリー!$AR$19,M6,0)="","",CONCATENATE(OFFSET(個人種目男子エントリー!$AR$19,M6,0)," ",OFFSET(個人種目男子エントリー!$AG$19,M6,0)))</f>
        <v/>
      </c>
      <c r="M6">
        <v>12</v>
      </c>
    </row>
    <row r="7" spans="1:13">
      <c r="A7" t="str">
        <f ca="1">IF(OFFSET(個人種目男子エントリー!$C$17,M7,0)="","",SUM(地区選択!$C$2*100000000,10000000,OFFSET(個人種目男子エントリー!$C$17,M7,0)))</f>
        <v/>
      </c>
      <c r="B7" t="str">
        <f ca="1">IF(A7="","",CONCATENATE(OFFSET(個人種目男子エントリー!$D$17,M7,0),"(",OFFSET(個人種目男子エントリー!$F$17,M7,0),")"))</f>
        <v/>
      </c>
      <c r="C7" t="str">
        <f ca="1">IF(A7="","",OFFSET(個人種目男子エントリー!$E$17,M7,0))</f>
        <v/>
      </c>
      <c r="D7" t="str">
        <f t="shared" ca="1" si="0"/>
        <v/>
      </c>
      <c r="E7" t="str">
        <f ca="1">IF(A7="","",VLOOKUP(学校情報入力!$C$7,登録データ!$Q$3:$T$300,3,FALSE))</f>
        <v/>
      </c>
      <c r="F7" t="str">
        <f ca="1">IF(A7="","",VLOOKUP(OFFSET(個人種目男子エントリー!$C$17,M7,0),登録データ!$A$3:$E$3000,5,FALSE))</f>
        <v/>
      </c>
      <c r="G7" t="str">
        <f ca="1">IF(A7="","",SUM(地区選択!$C$2*10000,OFFSET(個人種目男子エントリー!$C$17,M7,0)))</f>
        <v/>
      </c>
      <c r="H7" t="str">
        <f ca="1">IF(OFFSET(個人種目男子エントリー!$AR$17,M7,0)="","",CONCATENATE(OFFSET(個人種目男子エントリー!$AR$17,M7,0)," ",OFFSET(個人種目男子エントリー!$AG$17,M7,0)))</f>
        <v/>
      </c>
      <c r="I7" t="str">
        <f ca="1">IF(OFFSET(個人種目男子エントリー!$AR$18,M7,0)="","",CONCATENATE(OFFSET(個人種目男子エントリー!$AR$18,M7,0)," ",OFFSET(個人種目男子エントリー!$AG$18,M7,0)))</f>
        <v/>
      </c>
      <c r="J7" t="str">
        <f ca="1">IF(OFFSET(個人種目男子エントリー!$AR$19,M7,0)="","",CONCATENATE(OFFSET(個人種目男子エントリー!$AR$19,M7,0)," ",OFFSET(個人種目男子エントリー!$AG$19,M7,0)))</f>
        <v/>
      </c>
      <c r="M7">
        <v>15</v>
      </c>
    </row>
    <row r="8" spans="1:13">
      <c r="A8" t="str">
        <f ca="1">IF(OFFSET(個人種目男子エントリー!$C$17,M8,0)="","",SUM(地区選択!$C$2*100000000,10000000,OFFSET(個人種目男子エントリー!$C$17,M8,0)))</f>
        <v/>
      </c>
      <c r="B8" t="str">
        <f ca="1">IF(A8="","",CONCATENATE(OFFSET(個人種目男子エントリー!$D$17,M8,0),"(",OFFSET(個人種目男子エントリー!$F$17,M8,0),")"))</f>
        <v/>
      </c>
      <c r="C8" t="str">
        <f ca="1">IF(A8="","",OFFSET(個人種目男子エントリー!$E$17,M8,0))</f>
        <v/>
      </c>
      <c r="D8" t="str">
        <f t="shared" ca="1" si="0"/>
        <v/>
      </c>
      <c r="E8" t="str">
        <f ca="1">IF(A8="","",VLOOKUP(学校情報入力!$C$7,登録データ!$Q$3:$T$300,3,FALSE))</f>
        <v/>
      </c>
      <c r="F8" t="str">
        <f ca="1">IF(A8="","",VLOOKUP(OFFSET(個人種目男子エントリー!$C$17,M8,0),登録データ!$A$3:$E$3000,5,FALSE))</f>
        <v/>
      </c>
      <c r="G8" t="str">
        <f ca="1">IF(A8="","",SUM(地区選択!$C$2*10000,OFFSET(個人種目男子エントリー!$C$17,M8,0)))</f>
        <v/>
      </c>
      <c r="H8" t="str">
        <f ca="1">IF(OFFSET(個人種目男子エントリー!$AR$17,M8,0)="","",CONCATENATE(OFFSET(個人種目男子エントリー!$AR$17,M8,0)," ",OFFSET(個人種目男子エントリー!$AG$17,M8,0)))</f>
        <v/>
      </c>
      <c r="I8" t="str">
        <f ca="1">IF(OFFSET(個人種目男子エントリー!$AR$18,M8,0)="","",CONCATENATE(OFFSET(個人種目男子エントリー!$AR$18,M8,0)," ",OFFSET(個人種目男子エントリー!$AG$18,M8,0)))</f>
        <v/>
      </c>
      <c r="J8" t="str">
        <f ca="1">IF(OFFSET(個人種目男子エントリー!$AR$19,M8,0)="","",CONCATENATE(OFFSET(個人種目男子エントリー!$AR$19,M8,0)," ",OFFSET(個人種目男子エントリー!$AG$19,M8,0)))</f>
        <v/>
      </c>
      <c r="M8">
        <v>18</v>
      </c>
    </row>
    <row r="9" spans="1:13">
      <c r="A9" t="str">
        <f ca="1">IF(OFFSET(個人種目男子エントリー!$C$17,M9,0)="","",SUM(地区選択!$C$2*100000000,10000000,OFFSET(個人種目男子エントリー!$C$17,M9,0)))</f>
        <v/>
      </c>
      <c r="B9" t="str">
        <f ca="1">IF(A9="","",CONCATENATE(OFFSET(個人種目男子エントリー!$D$17,M9,0),"(",OFFSET(個人種目男子エントリー!$F$17,M9,0),")"))</f>
        <v/>
      </c>
      <c r="C9" t="str">
        <f ca="1">IF(A9="","",OFFSET(個人種目男子エントリー!$E$17,M9,0))</f>
        <v/>
      </c>
      <c r="D9" t="str">
        <f t="shared" ca="1" si="0"/>
        <v/>
      </c>
      <c r="E9" t="str">
        <f ca="1">IF(A9="","",VLOOKUP(学校情報入力!$C$7,登録データ!$Q$3:$T$300,3,FALSE))</f>
        <v/>
      </c>
      <c r="F9" t="str">
        <f ca="1">IF(A9="","",VLOOKUP(OFFSET(個人種目男子エントリー!$C$17,M9,0),登録データ!$A$3:$E$3000,5,FALSE))</f>
        <v/>
      </c>
      <c r="G9" t="str">
        <f ca="1">IF(A9="","",SUM(地区選択!$C$2*10000,OFFSET(個人種目男子エントリー!$C$17,M9,0)))</f>
        <v/>
      </c>
      <c r="H9" t="str">
        <f ca="1">IF(OFFSET(個人種目男子エントリー!$AR$17,M9,0)="","",CONCATENATE(OFFSET(個人種目男子エントリー!$AR$17,M9,0)," ",OFFSET(個人種目男子エントリー!$AG$17,M9,0)))</f>
        <v/>
      </c>
      <c r="I9" t="str">
        <f ca="1">IF(OFFSET(個人種目男子エントリー!$AR$18,M9,0)="","",CONCATENATE(OFFSET(個人種目男子エントリー!$AR$18,M9,0)," ",OFFSET(個人種目男子エントリー!$AG$18,M9,0)))</f>
        <v/>
      </c>
      <c r="J9" t="str">
        <f ca="1">IF(OFFSET(個人種目男子エントリー!$AR$19,M9,0)="","",CONCATENATE(OFFSET(個人種目男子エントリー!$AR$19,M9,0)," ",OFFSET(個人種目男子エントリー!$AG$19,M9,0)))</f>
        <v/>
      </c>
      <c r="M9">
        <v>21</v>
      </c>
    </row>
    <row r="10" spans="1:13">
      <c r="A10" t="str">
        <f ca="1">IF(OFFSET(個人種目男子エントリー!$C$17,M10,0)="","",SUM(地区選択!$C$2*100000000,10000000,OFFSET(個人種目男子エントリー!$C$17,M10,0)))</f>
        <v/>
      </c>
      <c r="B10" t="str">
        <f ca="1">IF(A10="","",CONCATENATE(OFFSET(個人種目男子エントリー!$D$17,M10,0),"(",OFFSET(個人種目男子エントリー!$F$17,M10,0),")"))</f>
        <v/>
      </c>
      <c r="C10" t="str">
        <f ca="1">IF(A10="","",OFFSET(個人種目男子エントリー!$E$17,M10,0))</f>
        <v/>
      </c>
      <c r="D10" t="str">
        <f t="shared" ca="1" si="0"/>
        <v/>
      </c>
      <c r="E10" t="str">
        <f ca="1">IF(A10="","",VLOOKUP(学校情報入力!$C$7,登録データ!$Q$3:$T$300,3,FALSE))</f>
        <v/>
      </c>
      <c r="F10" t="str">
        <f ca="1">IF(A10="","",VLOOKUP(OFFSET(個人種目男子エントリー!$C$17,M10,0),登録データ!$A$3:$E$3000,5,FALSE))</f>
        <v/>
      </c>
      <c r="G10" t="str">
        <f ca="1">IF(A10="","",SUM(地区選択!$C$2*10000,OFFSET(個人種目男子エントリー!$C$17,M10,0)))</f>
        <v/>
      </c>
      <c r="H10" t="str">
        <f ca="1">IF(OFFSET(個人種目男子エントリー!$AR$17,M10,0)="","",CONCATENATE(OFFSET(個人種目男子エントリー!$AR$17,M10,0)," ",OFFSET(個人種目男子エントリー!$AG$17,M10,0)))</f>
        <v/>
      </c>
      <c r="I10" t="str">
        <f ca="1">IF(OFFSET(個人種目男子エントリー!$AR$18,M10,0)="","",CONCATENATE(OFFSET(個人種目男子エントリー!$AR$18,M10,0)," ",OFFSET(個人種目男子エントリー!$AG$18,M10,0)))</f>
        <v/>
      </c>
      <c r="J10" t="str">
        <f ca="1">IF(OFFSET(個人種目男子エントリー!$AR$19,M10,0)="","",CONCATENATE(OFFSET(個人種目男子エントリー!$AR$19,M10,0)," ",OFFSET(個人種目男子エントリー!$AG$19,M10,0)))</f>
        <v/>
      </c>
      <c r="M10">
        <v>24</v>
      </c>
    </row>
    <row r="11" spans="1:13">
      <c r="A11" t="str">
        <f ca="1">IF(OFFSET(個人種目男子エントリー!$C$17,M11,0)="","",SUM(地区選択!$C$2*100000000,10000000,OFFSET(個人種目男子エントリー!$C$17,M11,0)))</f>
        <v/>
      </c>
      <c r="B11" t="str">
        <f ca="1">IF(A11="","",CONCATENATE(OFFSET(個人種目男子エントリー!$D$17,M11,0),"(",OFFSET(個人種目男子エントリー!$F$17,M11,0),")"))</f>
        <v/>
      </c>
      <c r="C11" t="str">
        <f ca="1">IF(A11="","",OFFSET(個人種目男子エントリー!$E$17,M11,0))</f>
        <v/>
      </c>
      <c r="D11" t="str">
        <f t="shared" ca="1" si="0"/>
        <v/>
      </c>
      <c r="E11" t="str">
        <f ca="1">IF(A11="","",VLOOKUP(学校情報入力!$C$7,登録データ!$Q$3:$T$300,3,FALSE))</f>
        <v/>
      </c>
      <c r="F11" t="str">
        <f ca="1">IF(A11="","",VLOOKUP(OFFSET(個人種目男子エントリー!$C$17,M11,0),登録データ!$A$3:$E$3000,5,FALSE))</f>
        <v/>
      </c>
      <c r="G11" t="str">
        <f ca="1">IF(A11="","",SUM(地区選択!$C$2*10000,OFFSET(個人種目男子エントリー!$C$17,M11,0)))</f>
        <v/>
      </c>
      <c r="H11" t="str">
        <f ca="1">IF(OFFSET(個人種目男子エントリー!$AR$17,M11,0)="","",CONCATENATE(OFFSET(個人種目男子エントリー!$AR$17,M11,0)," ",OFFSET(個人種目男子エントリー!$AG$17,M11,0)))</f>
        <v/>
      </c>
      <c r="I11" t="str">
        <f ca="1">IF(OFFSET(個人種目男子エントリー!$AR$18,M11,0)="","",CONCATENATE(OFFSET(個人種目男子エントリー!$AR$18,M11,0)," ",OFFSET(個人種目男子エントリー!$AG$18,M11,0)))</f>
        <v/>
      </c>
      <c r="J11" t="str">
        <f ca="1">IF(OFFSET(個人種目男子エントリー!$AR$19,M11,0)="","",CONCATENATE(OFFSET(個人種目男子エントリー!$AR$19,M11,0)," ",OFFSET(個人種目男子エントリー!$AG$19,M11,0)))</f>
        <v/>
      </c>
      <c r="M11">
        <v>27</v>
      </c>
    </row>
    <row r="12" spans="1:13">
      <c r="A12" t="str">
        <f ca="1">IF(OFFSET(個人種目男子エントリー!$C$17,M12,0)="","",SUM(地区選択!$C$2*100000000,10000000,OFFSET(個人種目男子エントリー!$C$17,M12,0)))</f>
        <v/>
      </c>
      <c r="B12" t="str">
        <f ca="1">IF(A12="","",CONCATENATE(OFFSET(個人種目男子エントリー!$D$17,M12,0),"(",OFFSET(個人種目男子エントリー!$F$17,M12,0),")"))</f>
        <v/>
      </c>
      <c r="C12" t="str">
        <f ca="1">IF(A12="","",OFFSET(個人種目男子エントリー!$E$17,M12,0))</f>
        <v/>
      </c>
      <c r="D12" t="str">
        <f t="shared" ca="1" si="0"/>
        <v/>
      </c>
      <c r="E12" t="str">
        <f ca="1">IF(A12="","",VLOOKUP(学校情報入力!$C$7,登録データ!$Q$3:$T$300,3,FALSE))</f>
        <v/>
      </c>
      <c r="F12" t="str">
        <f ca="1">IF(A12="","",VLOOKUP(OFFSET(個人種目男子エントリー!$C$17,M12,0),登録データ!$A$3:$E$3000,5,FALSE))</f>
        <v/>
      </c>
      <c r="G12" t="str">
        <f ca="1">IF(A12="","",SUM(地区選択!$C$2*10000,OFFSET(個人種目男子エントリー!$C$17,M12,0)))</f>
        <v/>
      </c>
      <c r="H12" t="str">
        <f ca="1">IF(OFFSET(個人種目男子エントリー!$AR$17,M12,0)="","",CONCATENATE(OFFSET(個人種目男子エントリー!$AR$17,M12,0)," ",OFFSET(個人種目男子エントリー!$AG$17,M12,0)))</f>
        <v/>
      </c>
      <c r="I12" t="str">
        <f ca="1">IF(OFFSET(個人種目男子エントリー!$AR$18,M12,0)="","",CONCATENATE(OFFSET(個人種目男子エントリー!$AR$18,M12,0)," ",OFFSET(個人種目男子エントリー!$AG$18,M12,0)))</f>
        <v/>
      </c>
      <c r="J12" t="str">
        <f ca="1">IF(OFFSET(個人種目男子エントリー!$AR$19,M12,0)="","",CONCATENATE(OFFSET(個人種目男子エントリー!$AR$19,M12,0)," ",OFFSET(個人種目男子エントリー!$AG$19,M12,0)))</f>
        <v/>
      </c>
      <c r="M12">
        <v>30</v>
      </c>
    </row>
    <row r="13" spans="1:13">
      <c r="A13" t="str">
        <f ca="1">IF(OFFSET(個人種目男子エントリー!$C$17,M13,0)="","",SUM(地区選択!$C$2*100000000,10000000,OFFSET(個人種目男子エントリー!$C$17,M13,0)))</f>
        <v/>
      </c>
      <c r="B13" t="str">
        <f ca="1">IF(A13="","",CONCATENATE(OFFSET(個人種目男子エントリー!$D$17,M13,0),"(",OFFSET(個人種目男子エントリー!$F$17,M13,0),")"))</f>
        <v/>
      </c>
      <c r="C13" t="str">
        <f ca="1">IF(A13="","",OFFSET(個人種目男子エントリー!$E$17,M13,0))</f>
        <v/>
      </c>
      <c r="D13" t="str">
        <f t="shared" ca="1" si="0"/>
        <v/>
      </c>
      <c r="E13" t="str">
        <f ca="1">IF(A13="","",VLOOKUP(学校情報入力!$C$7,登録データ!$Q$3:$T$300,3,FALSE))</f>
        <v/>
      </c>
      <c r="F13" t="str">
        <f ca="1">IF(A13="","",VLOOKUP(OFFSET(個人種目男子エントリー!$C$17,M13,0),登録データ!$A$3:$E$3000,5,FALSE))</f>
        <v/>
      </c>
      <c r="G13" t="str">
        <f ca="1">IF(A13="","",SUM(地区選択!$C$2*10000,OFFSET(個人種目男子エントリー!$C$17,M13,0)))</f>
        <v/>
      </c>
      <c r="H13" t="str">
        <f ca="1">IF(OFFSET(個人種目男子エントリー!$AR$17,M13,0)="","",CONCATENATE(OFFSET(個人種目男子エントリー!$AR$17,M13,0)," ",OFFSET(個人種目男子エントリー!$AG$17,M13,0)))</f>
        <v/>
      </c>
      <c r="I13" t="str">
        <f ca="1">IF(OFFSET(個人種目男子エントリー!$AR$18,M13,0)="","",CONCATENATE(OFFSET(個人種目男子エントリー!$AR$18,M13,0)," ",OFFSET(個人種目男子エントリー!$AG$18,M13,0)))</f>
        <v/>
      </c>
      <c r="J13" t="str">
        <f ca="1">IF(OFFSET(個人種目男子エントリー!$AR$19,M13,0)="","",CONCATENATE(OFFSET(個人種目男子エントリー!$AR$19,M13,0)," ",OFFSET(個人種目男子エントリー!$AG$19,M13,0)))</f>
        <v/>
      </c>
      <c r="M13">
        <v>33</v>
      </c>
    </row>
    <row r="14" spans="1:13">
      <c r="A14" t="str">
        <f ca="1">IF(OFFSET(個人種目男子エントリー!$C$17,M14,0)="","",SUM(地区選択!$C$2*100000000,10000000,OFFSET(個人種目男子エントリー!$C$17,M14,0)))</f>
        <v/>
      </c>
      <c r="B14" t="str">
        <f ca="1">IF(A14="","",CONCATENATE(OFFSET(個人種目男子エントリー!$D$17,M14,0),"(",OFFSET(個人種目男子エントリー!$F$17,M14,0),")"))</f>
        <v/>
      </c>
      <c r="C14" t="str">
        <f ca="1">IF(A14="","",OFFSET(個人種目男子エントリー!$E$17,M14,0))</f>
        <v/>
      </c>
      <c r="D14" t="str">
        <f t="shared" ca="1" si="0"/>
        <v/>
      </c>
      <c r="E14" t="str">
        <f ca="1">IF(A14="","",VLOOKUP(学校情報入力!$C$7,登録データ!$Q$3:$T$300,3,FALSE))</f>
        <v/>
      </c>
      <c r="F14" t="str">
        <f ca="1">IF(A14="","",VLOOKUP(OFFSET(個人種目男子エントリー!$C$17,M14,0),登録データ!$A$3:$E$3000,5,FALSE))</f>
        <v/>
      </c>
      <c r="G14" t="str">
        <f ca="1">IF(A14="","",SUM(地区選択!$C$2*10000,OFFSET(個人種目男子エントリー!$C$17,M14,0)))</f>
        <v/>
      </c>
      <c r="H14" t="str">
        <f ca="1">IF(OFFSET(個人種目男子エントリー!$AR$17,M14,0)="","",CONCATENATE(OFFSET(個人種目男子エントリー!$AR$17,M14,0)," ",OFFSET(個人種目男子エントリー!$AG$17,M14,0)))</f>
        <v/>
      </c>
      <c r="I14" t="str">
        <f ca="1">IF(OFFSET(個人種目男子エントリー!$AR$18,M14,0)="","",CONCATENATE(OFFSET(個人種目男子エントリー!$AR$18,M14,0)," ",OFFSET(個人種目男子エントリー!$AG$18,M14,0)))</f>
        <v/>
      </c>
      <c r="J14" t="str">
        <f ca="1">IF(OFFSET(個人種目男子エントリー!$AR$19,M14,0)="","",CONCATENATE(OFFSET(個人種目男子エントリー!$AR$19,M14,0)," ",OFFSET(個人種目男子エントリー!$AG$19,M14,0)))</f>
        <v/>
      </c>
      <c r="M14">
        <v>36</v>
      </c>
    </row>
    <row r="15" spans="1:13">
      <c r="A15" t="str">
        <f ca="1">IF(OFFSET(個人種目男子エントリー!$C$17,M15,0)="","",SUM(地区選択!$C$2*100000000,10000000,OFFSET(個人種目男子エントリー!$C$17,M15,0)))</f>
        <v/>
      </c>
      <c r="B15" t="str">
        <f ca="1">IF(A15="","",CONCATENATE(OFFSET(個人種目男子エントリー!$D$17,M15,0),"(",OFFSET(個人種目男子エントリー!$F$17,M15,0),")"))</f>
        <v/>
      </c>
      <c r="C15" t="str">
        <f ca="1">IF(A15="","",OFFSET(個人種目男子エントリー!$E$17,M15,0))</f>
        <v/>
      </c>
      <c r="D15" t="str">
        <f t="shared" ca="1" si="0"/>
        <v/>
      </c>
      <c r="E15" t="str">
        <f ca="1">IF(A15="","",VLOOKUP(学校情報入力!$C$7,登録データ!$Q$3:$T$300,3,FALSE))</f>
        <v/>
      </c>
      <c r="F15" t="str">
        <f ca="1">IF(A15="","",VLOOKUP(OFFSET(個人種目男子エントリー!$C$17,M15,0),登録データ!$A$3:$E$3000,5,FALSE))</f>
        <v/>
      </c>
      <c r="G15" t="str">
        <f ca="1">IF(A15="","",SUM(地区選択!$C$2*10000,OFFSET(個人種目男子エントリー!$C$17,M15,0)))</f>
        <v/>
      </c>
      <c r="H15" t="str">
        <f ca="1">IF(OFFSET(個人種目男子エントリー!$AR$17,M15,0)="","",CONCATENATE(OFFSET(個人種目男子エントリー!$AR$17,M15,0)," ",OFFSET(個人種目男子エントリー!$AG$17,M15,0)))</f>
        <v/>
      </c>
      <c r="I15" t="str">
        <f ca="1">IF(OFFSET(個人種目男子エントリー!$AR$18,M15,0)="","",CONCATENATE(OFFSET(個人種目男子エントリー!$AR$18,M15,0)," ",OFFSET(個人種目男子エントリー!$AG$18,M15,0)))</f>
        <v/>
      </c>
      <c r="J15" t="str">
        <f ca="1">IF(OFFSET(個人種目男子エントリー!$AR$19,M15,0)="","",CONCATENATE(OFFSET(個人種目男子エントリー!$AR$19,M15,0)," ",OFFSET(個人種目男子エントリー!$AG$19,M15,0)))</f>
        <v/>
      </c>
      <c r="M15">
        <v>39</v>
      </c>
    </row>
    <row r="16" spans="1:13">
      <c r="A16" t="str">
        <f ca="1">IF(OFFSET(個人種目男子エントリー!$C$17,M16,0)="","",SUM(地区選択!$C$2*100000000,10000000,OFFSET(個人種目男子エントリー!$C$17,M16,0)))</f>
        <v/>
      </c>
      <c r="B16" t="str">
        <f ca="1">IF(A16="","",CONCATENATE(OFFSET(個人種目男子エントリー!$D$17,M16,0),"(",OFFSET(個人種目男子エントリー!$F$17,M16,0),")"))</f>
        <v/>
      </c>
      <c r="C16" t="str">
        <f ca="1">IF(A16="","",OFFSET(個人種目男子エントリー!$E$17,M16,0))</f>
        <v/>
      </c>
      <c r="D16" t="str">
        <f t="shared" ca="1" si="0"/>
        <v/>
      </c>
      <c r="E16" t="str">
        <f ca="1">IF(A16="","",VLOOKUP(学校情報入力!$C$7,登録データ!$Q$3:$T$300,3,FALSE))</f>
        <v/>
      </c>
      <c r="F16" t="str">
        <f ca="1">IF(A16="","",VLOOKUP(OFFSET(個人種目男子エントリー!$C$17,M16,0),登録データ!$A$3:$E$3000,5,FALSE))</f>
        <v/>
      </c>
      <c r="G16" t="str">
        <f ca="1">IF(A16="","",SUM(地区選択!$C$2*10000,OFFSET(個人種目男子エントリー!$C$17,M16,0)))</f>
        <v/>
      </c>
      <c r="H16" t="str">
        <f ca="1">IF(OFFSET(個人種目男子エントリー!$AR$17,M16,0)="","",CONCATENATE(OFFSET(個人種目男子エントリー!$AR$17,M16,0)," ",OFFSET(個人種目男子エントリー!$AG$17,M16,0)))</f>
        <v/>
      </c>
      <c r="I16" t="str">
        <f ca="1">IF(OFFSET(個人種目男子エントリー!$AR$18,M16,0)="","",CONCATENATE(OFFSET(個人種目男子エントリー!$AR$18,M16,0)," ",OFFSET(個人種目男子エントリー!$AG$18,M16,0)))</f>
        <v/>
      </c>
      <c r="J16" t="str">
        <f ca="1">IF(OFFSET(個人種目男子エントリー!$AR$19,M16,0)="","",CONCATENATE(OFFSET(個人種目男子エントリー!$AR$19,M16,0)," ",OFFSET(個人種目男子エントリー!$AG$19,M16,0)))</f>
        <v/>
      </c>
      <c r="M16">
        <v>42</v>
      </c>
    </row>
    <row r="17" spans="1:13">
      <c r="A17" t="str">
        <f ca="1">IF(OFFSET(個人種目男子エントリー!$C$17,M17,0)="","",SUM(地区選択!$C$2*100000000,10000000,OFFSET(個人種目男子エントリー!$C$17,M17,0)))</f>
        <v/>
      </c>
      <c r="B17" t="str">
        <f ca="1">IF(A17="","",CONCATENATE(OFFSET(個人種目男子エントリー!$D$17,M17,0),"(",OFFSET(個人種目男子エントリー!$F$17,M17,0),")"))</f>
        <v/>
      </c>
      <c r="C17" t="str">
        <f ca="1">IF(A17="","",OFFSET(個人種目男子エントリー!$E$17,M17,0))</f>
        <v/>
      </c>
      <c r="D17" t="str">
        <f t="shared" ca="1" si="0"/>
        <v/>
      </c>
      <c r="E17" t="str">
        <f ca="1">IF(A17="","",VLOOKUP(学校情報入力!$C$7,登録データ!$Q$3:$T$300,3,FALSE))</f>
        <v/>
      </c>
      <c r="F17" t="str">
        <f ca="1">IF(A17="","",VLOOKUP(OFFSET(個人種目男子エントリー!$C$17,M17,0),登録データ!$A$3:$E$3000,5,FALSE))</f>
        <v/>
      </c>
      <c r="G17" t="str">
        <f ca="1">IF(A17="","",SUM(地区選択!$C$2*10000,OFFSET(個人種目男子エントリー!$C$17,M17,0)))</f>
        <v/>
      </c>
      <c r="H17" t="str">
        <f ca="1">IF(OFFSET(個人種目男子エントリー!$AR$17,M17,0)="","",CONCATENATE(OFFSET(個人種目男子エントリー!$AR$17,M17,0)," ",OFFSET(個人種目男子エントリー!$AG$17,M17,0)))</f>
        <v/>
      </c>
      <c r="I17" t="str">
        <f ca="1">IF(OFFSET(個人種目男子エントリー!$AR$18,M17,0)="","",CONCATENATE(OFFSET(個人種目男子エントリー!$AR$18,M17,0)," ",OFFSET(個人種目男子エントリー!$AG$18,M17,0)))</f>
        <v/>
      </c>
      <c r="J17" t="str">
        <f ca="1">IF(OFFSET(個人種目男子エントリー!$AR$19,M17,0)="","",CONCATENATE(OFFSET(個人種目男子エントリー!$AR$19,M17,0)," ",OFFSET(個人種目男子エントリー!$AG$19,M17,0)))</f>
        <v/>
      </c>
      <c r="M17">
        <v>45</v>
      </c>
    </row>
    <row r="18" spans="1:13">
      <c r="A18" t="str">
        <f ca="1">IF(OFFSET(個人種目男子エントリー!$C$17,M18,0)="","",SUM(地区選択!$C$2*100000000,10000000,OFFSET(個人種目男子エントリー!$C$17,M18,0)))</f>
        <v/>
      </c>
      <c r="B18" t="str">
        <f ca="1">IF(A18="","",CONCATENATE(OFFSET(個人種目男子エントリー!$D$17,M18,0),"(",OFFSET(個人種目男子エントリー!$F$17,M18,0),")"))</f>
        <v/>
      </c>
      <c r="C18" t="str">
        <f ca="1">IF(A18="","",OFFSET(個人種目男子エントリー!$E$17,M18,0))</f>
        <v/>
      </c>
      <c r="D18" t="str">
        <f t="shared" ca="1" si="0"/>
        <v/>
      </c>
      <c r="E18" t="str">
        <f ca="1">IF(A18="","",VLOOKUP(学校情報入力!$C$7,登録データ!$Q$3:$T$300,3,FALSE))</f>
        <v/>
      </c>
      <c r="F18" t="str">
        <f ca="1">IF(A18="","",VLOOKUP(OFFSET(個人種目男子エントリー!$C$17,M18,0),登録データ!$A$3:$E$3000,5,FALSE))</f>
        <v/>
      </c>
      <c r="G18" t="str">
        <f ca="1">IF(A18="","",SUM(地区選択!$C$2*10000,OFFSET(個人種目男子エントリー!$C$17,M18,0)))</f>
        <v/>
      </c>
      <c r="H18" t="str">
        <f ca="1">IF(OFFSET(個人種目男子エントリー!$AR$17,M18,0)="","",CONCATENATE(OFFSET(個人種目男子エントリー!$AR$17,M18,0)," ",OFFSET(個人種目男子エントリー!$AG$17,M18,0)))</f>
        <v/>
      </c>
      <c r="I18" t="str">
        <f ca="1">IF(OFFSET(個人種目男子エントリー!$AR$18,M18,0)="","",CONCATENATE(OFFSET(個人種目男子エントリー!$AR$18,M18,0)," ",OFFSET(個人種目男子エントリー!$AG$18,M18,0)))</f>
        <v/>
      </c>
      <c r="J18" t="str">
        <f ca="1">IF(OFFSET(個人種目男子エントリー!$AR$19,M18,0)="","",CONCATENATE(OFFSET(個人種目男子エントリー!$AR$19,M18,0)," ",OFFSET(個人種目男子エントリー!$AG$19,M18,0)))</f>
        <v/>
      </c>
      <c r="M18">
        <v>48</v>
      </c>
    </row>
    <row r="19" spans="1:13">
      <c r="A19" t="str">
        <f ca="1">IF(OFFSET(個人種目男子エントリー!$C$17,M19,0)="","",SUM(地区選択!$C$2*100000000,10000000,OFFSET(個人種目男子エントリー!$C$17,M19,0)))</f>
        <v/>
      </c>
      <c r="B19" t="str">
        <f ca="1">IF(A19="","",CONCATENATE(OFFSET(個人種目男子エントリー!$D$17,M19,0),"(",OFFSET(個人種目男子エントリー!$F$17,M19,0),")"))</f>
        <v/>
      </c>
      <c r="C19" t="str">
        <f ca="1">IF(A19="","",OFFSET(個人種目男子エントリー!$E$17,M19,0))</f>
        <v/>
      </c>
      <c r="D19" t="str">
        <f t="shared" ca="1" si="0"/>
        <v/>
      </c>
      <c r="E19" t="str">
        <f ca="1">IF(A19="","",VLOOKUP(学校情報入力!$C$7,登録データ!$Q$3:$T$300,3,FALSE))</f>
        <v/>
      </c>
      <c r="F19" t="str">
        <f ca="1">IF(A19="","",VLOOKUP(OFFSET(個人種目男子エントリー!$C$17,M19,0),登録データ!$A$3:$E$3000,5,FALSE))</f>
        <v/>
      </c>
      <c r="G19" t="str">
        <f ca="1">IF(A19="","",SUM(地区選択!$C$2*10000,OFFSET(個人種目男子エントリー!$C$17,M19,0)))</f>
        <v/>
      </c>
      <c r="H19" t="str">
        <f ca="1">IF(OFFSET(個人種目男子エントリー!$AR$17,M19,0)="","",CONCATENATE(OFFSET(個人種目男子エントリー!$AR$17,M19,0)," ",OFFSET(個人種目男子エントリー!$AG$17,M19,0)))</f>
        <v/>
      </c>
      <c r="I19" t="str">
        <f ca="1">IF(OFFSET(個人種目男子エントリー!$AR$18,M19,0)="","",CONCATENATE(OFFSET(個人種目男子エントリー!$AR$18,M19,0)," ",OFFSET(個人種目男子エントリー!$AG$18,M19,0)))</f>
        <v/>
      </c>
      <c r="J19" t="str">
        <f ca="1">IF(OFFSET(個人種目男子エントリー!$AR$19,M19,0)="","",CONCATENATE(OFFSET(個人種目男子エントリー!$AR$19,M19,0)," ",OFFSET(個人種目男子エントリー!$AG$19,M19,0)))</f>
        <v/>
      </c>
      <c r="M19">
        <v>51</v>
      </c>
    </row>
    <row r="20" spans="1:13">
      <c r="A20" t="str">
        <f ca="1">IF(OFFSET(個人種目男子エントリー!$C$17,M20,0)="","",SUM(地区選択!$C$2*100000000,10000000,OFFSET(個人種目男子エントリー!$C$17,M20,0)))</f>
        <v/>
      </c>
      <c r="B20" t="str">
        <f ca="1">IF(A20="","",CONCATENATE(OFFSET(個人種目男子エントリー!$D$17,M20,0),"(",OFFSET(個人種目男子エントリー!$F$17,M20,0),")"))</f>
        <v/>
      </c>
      <c r="C20" t="str">
        <f ca="1">IF(A20="","",OFFSET(個人種目男子エントリー!$E$17,M20,0))</f>
        <v/>
      </c>
      <c r="D20" t="str">
        <f t="shared" ca="1" si="0"/>
        <v/>
      </c>
      <c r="E20" t="str">
        <f ca="1">IF(A20="","",VLOOKUP(学校情報入力!$C$7,登録データ!$Q$3:$T$300,3,FALSE))</f>
        <v/>
      </c>
      <c r="F20" t="str">
        <f ca="1">IF(A20="","",VLOOKUP(OFFSET(個人種目男子エントリー!$C$17,M20,0),登録データ!$A$3:$E$3000,5,FALSE))</f>
        <v/>
      </c>
      <c r="G20" t="str">
        <f ca="1">IF(A20="","",SUM(地区選択!$C$2*10000,OFFSET(個人種目男子エントリー!$C$17,M20,0)))</f>
        <v/>
      </c>
      <c r="H20" t="str">
        <f ca="1">IF(OFFSET(個人種目男子エントリー!$AR$17,M20,0)="","",CONCATENATE(OFFSET(個人種目男子エントリー!$AR$17,M20,0)," ",OFFSET(個人種目男子エントリー!$AG$17,M20,0)))</f>
        <v/>
      </c>
      <c r="I20" t="str">
        <f ca="1">IF(OFFSET(個人種目男子エントリー!$AR$18,M20,0)="","",CONCATENATE(OFFSET(個人種目男子エントリー!$AR$18,M20,0)," ",OFFSET(個人種目男子エントリー!$AG$18,M20,0)))</f>
        <v/>
      </c>
      <c r="J20" t="str">
        <f ca="1">IF(OFFSET(個人種目男子エントリー!$AR$19,M20,0)="","",CONCATENATE(OFFSET(個人種目男子エントリー!$AR$19,M20,0)," ",OFFSET(個人種目男子エントリー!$AG$19,M20,0)))</f>
        <v/>
      </c>
      <c r="M20">
        <v>54</v>
      </c>
    </row>
    <row r="21" spans="1:13">
      <c r="A21" t="str">
        <f ca="1">IF(OFFSET(個人種目男子エントリー!$C$17,M21,0)="","",SUM(地区選択!$C$2*100000000,10000000,OFFSET(個人種目男子エントリー!$C$17,M21,0)))</f>
        <v/>
      </c>
      <c r="B21" t="str">
        <f ca="1">IF(A21="","",CONCATENATE(OFFSET(個人種目男子エントリー!$D$17,M21,0),"(",OFFSET(個人種目男子エントリー!$F$17,M21,0),")"))</f>
        <v/>
      </c>
      <c r="C21" t="str">
        <f ca="1">IF(A21="","",OFFSET(個人種目男子エントリー!$E$17,M21,0))</f>
        <v/>
      </c>
      <c r="D21" t="str">
        <f t="shared" ca="1" si="0"/>
        <v/>
      </c>
      <c r="E21" t="str">
        <f ca="1">IF(A21="","",VLOOKUP(学校情報入力!$C$7,登録データ!$Q$3:$T$300,3,FALSE))</f>
        <v/>
      </c>
      <c r="F21" t="str">
        <f ca="1">IF(A21="","",VLOOKUP(OFFSET(個人種目男子エントリー!$C$17,M21,0),登録データ!$A$3:$E$3000,5,FALSE))</f>
        <v/>
      </c>
      <c r="G21" t="str">
        <f ca="1">IF(A21="","",SUM(地区選択!$C$2*10000,OFFSET(個人種目男子エントリー!$C$17,M21,0)))</f>
        <v/>
      </c>
      <c r="H21" t="str">
        <f ca="1">IF(OFFSET(個人種目男子エントリー!$AR$17,M21,0)="","",CONCATENATE(OFFSET(個人種目男子エントリー!$AR$17,M21,0)," ",OFFSET(個人種目男子エントリー!$AG$17,M21,0)))</f>
        <v/>
      </c>
      <c r="I21" t="str">
        <f ca="1">IF(OFFSET(個人種目男子エントリー!$AR$18,M21,0)="","",CONCATENATE(OFFSET(個人種目男子エントリー!$AR$18,M21,0)," ",OFFSET(個人種目男子エントリー!$AG$18,M21,0)))</f>
        <v/>
      </c>
      <c r="J21" t="str">
        <f ca="1">IF(OFFSET(個人種目男子エントリー!$AR$19,M21,0)="","",CONCATENATE(OFFSET(個人種目男子エントリー!$AR$19,M21,0)," ",OFFSET(個人種目男子エントリー!$AG$19,M21,0)))</f>
        <v/>
      </c>
      <c r="M21">
        <v>57</v>
      </c>
    </row>
    <row r="22" spans="1:13">
      <c r="A22" t="str">
        <f ca="1">IF(OFFSET(個人種目男子エントリー!$C$17,M22,0)="","",SUM(地区選択!$C$2*100000000,10000000,OFFSET(個人種目男子エントリー!$C$17,M22,0)))</f>
        <v/>
      </c>
      <c r="B22" t="str">
        <f ca="1">IF(A22="","",CONCATENATE(OFFSET(個人種目男子エントリー!$D$17,M22,0),"(",OFFSET(個人種目男子エントリー!$F$17,M22,0),")"))</f>
        <v/>
      </c>
      <c r="C22" t="str">
        <f ca="1">IF(A22="","",OFFSET(個人種目男子エントリー!$E$17,M22,0))</f>
        <v/>
      </c>
      <c r="D22" t="str">
        <f t="shared" ca="1" si="0"/>
        <v/>
      </c>
      <c r="E22" t="str">
        <f ca="1">IF(A22="","",VLOOKUP(学校情報入力!$C$7,登録データ!$Q$3:$T$300,3,FALSE))</f>
        <v/>
      </c>
      <c r="F22" t="str">
        <f ca="1">IF(A22="","",VLOOKUP(OFFSET(個人種目男子エントリー!$C$17,M22,0),登録データ!$A$3:$E$3000,5,FALSE))</f>
        <v/>
      </c>
      <c r="G22" t="str">
        <f ca="1">IF(A22="","",SUM(地区選択!$C$2*10000,OFFSET(個人種目男子エントリー!$C$17,M22,0)))</f>
        <v/>
      </c>
      <c r="H22" t="str">
        <f ca="1">IF(OFFSET(個人種目男子エントリー!$AR$17,M22,0)="","",CONCATENATE(OFFSET(個人種目男子エントリー!$AR$17,M22,0)," ",OFFSET(個人種目男子エントリー!$AG$17,M22,0)))</f>
        <v/>
      </c>
      <c r="I22" t="str">
        <f ca="1">IF(OFFSET(個人種目男子エントリー!$AR$18,M22,0)="","",CONCATENATE(OFFSET(個人種目男子エントリー!$AR$18,M22,0)," ",OFFSET(個人種目男子エントリー!$AG$18,M22,0)))</f>
        <v/>
      </c>
      <c r="J22" t="str">
        <f ca="1">IF(OFFSET(個人種目男子エントリー!$AR$19,M22,0)="","",CONCATENATE(OFFSET(個人種目男子エントリー!$AR$19,M22,0)," ",OFFSET(個人種目男子エントリー!$AG$19,M22,0)))</f>
        <v/>
      </c>
      <c r="M22">
        <v>60</v>
      </c>
    </row>
    <row r="23" spans="1:13">
      <c r="A23" t="str">
        <f ca="1">IF(OFFSET(個人種目男子エントリー!$C$17,M23,0)="","",SUM(地区選択!$C$2*100000000,10000000,OFFSET(個人種目男子エントリー!$C$17,M23,0)))</f>
        <v/>
      </c>
      <c r="B23" t="str">
        <f ca="1">IF(A23="","",CONCATENATE(OFFSET(個人種目男子エントリー!$D$17,M23,0),"(",OFFSET(個人種目男子エントリー!$F$17,M23,0),")"))</f>
        <v/>
      </c>
      <c r="C23" t="str">
        <f ca="1">IF(A23="","",OFFSET(個人種目男子エントリー!$E$17,M23,0))</f>
        <v/>
      </c>
      <c r="D23" t="str">
        <f t="shared" ca="1" si="0"/>
        <v/>
      </c>
      <c r="E23" t="str">
        <f ca="1">IF(A23="","",VLOOKUP(学校情報入力!$C$7,登録データ!$Q$3:$T$300,3,FALSE))</f>
        <v/>
      </c>
      <c r="F23" t="str">
        <f ca="1">IF(A23="","",VLOOKUP(OFFSET(個人種目男子エントリー!$C$17,M23,0),登録データ!$A$3:$E$3000,5,FALSE))</f>
        <v/>
      </c>
      <c r="G23" t="str">
        <f ca="1">IF(A23="","",SUM(地区選択!$C$2*10000,OFFSET(個人種目男子エントリー!$C$17,M23,0)))</f>
        <v/>
      </c>
      <c r="H23" t="str">
        <f ca="1">IF(OFFSET(個人種目男子エントリー!$AR$17,M23,0)="","",CONCATENATE(OFFSET(個人種目男子エントリー!$AR$17,M23,0)," ",OFFSET(個人種目男子エントリー!$AG$17,M23,0)))</f>
        <v/>
      </c>
      <c r="I23" t="str">
        <f ca="1">IF(OFFSET(個人種目男子エントリー!$AR$18,M23,0)="","",CONCATENATE(OFFSET(個人種目男子エントリー!$AR$18,M23,0)," ",OFFSET(個人種目男子エントリー!$AG$18,M23,0)))</f>
        <v/>
      </c>
      <c r="J23" t="str">
        <f ca="1">IF(OFFSET(個人種目男子エントリー!$AR$19,M23,0)="","",CONCATENATE(OFFSET(個人種目男子エントリー!$AR$19,M23,0)," ",OFFSET(個人種目男子エントリー!$AG$19,M23,0)))</f>
        <v/>
      </c>
      <c r="M23">
        <v>63</v>
      </c>
    </row>
    <row r="24" spans="1:13">
      <c r="A24" t="str">
        <f ca="1">IF(OFFSET(個人種目男子エントリー!$C$17,M24,0)="","",SUM(地区選択!$C$2*100000000,10000000,OFFSET(個人種目男子エントリー!$C$17,M24,0)))</f>
        <v/>
      </c>
      <c r="B24" t="str">
        <f ca="1">IF(A24="","",CONCATENATE(OFFSET(個人種目男子エントリー!$D$17,M24,0),"(",OFFSET(個人種目男子エントリー!$F$17,M24,0),")"))</f>
        <v/>
      </c>
      <c r="C24" t="str">
        <f ca="1">IF(A24="","",OFFSET(個人種目男子エントリー!$E$17,M24,0))</f>
        <v/>
      </c>
      <c r="D24" t="str">
        <f t="shared" ca="1" si="0"/>
        <v/>
      </c>
      <c r="E24" t="str">
        <f ca="1">IF(A24="","",VLOOKUP(学校情報入力!$C$7,登録データ!$Q$3:$T$300,3,FALSE))</f>
        <v/>
      </c>
      <c r="F24" t="str">
        <f ca="1">IF(A24="","",VLOOKUP(OFFSET(個人種目男子エントリー!$C$17,M24,0),登録データ!$A$3:$E$3000,5,FALSE))</f>
        <v/>
      </c>
      <c r="G24" t="str">
        <f ca="1">IF(A24="","",SUM(地区選択!$C$2*10000,OFFSET(個人種目男子エントリー!$C$17,M24,0)))</f>
        <v/>
      </c>
      <c r="H24" t="str">
        <f ca="1">IF(OFFSET(個人種目男子エントリー!$AR$17,M24,0)="","",CONCATENATE(OFFSET(個人種目男子エントリー!$AR$17,M24,0)," ",OFFSET(個人種目男子エントリー!$AG$17,M24,0)))</f>
        <v/>
      </c>
      <c r="I24" t="str">
        <f ca="1">IF(OFFSET(個人種目男子エントリー!$AR$18,M24,0)="","",CONCATENATE(OFFSET(個人種目男子エントリー!$AR$18,M24,0)," ",OFFSET(個人種目男子エントリー!$AG$18,M24,0)))</f>
        <v/>
      </c>
      <c r="J24" t="str">
        <f ca="1">IF(OFFSET(個人種目男子エントリー!$AR$19,M24,0)="","",CONCATENATE(OFFSET(個人種目男子エントリー!$AR$19,M24,0)," ",OFFSET(個人種目男子エントリー!$AG$19,M24,0)))</f>
        <v/>
      </c>
      <c r="M24">
        <v>66</v>
      </c>
    </row>
    <row r="25" spans="1:13">
      <c r="A25" t="str">
        <f ca="1">IF(OFFSET(個人種目男子エントリー!$C$17,M25,0)="","",SUM(地区選択!$C$2*100000000,10000000,OFFSET(個人種目男子エントリー!$C$17,M25,0)))</f>
        <v/>
      </c>
      <c r="B25" t="str">
        <f ca="1">IF(A25="","",CONCATENATE(OFFSET(個人種目男子エントリー!$D$17,M25,0),"(",OFFSET(個人種目男子エントリー!$F$17,M25,0),")"))</f>
        <v/>
      </c>
      <c r="C25" t="str">
        <f ca="1">IF(A25="","",OFFSET(個人種目男子エントリー!$E$17,M25,0))</f>
        <v/>
      </c>
      <c r="D25" t="str">
        <f t="shared" ca="1" si="0"/>
        <v/>
      </c>
      <c r="E25" t="str">
        <f ca="1">IF(A25="","",VLOOKUP(学校情報入力!$C$7,登録データ!$Q$3:$T$300,3,FALSE))</f>
        <v/>
      </c>
      <c r="F25" t="str">
        <f ca="1">IF(A25="","",VLOOKUP(OFFSET(個人種目男子エントリー!$C$17,M25,0),登録データ!$A$3:$E$3000,5,FALSE))</f>
        <v/>
      </c>
      <c r="G25" t="str">
        <f ca="1">IF(A25="","",SUM(地区選択!$C$2*10000,OFFSET(個人種目男子エントリー!$C$17,M25,0)))</f>
        <v/>
      </c>
      <c r="H25" t="str">
        <f ca="1">IF(OFFSET(個人種目男子エントリー!$AR$17,M25,0)="","",CONCATENATE(OFFSET(個人種目男子エントリー!$AR$17,M25,0)," ",OFFSET(個人種目男子エントリー!$AG$17,M25,0)))</f>
        <v/>
      </c>
      <c r="I25" t="str">
        <f ca="1">IF(OFFSET(個人種目男子エントリー!$AR$18,M25,0)="","",CONCATENATE(OFFSET(個人種目男子エントリー!$AR$18,M25,0)," ",OFFSET(個人種目男子エントリー!$AG$18,M25,0)))</f>
        <v/>
      </c>
      <c r="J25" t="str">
        <f ca="1">IF(OFFSET(個人種目男子エントリー!$AR$19,M25,0)="","",CONCATENATE(OFFSET(個人種目男子エントリー!$AR$19,M25,0)," ",OFFSET(個人種目男子エントリー!$AG$19,M25,0)))</f>
        <v/>
      </c>
      <c r="M25">
        <v>69</v>
      </c>
    </row>
    <row r="26" spans="1:13">
      <c r="A26" t="str">
        <f ca="1">IF(OFFSET(個人種目男子エントリー!$C$17,M26,0)="","",SUM(地区選択!$C$2*100000000,10000000,OFFSET(個人種目男子エントリー!$C$17,M26,0)))</f>
        <v/>
      </c>
      <c r="B26" t="str">
        <f ca="1">IF(A26="","",CONCATENATE(OFFSET(個人種目男子エントリー!$D$17,M26,0),"(",OFFSET(個人種目男子エントリー!$F$17,M26,0),")"))</f>
        <v/>
      </c>
      <c r="C26" t="str">
        <f ca="1">IF(A26="","",OFFSET(個人種目男子エントリー!$E$17,M26,0))</f>
        <v/>
      </c>
      <c r="D26" t="str">
        <f t="shared" ca="1" si="0"/>
        <v/>
      </c>
      <c r="E26" t="str">
        <f ca="1">IF(A26="","",VLOOKUP(学校情報入力!$C$7,登録データ!$Q$3:$T$300,3,FALSE))</f>
        <v/>
      </c>
      <c r="F26" t="str">
        <f ca="1">IF(A26="","",VLOOKUP(OFFSET(個人種目男子エントリー!$C$17,M26,0),登録データ!$A$3:$E$3000,5,FALSE))</f>
        <v/>
      </c>
      <c r="G26" t="str">
        <f ca="1">IF(A26="","",SUM(地区選択!$C$2*10000,OFFSET(個人種目男子エントリー!$C$17,M26,0)))</f>
        <v/>
      </c>
      <c r="H26" t="str">
        <f ca="1">IF(OFFSET(個人種目男子エントリー!$AR$17,M26,0)="","",CONCATENATE(OFFSET(個人種目男子エントリー!$AR$17,M26,0)," ",OFFSET(個人種目男子エントリー!$AG$17,M26,0)))</f>
        <v/>
      </c>
      <c r="I26" t="str">
        <f ca="1">IF(OFFSET(個人種目男子エントリー!$AR$18,M26,0)="","",CONCATENATE(OFFSET(個人種目男子エントリー!$AR$18,M26,0)," ",OFFSET(個人種目男子エントリー!$AG$18,M26,0)))</f>
        <v/>
      </c>
      <c r="J26" t="str">
        <f ca="1">IF(OFFSET(個人種目男子エントリー!$AR$19,M26,0)="","",CONCATENATE(OFFSET(個人種目男子エントリー!$AR$19,M26,0)," ",OFFSET(個人種目男子エントリー!$AG$19,M26,0)))</f>
        <v/>
      </c>
      <c r="M26">
        <v>72</v>
      </c>
    </row>
    <row r="27" spans="1:13">
      <c r="A27" t="str">
        <f ca="1">IF(OFFSET(個人種目男子エントリー!$C$17,M27,0)="","",SUM(地区選択!$C$2*100000000,10000000,OFFSET(個人種目男子エントリー!$C$17,M27,0)))</f>
        <v/>
      </c>
      <c r="B27" t="str">
        <f ca="1">IF(A27="","",CONCATENATE(OFFSET(個人種目男子エントリー!$D$17,M27,0),"(",OFFSET(個人種目男子エントリー!$F$17,M27,0),")"))</f>
        <v/>
      </c>
      <c r="C27" t="str">
        <f ca="1">IF(A27="","",OFFSET(個人種目男子エントリー!$E$17,M27,0))</f>
        <v/>
      </c>
      <c r="D27" t="str">
        <f t="shared" ca="1" si="0"/>
        <v/>
      </c>
      <c r="E27" t="str">
        <f ca="1">IF(A27="","",VLOOKUP(学校情報入力!$C$7,登録データ!$Q$3:$T$300,3,FALSE))</f>
        <v/>
      </c>
      <c r="F27" t="str">
        <f ca="1">IF(A27="","",VLOOKUP(OFFSET(個人種目男子エントリー!$C$17,M27,0),登録データ!$A$3:$E$3000,5,FALSE))</f>
        <v/>
      </c>
      <c r="G27" t="str">
        <f ca="1">IF(A27="","",SUM(地区選択!$C$2*10000,OFFSET(個人種目男子エントリー!$C$17,M27,0)))</f>
        <v/>
      </c>
      <c r="H27" t="str">
        <f ca="1">IF(OFFSET(個人種目男子エントリー!$AR$17,M27,0)="","",CONCATENATE(OFFSET(個人種目男子エントリー!$AR$17,M27,0)," ",OFFSET(個人種目男子エントリー!$AG$17,M27,0)))</f>
        <v/>
      </c>
      <c r="I27" t="str">
        <f ca="1">IF(OFFSET(個人種目男子エントリー!$AR$18,M27,0)="","",CONCATENATE(OFFSET(個人種目男子エントリー!$AR$18,M27,0)," ",OFFSET(個人種目男子エントリー!$AG$18,M27,0)))</f>
        <v/>
      </c>
      <c r="J27" t="str">
        <f ca="1">IF(OFFSET(個人種目男子エントリー!$AR$19,M27,0)="","",CONCATENATE(OFFSET(個人種目男子エントリー!$AR$19,M27,0)," ",OFFSET(個人種目男子エントリー!$AG$19,M27,0)))</f>
        <v/>
      </c>
      <c r="M27">
        <v>75</v>
      </c>
    </row>
    <row r="28" spans="1:13">
      <c r="A28" t="str">
        <f ca="1">IF(OFFSET(個人種目男子エントリー!$C$17,M28,0)="","",SUM(地区選択!$C$2*100000000,10000000,OFFSET(個人種目男子エントリー!$C$17,M28,0)))</f>
        <v/>
      </c>
      <c r="B28" t="str">
        <f ca="1">IF(A28="","",CONCATENATE(OFFSET(個人種目男子エントリー!$D$17,M28,0),"(",OFFSET(個人種目男子エントリー!$F$17,M28,0),")"))</f>
        <v/>
      </c>
      <c r="C28" t="str">
        <f ca="1">IF(A28="","",OFFSET(個人種目男子エントリー!$E$17,M28,0))</f>
        <v/>
      </c>
      <c r="D28" t="str">
        <f t="shared" ca="1" si="0"/>
        <v/>
      </c>
      <c r="E28" t="str">
        <f ca="1">IF(A28="","",VLOOKUP(学校情報入力!$C$7,登録データ!$Q$3:$T$300,3,FALSE))</f>
        <v/>
      </c>
      <c r="F28" t="str">
        <f ca="1">IF(A28="","",VLOOKUP(OFFSET(個人種目男子エントリー!$C$17,M28,0),登録データ!$A$3:$E$3000,5,FALSE))</f>
        <v/>
      </c>
      <c r="G28" t="str">
        <f ca="1">IF(A28="","",SUM(地区選択!$C$2*10000,OFFSET(個人種目男子エントリー!$C$17,M28,0)))</f>
        <v/>
      </c>
      <c r="H28" t="str">
        <f ca="1">IF(OFFSET(個人種目男子エントリー!$AR$17,M28,0)="","",CONCATENATE(OFFSET(個人種目男子エントリー!$AR$17,M28,0)," ",OFFSET(個人種目男子エントリー!$AG$17,M28,0)))</f>
        <v/>
      </c>
      <c r="I28" t="str">
        <f ca="1">IF(OFFSET(個人種目男子エントリー!$AR$18,M28,0)="","",CONCATENATE(OFFSET(個人種目男子エントリー!$AR$18,M28,0)," ",OFFSET(個人種目男子エントリー!$AG$18,M28,0)))</f>
        <v/>
      </c>
      <c r="J28" t="str">
        <f ca="1">IF(OFFSET(個人種目男子エントリー!$AR$19,M28,0)="","",CONCATENATE(OFFSET(個人種目男子エントリー!$AR$19,M28,0)," ",OFFSET(個人種目男子エントリー!$AG$19,M28,0)))</f>
        <v/>
      </c>
      <c r="M28">
        <v>78</v>
      </c>
    </row>
    <row r="29" spans="1:13">
      <c r="A29" t="str">
        <f ca="1">IF(OFFSET(個人種目男子エントリー!$C$17,M29,0)="","",SUM(地区選択!$C$2*100000000,10000000,OFFSET(個人種目男子エントリー!$C$17,M29,0)))</f>
        <v/>
      </c>
      <c r="B29" t="str">
        <f ca="1">IF(A29="","",CONCATENATE(OFFSET(個人種目男子エントリー!$D$17,M29,0),"(",OFFSET(個人種目男子エントリー!$F$17,M29,0),")"))</f>
        <v/>
      </c>
      <c r="C29" t="str">
        <f ca="1">IF(A29="","",OFFSET(個人種目男子エントリー!$E$17,M29,0))</f>
        <v/>
      </c>
      <c r="D29" t="str">
        <f t="shared" ca="1" si="0"/>
        <v/>
      </c>
      <c r="E29" t="str">
        <f ca="1">IF(A29="","",VLOOKUP(学校情報入力!$C$7,登録データ!$Q$3:$T$300,3,FALSE))</f>
        <v/>
      </c>
      <c r="F29" t="str">
        <f ca="1">IF(A29="","",VLOOKUP(OFFSET(個人種目男子エントリー!$C$17,M29,0),登録データ!$A$3:$E$3000,5,FALSE))</f>
        <v/>
      </c>
      <c r="G29" t="str">
        <f ca="1">IF(A29="","",SUM(地区選択!$C$2*10000,OFFSET(個人種目男子エントリー!$C$17,M29,0)))</f>
        <v/>
      </c>
      <c r="H29" t="str">
        <f ca="1">IF(OFFSET(個人種目男子エントリー!$AR$17,M29,0)="","",CONCATENATE(OFFSET(個人種目男子エントリー!$AR$17,M29,0)," ",OFFSET(個人種目男子エントリー!$AG$17,M29,0)))</f>
        <v/>
      </c>
      <c r="I29" t="str">
        <f ca="1">IF(OFFSET(個人種目男子エントリー!$AR$18,M29,0)="","",CONCATENATE(OFFSET(個人種目男子エントリー!$AR$18,M29,0)," ",OFFSET(個人種目男子エントリー!$AG$18,M29,0)))</f>
        <v/>
      </c>
      <c r="J29" t="str">
        <f ca="1">IF(OFFSET(個人種目男子エントリー!$AR$19,M29,0)="","",CONCATENATE(OFFSET(個人種目男子エントリー!$AR$19,M29,0)," ",OFFSET(個人種目男子エントリー!$AG$19,M29,0)))</f>
        <v/>
      </c>
      <c r="M29">
        <v>81</v>
      </c>
    </row>
    <row r="30" spans="1:13">
      <c r="A30" t="str">
        <f ca="1">IF(OFFSET(個人種目男子エントリー!$C$17,M30,0)="","",SUM(地区選択!$C$2*100000000,10000000,OFFSET(個人種目男子エントリー!$C$17,M30,0)))</f>
        <v/>
      </c>
      <c r="B30" t="str">
        <f ca="1">IF(A30="","",CONCATENATE(OFFSET(個人種目男子エントリー!$D$17,M30,0),"(",OFFSET(個人種目男子エントリー!$F$17,M30,0),")"))</f>
        <v/>
      </c>
      <c r="C30" t="str">
        <f ca="1">IF(A30="","",OFFSET(個人種目男子エントリー!$E$17,M30,0))</f>
        <v/>
      </c>
      <c r="D30" t="str">
        <f t="shared" ca="1" si="0"/>
        <v/>
      </c>
      <c r="E30" t="str">
        <f ca="1">IF(A30="","",VLOOKUP(学校情報入力!$C$7,登録データ!$Q$3:$T$300,3,FALSE))</f>
        <v/>
      </c>
      <c r="F30" t="str">
        <f ca="1">IF(A30="","",VLOOKUP(OFFSET(個人種目男子エントリー!$C$17,M30,0),登録データ!$A$3:$E$3000,5,FALSE))</f>
        <v/>
      </c>
      <c r="G30" t="str">
        <f ca="1">IF(A30="","",SUM(地区選択!$C$2*10000,OFFSET(個人種目男子エントリー!$C$17,M30,0)))</f>
        <v/>
      </c>
      <c r="H30" t="str">
        <f ca="1">IF(OFFSET(個人種目男子エントリー!$AR$17,M30,0)="","",CONCATENATE(OFFSET(個人種目男子エントリー!$AR$17,M30,0)," ",OFFSET(個人種目男子エントリー!$AG$17,M30,0)))</f>
        <v/>
      </c>
      <c r="I30" t="str">
        <f ca="1">IF(OFFSET(個人種目男子エントリー!$AR$18,M30,0)="","",CONCATENATE(OFFSET(個人種目男子エントリー!$AR$18,M30,0)," ",OFFSET(個人種目男子エントリー!$AG$18,M30,0)))</f>
        <v/>
      </c>
      <c r="J30" t="str">
        <f ca="1">IF(OFFSET(個人種目男子エントリー!$AR$19,M30,0)="","",CONCATENATE(OFFSET(個人種目男子エントリー!$AR$19,M30,0)," ",OFFSET(個人種目男子エントリー!$AG$19,M30,0)))</f>
        <v/>
      </c>
      <c r="M30">
        <v>84</v>
      </c>
    </row>
    <row r="31" spans="1:13">
      <c r="A31" t="str">
        <f ca="1">IF(OFFSET(個人種目男子エントリー!$C$17,M31,0)="","",SUM(地区選択!$C$2*100000000,10000000,OFFSET(個人種目男子エントリー!$C$17,M31,0)))</f>
        <v/>
      </c>
      <c r="B31" t="str">
        <f ca="1">IF(A31="","",CONCATENATE(OFFSET(個人種目男子エントリー!$D$17,M31,0),"(",OFFSET(個人種目男子エントリー!$F$17,M31,0),")"))</f>
        <v/>
      </c>
      <c r="C31" t="str">
        <f ca="1">IF(A31="","",OFFSET(個人種目男子エントリー!$E$17,M31,0))</f>
        <v/>
      </c>
      <c r="D31" t="str">
        <f t="shared" ca="1" si="0"/>
        <v/>
      </c>
      <c r="E31" t="str">
        <f ca="1">IF(A31="","",VLOOKUP(学校情報入力!$C$7,登録データ!$Q$3:$T$300,3,FALSE))</f>
        <v/>
      </c>
      <c r="F31" t="str">
        <f ca="1">IF(A31="","",VLOOKUP(OFFSET(個人種目男子エントリー!$C$17,M31,0),登録データ!$A$3:$E$3000,5,FALSE))</f>
        <v/>
      </c>
      <c r="G31" t="str">
        <f ca="1">IF(A31="","",SUM(地区選択!$C$2*10000,OFFSET(個人種目男子エントリー!$C$17,M31,0)))</f>
        <v/>
      </c>
      <c r="H31" t="str">
        <f ca="1">IF(OFFSET(個人種目男子エントリー!$AR$17,M31,0)="","",CONCATENATE(OFFSET(個人種目男子エントリー!$AR$17,M31,0)," ",OFFSET(個人種目男子エントリー!$AG$17,M31,0)))</f>
        <v/>
      </c>
      <c r="I31" t="str">
        <f ca="1">IF(OFFSET(個人種目男子エントリー!$AR$18,M31,0)="","",CONCATENATE(OFFSET(個人種目男子エントリー!$AR$18,M31,0)," ",OFFSET(個人種目男子エントリー!$AG$18,M31,0)))</f>
        <v/>
      </c>
      <c r="J31" t="str">
        <f ca="1">IF(OFFSET(個人種目男子エントリー!$AR$19,M31,0)="","",CONCATENATE(OFFSET(個人種目男子エントリー!$AR$19,M31,0)," ",OFFSET(個人種目男子エントリー!$AG$19,M31,0)))</f>
        <v/>
      </c>
      <c r="M31">
        <v>87</v>
      </c>
    </row>
    <row r="32" spans="1:13">
      <c r="A32" t="str">
        <f ca="1">IF(OFFSET(個人種目男子エントリー!$C$17,M32,0)="","",SUM(地区選択!$C$2*100000000,10000000,OFFSET(個人種目男子エントリー!$C$17,M32,0)))</f>
        <v/>
      </c>
      <c r="B32" t="str">
        <f ca="1">IF(A32="","",CONCATENATE(OFFSET(個人種目男子エントリー!$D$17,M32,0),"(",OFFSET(個人種目男子エントリー!$F$17,M32,0),")"))</f>
        <v/>
      </c>
      <c r="C32" t="str">
        <f ca="1">IF(A32="","",OFFSET(個人種目男子エントリー!$E$17,M32,0))</f>
        <v/>
      </c>
      <c r="D32" t="str">
        <f t="shared" ca="1" si="0"/>
        <v/>
      </c>
      <c r="E32" t="str">
        <f ca="1">IF(A32="","",VLOOKUP(学校情報入力!$C$7,登録データ!$Q$3:$T$300,3,FALSE))</f>
        <v/>
      </c>
      <c r="F32" t="str">
        <f ca="1">IF(A32="","",VLOOKUP(OFFSET(個人種目男子エントリー!$C$17,M32,0),登録データ!$A$3:$E$3000,5,FALSE))</f>
        <v/>
      </c>
      <c r="G32" t="str">
        <f ca="1">IF(A32="","",SUM(地区選択!$C$2*10000,OFFSET(個人種目男子エントリー!$C$17,M32,0)))</f>
        <v/>
      </c>
      <c r="H32" t="str">
        <f ca="1">IF(OFFSET(個人種目男子エントリー!$AR$17,M32,0)="","",CONCATENATE(OFFSET(個人種目男子エントリー!$AR$17,M32,0)," ",OFFSET(個人種目男子エントリー!$AG$17,M32,0)))</f>
        <v/>
      </c>
      <c r="I32" t="str">
        <f ca="1">IF(OFFSET(個人種目男子エントリー!$AR$18,M32,0)="","",CONCATENATE(OFFSET(個人種目男子エントリー!$AR$18,M32,0)," ",OFFSET(個人種目男子エントリー!$AG$18,M32,0)))</f>
        <v/>
      </c>
      <c r="J32" t="str">
        <f ca="1">IF(OFFSET(個人種目男子エントリー!$AR$19,M32,0)="","",CONCATENATE(OFFSET(個人種目男子エントリー!$AR$19,M32,0)," ",OFFSET(個人種目男子エントリー!$AG$19,M32,0)))</f>
        <v/>
      </c>
      <c r="M32">
        <v>90</v>
      </c>
    </row>
    <row r="33" spans="1:13">
      <c r="A33" t="str">
        <f ca="1">IF(OFFSET(個人種目男子エントリー!$C$17,M33,0)="","",SUM(地区選択!$C$2*100000000,10000000,OFFSET(個人種目男子エントリー!$C$17,M33,0)))</f>
        <v/>
      </c>
      <c r="B33" t="str">
        <f ca="1">IF(A33="","",CONCATENATE(OFFSET(個人種目男子エントリー!$D$17,M33,0),"(",OFFSET(個人種目男子エントリー!$F$17,M33,0),")"))</f>
        <v/>
      </c>
      <c r="C33" t="str">
        <f ca="1">IF(A33="","",OFFSET(個人種目男子エントリー!$E$17,M33,0))</f>
        <v/>
      </c>
      <c r="D33" t="str">
        <f t="shared" ca="1" si="0"/>
        <v/>
      </c>
      <c r="E33" t="str">
        <f ca="1">IF(A33="","",VLOOKUP(学校情報入力!$C$7,登録データ!$Q$3:$T$300,3,FALSE))</f>
        <v/>
      </c>
      <c r="F33" t="str">
        <f ca="1">IF(A33="","",VLOOKUP(OFFSET(個人種目男子エントリー!$C$17,M33,0),登録データ!$A$3:$E$3000,5,FALSE))</f>
        <v/>
      </c>
      <c r="G33" t="str">
        <f ca="1">IF(A33="","",SUM(地区選択!$C$2*10000,OFFSET(個人種目男子エントリー!$C$17,M33,0)))</f>
        <v/>
      </c>
      <c r="H33" t="str">
        <f ca="1">IF(OFFSET(個人種目男子エントリー!$AR$17,M33,0)="","",CONCATENATE(OFFSET(個人種目男子エントリー!$AR$17,M33,0)," ",OFFSET(個人種目男子エントリー!$AG$17,M33,0)))</f>
        <v/>
      </c>
      <c r="I33" t="str">
        <f ca="1">IF(OFFSET(個人種目男子エントリー!$AR$18,M33,0)="","",CONCATENATE(OFFSET(個人種目男子エントリー!$AR$18,M33,0)," ",OFFSET(個人種目男子エントリー!$AG$18,M33,0)))</f>
        <v/>
      </c>
      <c r="J33" t="str">
        <f ca="1">IF(OFFSET(個人種目男子エントリー!$AR$19,M33,0)="","",CONCATENATE(OFFSET(個人種目男子エントリー!$AR$19,M33,0)," ",OFFSET(個人種目男子エントリー!$AG$19,M33,0)))</f>
        <v/>
      </c>
      <c r="M33">
        <v>93</v>
      </c>
    </row>
    <row r="34" spans="1:13">
      <c r="A34" t="str">
        <f ca="1">IF(OFFSET(個人種目男子エントリー!$C$17,M34,0)="","",SUM(地区選択!$C$2*100000000,10000000,OFFSET(個人種目男子エントリー!$C$17,M34,0)))</f>
        <v/>
      </c>
      <c r="B34" t="str">
        <f ca="1">IF(A34="","",CONCATENATE(OFFSET(個人種目男子エントリー!$D$17,M34,0),"(",OFFSET(個人種目男子エントリー!$F$17,M34,0),")"))</f>
        <v/>
      </c>
      <c r="C34" t="str">
        <f ca="1">IF(A34="","",OFFSET(個人種目男子エントリー!$E$17,M34,0))</f>
        <v/>
      </c>
      <c r="D34" t="str">
        <f t="shared" ca="1" si="0"/>
        <v/>
      </c>
      <c r="E34" t="str">
        <f ca="1">IF(A34="","",VLOOKUP(学校情報入力!$C$7,登録データ!$Q$3:$T$300,3,FALSE))</f>
        <v/>
      </c>
      <c r="F34" t="str">
        <f ca="1">IF(A34="","",VLOOKUP(OFFSET(個人種目男子エントリー!$C$17,M34,0),登録データ!$A$3:$E$3000,5,FALSE))</f>
        <v/>
      </c>
      <c r="G34" t="str">
        <f ca="1">IF(A34="","",SUM(地区選択!$C$2*10000,OFFSET(個人種目男子エントリー!$C$17,M34,0)))</f>
        <v/>
      </c>
      <c r="H34" t="str">
        <f ca="1">IF(OFFSET(個人種目男子エントリー!$AR$17,M34,0)="","",CONCATENATE(OFFSET(個人種目男子エントリー!$AR$17,M34,0)," ",OFFSET(個人種目男子エントリー!$AG$17,M34,0)))</f>
        <v/>
      </c>
      <c r="I34" t="str">
        <f ca="1">IF(OFFSET(個人種目男子エントリー!$AR$18,M34,0)="","",CONCATENATE(OFFSET(個人種目男子エントリー!$AR$18,M34,0)," ",OFFSET(個人種目男子エントリー!$AG$18,M34,0)))</f>
        <v/>
      </c>
      <c r="J34" t="str">
        <f ca="1">IF(OFFSET(個人種目男子エントリー!$AR$19,M34,0)="","",CONCATENATE(OFFSET(個人種目男子エントリー!$AR$19,M34,0)," ",OFFSET(個人種目男子エントリー!$AG$19,M34,0)))</f>
        <v/>
      </c>
      <c r="M34">
        <v>96</v>
      </c>
    </row>
    <row r="35" spans="1:13">
      <c r="A35" t="str">
        <f ca="1">IF(OFFSET(個人種目男子エントリー!$C$17,M35,0)="","",SUM(地区選択!$C$2*100000000,10000000,OFFSET(個人種目男子エントリー!$C$17,M35,0)))</f>
        <v/>
      </c>
      <c r="B35" t="str">
        <f ca="1">IF(A35="","",CONCATENATE(OFFSET(個人種目男子エントリー!$D$17,M35,0),"(",OFFSET(個人種目男子エントリー!$F$17,M35,0),")"))</f>
        <v/>
      </c>
      <c r="C35" t="str">
        <f ca="1">IF(A35="","",OFFSET(個人種目男子エントリー!$E$17,M35,0))</f>
        <v/>
      </c>
      <c r="D35" t="str">
        <f t="shared" ca="1" si="0"/>
        <v/>
      </c>
      <c r="E35" t="str">
        <f ca="1">IF(A35="","",VLOOKUP(学校情報入力!$C$7,登録データ!$Q$3:$T$300,3,FALSE))</f>
        <v/>
      </c>
      <c r="F35" t="str">
        <f ca="1">IF(A35="","",VLOOKUP(OFFSET(個人種目男子エントリー!$C$17,M35,0),登録データ!$A$3:$E$3000,5,FALSE))</f>
        <v/>
      </c>
      <c r="G35" t="str">
        <f ca="1">IF(A35="","",SUM(地区選択!$C$2*10000,OFFSET(個人種目男子エントリー!$C$17,M35,0)))</f>
        <v/>
      </c>
      <c r="H35" t="str">
        <f ca="1">IF(OFFSET(個人種目男子エントリー!$AR$17,M35,0)="","",CONCATENATE(OFFSET(個人種目男子エントリー!$AR$17,M35,0)," ",OFFSET(個人種目男子エントリー!$AG$17,M35,0)))</f>
        <v/>
      </c>
      <c r="I35" t="str">
        <f ca="1">IF(OFFSET(個人種目男子エントリー!$AR$18,M35,0)="","",CONCATENATE(OFFSET(個人種目男子エントリー!$AR$18,M35,0)," ",OFFSET(個人種目男子エントリー!$AG$18,M35,0)))</f>
        <v/>
      </c>
      <c r="J35" t="str">
        <f ca="1">IF(OFFSET(個人種目男子エントリー!$AR$19,M35,0)="","",CONCATENATE(OFFSET(個人種目男子エントリー!$AR$19,M35,0)," ",OFFSET(個人種目男子エントリー!$AG$19,M35,0)))</f>
        <v/>
      </c>
      <c r="M35">
        <v>99</v>
      </c>
    </row>
    <row r="36" spans="1:13">
      <c r="A36" t="str">
        <f ca="1">IF(OFFSET(個人種目男子エントリー!$C$17,M36,0)="","",SUM(地区選択!$C$2*100000000,10000000,OFFSET(個人種目男子エントリー!$C$17,M36,0)))</f>
        <v/>
      </c>
      <c r="B36" t="str">
        <f ca="1">IF(A36="","",CONCATENATE(OFFSET(個人種目男子エントリー!$D$17,M36,0),"(",OFFSET(個人種目男子エントリー!$F$17,M36,0),")"))</f>
        <v/>
      </c>
      <c r="C36" t="str">
        <f ca="1">IF(A36="","",OFFSET(個人種目男子エントリー!$E$17,M36,0))</f>
        <v/>
      </c>
      <c r="D36" t="str">
        <f t="shared" ca="1" si="0"/>
        <v/>
      </c>
      <c r="E36" t="str">
        <f ca="1">IF(A36="","",VLOOKUP(学校情報入力!$C$7,登録データ!$Q$3:$T$300,3,FALSE))</f>
        <v/>
      </c>
      <c r="F36" t="str">
        <f ca="1">IF(A36="","",VLOOKUP(OFFSET(個人種目男子エントリー!$C$17,M36,0),登録データ!$A$3:$E$3000,5,FALSE))</f>
        <v/>
      </c>
      <c r="G36" t="str">
        <f ca="1">IF(A36="","",SUM(地区選択!$C$2*10000,OFFSET(個人種目男子エントリー!$C$17,M36,0)))</f>
        <v/>
      </c>
      <c r="H36" t="str">
        <f ca="1">IF(OFFSET(個人種目男子エントリー!$AR$17,M36,0)="","",CONCATENATE(OFFSET(個人種目男子エントリー!$AR$17,M36,0)," ",OFFSET(個人種目男子エントリー!$AG$17,M36,0)))</f>
        <v/>
      </c>
      <c r="I36" t="str">
        <f ca="1">IF(OFFSET(個人種目男子エントリー!$AR$18,M36,0)="","",CONCATENATE(OFFSET(個人種目男子エントリー!$AR$18,M36,0)," ",OFFSET(個人種目男子エントリー!$AG$18,M36,0)))</f>
        <v/>
      </c>
      <c r="J36" t="str">
        <f ca="1">IF(OFFSET(個人種目男子エントリー!$AR$19,M36,0)="","",CONCATENATE(OFFSET(個人種目男子エントリー!$AR$19,M36,0)," ",OFFSET(個人種目男子エントリー!$AG$19,M36,0)))</f>
        <v/>
      </c>
      <c r="M36">
        <v>102</v>
      </c>
    </row>
    <row r="37" spans="1:13">
      <c r="A37" t="str">
        <f ca="1">IF(OFFSET(個人種目男子エントリー!$C$17,M37,0)="","",SUM(地区選択!$C$2*100000000,10000000,OFFSET(個人種目男子エントリー!$C$17,M37,0)))</f>
        <v/>
      </c>
      <c r="B37" t="str">
        <f ca="1">IF(A37="","",CONCATENATE(OFFSET(個人種目男子エントリー!$D$17,M37,0),"(",OFFSET(個人種目男子エントリー!$F$17,M37,0),")"))</f>
        <v/>
      </c>
      <c r="C37" t="str">
        <f ca="1">IF(A37="","",OFFSET(個人種目男子エントリー!$E$17,M37,0))</f>
        <v/>
      </c>
      <c r="D37" t="str">
        <f t="shared" ca="1" si="0"/>
        <v/>
      </c>
      <c r="E37" t="str">
        <f ca="1">IF(A37="","",VLOOKUP(学校情報入力!$C$7,登録データ!$Q$3:$T$300,3,FALSE))</f>
        <v/>
      </c>
      <c r="F37" t="str">
        <f ca="1">IF(A37="","",VLOOKUP(OFFSET(個人種目男子エントリー!$C$17,M37,0),登録データ!$A$3:$E$3000,5,FALSE))</f>
        <v/>
      </c>
      <c r="G37" t="str">
        <f ca="1">IF(A37="","",SUM(地区選択!$C$2*10000,OFFSET(個人種目男子エントリー!$C$17,M37,0)))</f>
        <v/>
      </c>
      <c r="H37" t="str">
        <f ca="1">IF(OFFSET(個人種目男子エントリー!$AR$17,M37,0)="","",CONCATENATE(OFFSET(個人種目男子エントリー!$AR$17,M37,0)," ",OFFSET(個人種目男子エントリー!$AG$17,M37,0)))</f>
        <v/>
      </c>
      <c r="I37" t="str">
        <f ca="1">IF(OFFSET(個人種目男子エントリー!$AR$18,M37,0)="","",CONCATENATE(OFFSET(個人種目男子エントリー!$AR$18,M37,0)," ",OFFSET(個人種目男子エントリー!$AG$18,M37,0)))</f>
        <v/>
      </c>
      <c r="J37" t="str">
        <f ca="1">IF(OFFSET(個人種目男子エントリー!$AR$19,M37,0)="","",CONCATENATE(OFFSET(個人種目男子エントリー!$AR$19,M37,0)," ",OFFSET(個人種目男子エントリー!$AG$19,M37,0)))</f>
        <v/>
      </c>
      <c r="M37">
        <v>105</v>
      </c>
    </row>
    <row r="38" spans="1:13">
      <c r="A38" t="str">
        <f ca="1">IF(OFFSET(個人種目男子エントリー!$C$17,M38,0)="","",SUM(地区選択!$C$2*100000000,10000000,OFFSET(個人種目男子エントリー!$C$17,M38,0)))</f>
        <v/>
      </c>
      <c r="B38" t="str">
        <f ca="1">IF(A38="","",CONCATENATE(OFFSET(個人種目男子エントリー!$D$17,M38,0),"(",OFFSET(個人種目男子エントリー!$F$17,M38,0),")"))</f>
        <v/>
      </c>
      <c r="C38" t="str">
        <f ca="1">IF(A38="","",OFFSET(個人種目男子エントリー!$E$17,M38,0))</f>
        <v/>
      </c>
      <c r="D38" t="str">
        <f t="shared" ca="1" si="0"/>
        <v/>
      </c>
      <c r="E38" t="str">
        <f ca="1">IF(A38="","",VLOOKUP(学校情報入力!$C$7,登録データ!$Q$3:$T$300,3,FALSE))</f>
        <v/>
      </c>
      <c r="F38" t="str">
        <f ca="1">IF(A38="","",VLOOKUP(OFFSET(個人種目男子エントリー!$C$17,M38,0),登録データ!$A$3:$E$3000,5,FALSE))</f>
        <v/>
      </c>
      <c r="G38" t="str">
        <f ca="1">IF(A38="","",SUM(地区選択!$C$2*10000,OFFSET(個人種目男子エントリー!$C$17,M38,0)))</f>
        <v/>
      </c>
      <c r="H38" t="str">
        <f ca="1">IF(OFFSET(個人種目男子エントリー!$AR$17,M38,0)="","",CONCATENATE(OFFSET(個人種目男子エントリー!$AR$17,M38,0)," ",OFFSET(個人種目男子エントリー!$AG$17,M38,0)))</f>
        <v/>
      </c>
      <c r="I38" t="str">
        <f ca="1">IF(OFFSET(個人種目男子エントリー!$AR$18,M38,0)="","",CONCATENATE(OFFSET(個人種目男子エントリー!$AR$18,M38,0)," ",OFFSET(個人種目男子エントリー!$AG$18,M38,0)))</f>
        <v/>
      </c>
      <c r="J38" t="str">
        <f ca="1">IF(OFFSET(個人種目男子エントリー!$AR$19,M38,0)="","",CONCATENATE(OFFSET(個人種目男子エントリー!$AR$19,M38,0)," ",OFFSET(個人種目男子エントリー!$AG$19,M38,0)))</f>
        <v/>
      </c>
      <c r="M38">
        <v>108</v>
      </c>
    </row>
    <row r="39" spans="1:13">
      <c r="A39" t="str">
        <f ca="1">IF(OFFSET(個人種目男子エントリー!$C$17,M39,0)="","",SUM(地区選択!$C$2*100000000,10000000,OFFSET(個人種目男子エントリー!$C$17,M39,0)))</f>
        <v/>
      </c>
      <c r="B39" t="str">
        <f ca="1">IF(A39="","",CONCATENATE(OFFSET(個人種目男子エントリー!$D$17,M39,0),"(",OFFSET(個人種目男子エントリー!$F$17,M39,0),")"))</f>
        <v/>
      </c>
      <c r="C39" t="str">
        <f ca="1">IF(A39="","",OFFSET(個人種目男子エントリー!$E$17,M39,0))</f>
        <v/>
      </c>
      <c r="D39" t="str">
        <f t="shared" ca="1" si="0"/>
        <v/>
      </c>
      <c r="E39" t="str">
        <f ca="1">IF(A39="","",VLOOKUP(学校情報入力!$C$7,登録データ!$Q$3:$T$300,3,FALSE))</f>
        <v/>
      </c>
      <c r="F39" t="str">
        <f ca="1">IF(A39="","",VLOOKUP(OFFSET(個人種目男子エントリー!$C$17,M39,0),登録データ!$A$3:$E$3000,5,FALSE))</f>
        <v/>
      </c>
      <c r="G39" t="str">
        <f ca="1">IF(A39="","",SUM(地区選択!$C$2*10000,OFFSET(個人種目男子エントリー!$C$17,M39,0)))</f>
        <v/>
      </c>
      <c r="H39" t="str">
        <f ca="1">IF(OFFSET(個人種目男子エントリー!$AR$17,M39,0)="","",CONCATENATE(OFFSET(個人種目男子エントリー!$AR$17,M39,0)," ",OFFSET(個人種目男子エントリー!$AG$17,M39,0)))</f>
        <v/>
      </c>
      <c r="I39" t="str">
        <f ca="1">IF(OFFSET(個人種目男子エントリー!$AR$18,M39,0)="","",CONCATENATE(OFFSET(個人種目男子エントリー!$AR$18,M39,0)," ",OFFSET(個人種目男子エントリー!$AG$18,M39,0)))</f>
        <v/>
      </c>
      <c r="J39" t="str">
        <f ca="1">IF(OFFSET(個人種目男子エントリー!$AR$19,M39,0)="","",CONCATENATE(OFFSET(個人種目男子エントリー!$AR$19,M39,0)," ",OFFSET(個人種目男子エントリー!$AG$19,M39,0)))</f>
        <v/>
      </c>
      <c r="M39">
        <v>111</v>
      </c>
    </row>
    <row r="40" spans="1:13">
      <c r="A40" t="str">
        <f ca="1">IF(OFFSET(個人種目男子エントリー!$C$17,M40,0)="","",SUM(地区選択!$C$2*100000000,10000000,OFFSET(個人種目男子エントリー!$C$17,M40,0)))</f>
        <v/>
      </c>
      <c r="B40" t="str">
        <f ca="1">IF(A40="","",CONCATENATE(OFFSET(個人種目男子エントリー!$D$17,M40,0),"(",OFFSET(個人種目男子エントリー!$F$17,M40,0),")"))</f>
        <v/>
      </c>
      <c r="C40" t="str">
        <f ca="1">IF(A40="","",OFFSET(個人種目男子エントリー!$E$17,M40,0))</f>
        <v/>
      </c>
      <c r="D40" t="str">
        <f t="shared" ca="1" si="0"/>
        <v/>
      </c>
      <c r="E40" t="str">
        <f ca="1">IF(A40="","",VLOOKUP(学校情報入力!$C$7,登録データ!$Q$3:$T$300,3,FALSE))</f>
        <v/>
      </c>
      <c r="F40" t="str">
        <f ca="1">IF(A40="","",VLOOKUP(OFFSET(個人種目男子エントリー!$C$17,M40,0),登録データ!$A$3:$E$3000,5,FALSE))</f>
        <v/>
      </c>
      <c r="G40" t="str">
        <f ca="1">IF(A40="","",SUM(地区選択!$C$2*10000,OFFSET(個人種目男子エントリー!$C$17,M40,0)))</f>
        <v/>
      </c>
      <c r="H40" t="str">
        <f ca="1">IF(OFFSET(個人種目男子エントリー!$AR$17,M40,0)="","",CONCATENATE(OFFSET(個人種目男子エントリー!$AR$17,M40,0)," ",OFFSET(個人種目男子エントリー!$AG$17,M40,0)))</f>
        <v/>
      </c>
      <c r="I40" t="str">
        <f ca="1">IF(OFFSET(個人種目男子エントリー!$AR$18,M40,0)="","",CONCATENATE(OFFSET(個人種目男子エントリー!$AR$18,M40,0)," ",OFFSET(個人種目男子エントリー!$AG$18,M40,0)))</f>
        <v/>
      </c>
      <c r="J40" t="str">
        <f ca="1">IF(OFFSET(個人種目男子エントリー!$AR$19,M40,0)="","",CONCATENATE(OFFSET(個人種目男子エントリー!$AR$19,M40,0)," ",OFFSET(個人種目男子エントリー!$AG$19,M40,0)))</f>
        <v/>
      </c>
      <c r="M40">
        <v>114</v>
      </c>
    </row>
    <row r="41" spans="1:13">
      <c r="A41" t="str">
        <f ca="1">IF(OFFSET(個人種目男子エントリー!$C$17,M41,0)="","",SUM(地区選択!$C$2*100000000,10000000,OFFSET(個人種目男子エントリー!$C$17,M41,0)))</f>
        <v/>
      </c>
      <c r="B41" t="str">
        <f ca="1">IF(A41="","",CONCATENATE(OFFSET(個人種目男子エントリー!$D$17,M41,0),"(",OFFSET(個人種目男子エントリー!$F$17,M41,0),")"))</f>
        <v/>
      </c>
      <c r="C41" t="str">
        <f ca="1">IF(A41="","",OFFSET(個人種目男子エントリー!$E$17,M41,0))</f>
        <v/>
      </c>
      <c r="D41" t="str">
        <f t="shared" ca="1" si="0"/>
        <v/>
      </c>
      <c r="E41" t="str">
        <f ca="1">IF(A41="","",VLOOKUP(学校情報入力!$C$7,登録データ!$Q$3:$T$300,3,FALSE))</f>
        <v/>
      </c>
      <c r="F41" t="str">
        <f ca="1">IF(A41="","",VLOOKUP(OFFSET(個人種目男子エントリー!$C$17,M41,0),登録データ!$A$3:$E$3000,5,FALSE))</f>
        <v/>
      </c>
      <c r="G41" t="str">
        <f ca="1">IF(A41="","",SUM(地区選択!$C$2*10000,OFFSET(個人種目男子エントリー!$C$17,M41,0)))</f>
        <v/>
      </c>
      <c r="H41" t="str">
        <f ca="1">IF(OFFSET(個人種目男子エントリー!$AR$17,M41,0)="","",CONCATENATE(OFFSET(個人種目男子エントリー!$AR$17,M41,0)," ",OFFSET(個人種目男子エントリー!$AG$17,M41,0)))</f>
        <v/>
      </c>
      <c r="I41" t="str">
        <f ca="1">IF(OFFSET(個人種目男子エントリー!$AR$18,M41,0)="","",CONCATENATE(OFFSET(個人種目男子エントリー!$AR$18,M41,0)," ",OFFSET(個人種目男子エントリー!$AG$18,M41,0)))</f>
        <v/>
      </c>
      <c r="J41" t="str">
        <f ca="1">IF(OFFSET(個人種目男子エントリー!$AR$19,M41,0)="","",CONCATENATE(OFFSET(個人種目男子エントリー!$AR$19,M41,0)," ",OFFSET(個人種目男子エントリー!$AG$19,M41,0)))</f>
        <v/>
      </c>
      <c r="M41">
        <v>117</v>
      </c>
    </row>
    <row r="42" spans="1:13">
      <c r="A42" t="str">
        <f ca="1">IF(OFFSET(個人種目男子エントリー!$C$17,M42,0)="","",SUM(地区選択!$C$2*100000000,10000000,OFFSET(個人種目男子エントリー!$C$17,M42,0)))</f>
        <v/>
      </c>
      <c r="B42" t="str">
        <f ca="1">IF(A42="","",CONCATENATE(OFFSET(個人種目男子エントリー!$D$17,M42,0),"(",OFFSET(個人種目男子エントリー!$F$17,M42,0),")"))</f>
        <v/>
      </c>
      <c r="C42" t="str">
        <f ca="1">IF(A42="","",OFFSET(個人種目男子エントリー!$E$17,M42,0))</f>
        <v/>
      </c>
      <c r="D42" t="str">
        <f t="shared" ca="1" si="0"/>
        <v/>
      </c>
      <c r="E42" t="str">
        <f ca="1">IF(A42="","",VLOOKUP(学校情報入力!$C$7,登録データ!$Q$3:$T$300,3,FALSE))</f>
        <v/>
      </c>
      <c r="F42" t="str">
        <f ca="1">IF(A42="","",VLOOKUP(OFFSET(個人種目男子エントリー!$C$17,M42,0),登録データ!$A$3:$E$3000,5,FALSE))</f>
        <v/>
      </c>
      <c r="G42" t="str">
        <f ca="1">IF(A42="","",SUM(地区選択!$C$2*10000,OFFSET(個人種目男子エントリー!$C$17,M42,0)))</f>
        <v/>
      </c>
      <c r="H42" t="str">
        <f ca="1">IF(OFFSET(個人種目男子エントリー!$AR$17,M42,0)="","",CONCATENATE(OFFSET(個人種目男子エントリー!$AR$17,M42,0)," ",OFFSET(個人種目男子エントリー!$AG$17,M42,0)))</f>
        <v/>
      </c>
      <c r="I42" t="str">
        <f ca="1">IF(OFFSET(個人種目男子エントリー!$AR$18,M42,0)="","",CONCATENATE(OFFSET(個人種目男子エントリー!$AR$18,M42,0)," ",OFFSET(個人種目男子エントリー!$AG$18,M42,0)))</f>
        <v/>
      </c>
      <c r="J42" t="str">
        <f ca="1">IF(OFFSET(個人種目男子エントリー!$AR$19,M42,0)="","",CONCATENATE(OFFSET(個人種目男子エントリー!$AR$19,M42,0)," ",OFFSET(個人種目男子エントリー!$AG$19,M42,0)))</f>
        <v/>
      </c>
      <c r="M42">
        <v>120</v>
      </c>
    </row>
    <row r="43" spans="1:13">
      <c r="A43" t="str">
        <f ca="1">IF(OFFSET(個人種目男子エントリー!$C$17,M43,0)="","",SUM(地区選択!$C$2*100000000,10000000,OFFSET(個人種目男子エントリー!$C$17,M43,0)))</f>
        <v/>
      </c>
      <c r="B43" t="str">
        <f ca="1">IF(A43="","",CONCATENATE(OFFSET(個人種目男子エントリー!$D$17,M43,0),"(",OFFSET(個人種目男子エントリー!$F$17,M43,0),")"))</f>
        <v/>
      </c>
      <c r="C43" t="str">
        <f ca="1">IF(A43="","",OFFSET(個人種目男子エントリー!$E$17,M43,0))</f>
        <v/>
      </c>
      <c r="D43" t="str">
        <f t="shared" ca="1" si="0"/>
        <v/>
      </c>
      <c r="E43" t="str">
        <f ca="1">IF(A43="","",VLOOKUP(学校情報入力!$C$7,登録データ!$Q$3:$T$300,3,FALSE))</f>
        <v/>
      </c>
      <c r="F43" t="str">
        <f ca="1">IF(A43="","",VLOOKUP(OFFSET(個人種目男子エントリー!$C$17,M43,0),登録データ!$A$3:$E$3000,5,FALSE))</f>
        <v/>
      </c>
      <c r="G43" t="str">
        <f ca="1">IF(A43="","",SUM(地区選択!$C$2*10000,OFFSET(個人種目男子エントリー!$C$17,M43,0)))</f>
        <v/>
      </c>
      <c r="H43" t="str">
        <f ca="1">IF(OFFSET(個人種目男子エントリー!$AR$17,M43,0)="","",CONCATENATE(OFFSET(個人種目男子エントリー!$AR$17,M43,0)," ",OFFSET(個人種目男子エントリー!$AG$17,M43,0)))</f>
        <v/>
      </c>
      <c r="I43" t="str">
        <f ca="1">IF(OFFSET(個人種目男子エントリー!$AR$18,M43,0)="","",CONCATENATE(OFFSET(個人種目男子エントリー!$AR$18,M43,0)," ",OFFSET(個人種目男子エントリー!$AG$18,M43,0)))</f>
        <v/>
      </c>
      <c r="J43" t="str">
        <f ca="1">IF(OFFSET(個人種目男子エントリー!$AR$19,M43,0)="","",CONCATENATE(OFFSET(個人種目男子エントリー!$AR$19,M43,0)," ",OFFSET(個人種目男子エントリー!$AG$19,M43,0)))</f>
        <v/>
      </c>
      <c r="M43">
        <v>123</v>
      </c>
    </row>
    <row r="44" spans="1:13">
      <c r="A44" t="str">
        <f ca="1">IF(OFFSET(個人種目男子エントリー!$C$17,M44,0)="","",SUM(地区選択!$C$2*100000000,10000000,OFFSET(個人種目男子エントリー!$C$17,M44,0)))</f>
        <v/>
      </c>
      <c r="B44" t="str">
        <f ca="1">IF(A44="","",CONCATENATE(OFFSET(個人種目男子エントリー!$D$17,M44,0),"(",OFFSET(個人種目男子エントリー!$F$17,M44,0),")"))</f>
        <v/>
      </c>
      <c r="C44" t="str">
        <f ca="1">IF(A44="","",OFFSET(個人種目男子エントリー!$E$17,M44,0))</f>
        <v/>
      </c>
      <c r="D44" t="str">
        <f t="shared" ca="1" si="0"/>
        <v/>
      </c>
      <c r="E44" t="str">
        <f ca="1">IF(A44="","",VLOOKUP(学校情報入力!$C$7,登録データ!$Q$3:$T$300,3,FALSE))</f>
        <v/>
      </c>
      <c r="F44" t="str">
        <f ca="1">IF(A44="","",VLOOKUP(OFFSET(個人種目男子エントリー!$C$17,M44,0),登録データ!$A$3:$E$3000,5,FALSE))</f>
        <v/>
      </c>
      <c r="G44" t="str">
        <f ca="1">IF(A44="","",SUM(地区選択!$C$2*10000,OFFSET(個人種目男子エントリー!$C$17,M44,0)))</f>
        <v/>
      </c>
      <c r="H44" t="str">
        <f ca="1">IF(OFFSET(個人種目男子エントリー!$AR$17,M44,0)="","",CONCATENATE(OFFSET(個人種目男子エントリー!$AR$17,M44,0)," ",OFFSET(個人種目男子エントリー!$AG$17,M44,0)))</f>
        <v/>
      </c>
      <c r="I44" t="str">
        <f ca="1">IF(OFFSET(個人種目男子エントリー!$AR$18,M44,0)="","",CONCATENATE(OFFSET(個人種目男子エントリー!$AR$18,M44,0)," ",OFFSET(個人種目男子エントリー!$AG$18,M44,0)))</f>
        <v/>
      </c>
      <c r="J44" t="str">
        <f ca="1">IF(OFFSET(個人種目男子エントリー!$AR$19,M44,0)="","",CONCATENATE(OFFSET(個人種目男子エントリー!$AR$19,M44,0)," ",OFFSET(個人種目男子エントリー!$AG$19,M44,0)))</f>
        <v/>
      </c>
      <c r="M44">
        <v>126</v>
      </c>
    </row>
    <row r="45" spans="1:13">
      <c r="A45" t="str">
        <f ca="1">IF(OFFSET(個人種目男子エントリー!$C$17,M45,0)="","",SUM(地区選択!$C$2*100000000,10000000,OFFSET(個人種目男子エントリー!$C$17,M45,0)))</f>
        <v/>
      </c>
      <c r="B45" t="str">
        <f ca="1">IF(A45="","",CONCATENATE(OFFSET(個人種目男子エントリー!$D$17,M45,0),"(",OFFSET(個人種目男子エントリー!$F$17,M45,0),")"))</f>
        <v/>
      </c>
      <c r="C45" t="str">
        <f ca="1">IF(A45="","",OFFSET(個人種目男子エントリー!$E$17,M45,0))</f>
        <v/>
      </c>
      <c r="D45" t="str">
        <f t="shared" ca="1" si="0"/>
        <v/>
      </c>
      <c r="E45" t="str">
        <f ca="1">IF(A45="","",VLOOKUP(学校情報入力!$C$7,登録データ!$Q$3:$T$300,3,FALSE))</f>
        <v/>
      </c>
      <c r="F45" t="str">
        <f ca="1">IF(A45="","",VLOOKUP(OFFSET(個人種目男子エントリー!$C$17,M45,0),登録データ!$A$3:$E$3000,5,FALSE))</f>
        <v/>
      </c>
      <c r="G45" t="str">
        <f ca="1">IF(A45="","",SUM(地区選択!$C$2*10000,OFFSET(個人種目男子エントリー!$C$17,M45,0)))</f>
        <v/>
      </c>
      <c r="H45" t="str">
        <f ca="1">IF(OFFSET(個人種目男子エントリー!$AR$17,M45,0)="","",CONCATENATE(OFFSET(個人種目男子エントリー!$AR$17,M45,0)," ",OFFSET(個人種目男子エントリー!$AG$17,M45,0)))</f>
        <v/>
      </c>
      <c r="I45" t="str">
        <f ca="1">IF(OFFSET(個人種目男子エントリー!$AR$18,M45,0)="","",CONCATENATE(OFFSET(個人種目男子エントリー!$AR$18,M45,0)," ",OFFSET(個人種目男子エントリー!$AG$18,M45,0)))</f>
        <v/>
      </c>
      <c r="J45" t="str">
        <f ca="1">IF(OFFSET(個人種目男子エントリー!$AR$19,M45,0)="","",CONCATENATE(OFFSET(個人種目男子エントリー!$AR$19,M45,0)," ",OFFSET(個人種目男子エントリー!$AG$19,M45,0)))</f>
        <v/>
      </c>
      <c r="M45">
        <v>129</v>
      </c>
    </row>
    <row r="46" spans="1:13">
      <c r="A46" t="str">
        <f ca="1">IF(OFFSET(個人種目男子エントリー!$C$17,M46,0)="","",SUM(地区選択!$C$2*100000000,10000000,OFFSET(個人種目男子エントリー!$C$17,M46,0)))</f>
        <v/>
      </c>
      <c r="B46" t="str">
        <f ca="1">IF(A46="","",CONCATENATE(OFFSET(個人種目男子エントリー!$D$17,M46,0),"(",OFFSET(個人種目男子エントリー!$F$17,M46,0),")"))</f>
        <v/>
      </c>
      <c r="C46" t="str">
        <f ca="1">IF(A46="","",OFFSET(個人種目男子エントリー!$E$17,M46,0))</f>
        <v/>
      </c>
      <c r="D46" t="str">
        <f t="shared" ca="1" si="0"/>
        <v/>
      </c>
      <c r="E46" t="str">
        <f ca="1">IF(A46="","",VLOOKUP(学校情報入力!$C$7,登録データ!$Q$3:$T$300,3,FALSE))</f>
        <v/>
      </c>
      <c r="F46" t="str">
        <f ca="1">IF(A46="","",VLOOKUP(OFFSET(個人種目男子エントリー!$C$17,M46,0),登録データ!$A$3:$E$3000,5,FALSE))</f>
        <v/>
      </c>
      <c r="G46" t="str">
        <f ca="1">IF(A46="","",SUM(地区選択!$C$2*10000,OFFSET(個人種目男子エントリー!$C$17,M46,0)))</f>
        <v/>
      </c>
      <c r="H46" t="str">
        <f ca="1">IF(OFFSET(個人種目男子エントリー!$AR$17,M46,0)="","",CONCATENATE(OFFSET(個人種目男子エントリー!$AR$17,M46,0)," ",OFFSET(個人種目男子エントリー!$AG$17,M46,0)))</f>
        <v/>
      </c>
      <c r="I46" t="str">
        <f ca="1">IF(OFFSET(個人種目男子エントリー!$AR$18,M46,0)="","",CONCATENATE(OFFSET(個人種目男子エントリー!$AR$18,M46,0)," ",OFFSET(個人種目男子エントリー!$AG$18,M46,0)))</f>
        <v/>
      </c>
      <c r="J46" t="str">
        <f ca="1">IF(OFFSET(個人種目男子エントリー!$AR$19,M46,0)="","",CONCATENATE(OFFSET(個人種目男子エントリー!$AR$19,M46,0)," ",OFFSET(個人種目男子エントリー!$AG$19,M46,0)))</f>
        <v/>
      </c>
      <c r="M46">
        <v>132</v>
      </c>
    </row>
    <row r="47" spans="1:13">
      <c r="A47" t="str">
        <f ca="1">IF(OFFSET(個人種目男子エントリー!$C$17,M47,0)="","",SUM(地区選択!$C$2*100000000,10000000,OFFSET(個人種目男子エントリー!$C$17,M47,0)))</f>
        <v/>
      </c>
      <c r="B47" t="str">
        <f ca="1">IF(A47="","",CONCATENATE(OFFSET(個人種目男子エントリー!$D$17,M47,0),"(",OFFSET(個人種目男子エントリー!$F$17,M47,0),")"))</f>
        <v/>
      </c>
      <c r="C47" t="str">
        <f ca="1">IF(A47="","",OFFSET(個人種目男子エントリー!$E$17,M47,0))</f>
        <v/>
      </c>
      <c r="D47" t="str">
        <f t="shared" ca="1" si="0"/>
        <v/>
      </c>
      <c r="E47" t="str">
        <f ca="1">IF(A47="","",VLOOKUP(学校情報入力!$C$7,登録データ!$Q$3:$T$300,3,FALSE))</f>
        <v/>
      </c>
      <c r="F47" t="str">
        <f ca="1">IF(A47="","",VLOOKUP(OFFSET(個人種目男子エントリー!$C$17,M47,0),登録データ!$A$3:$E$3000,5,FALSE))</f>
        <v/>
      </c>
      <c r="G47" t="str">
        <f ca="1">IF(A47="","",SUM(地区選択!$C$2*10000,OFFSET(個人種目男子エントリー!$C$17,M47,0)))</f>
        <v/>
      </c>
      <c r="H47" t="str">
        <f ca="1">IF(OFFSET(個人種目男子エントリー!$AR$17,M47,0)="","",CONCATENATE(OFFSET(個人種目男子エントリー!$AR$17,M47,0)," ",OFFSET(個人種目男子エントリー!$AG$17,M47,0)))</f>
        <v/>
      </c>
      <c r="I47" t="str">
        <f ca="1">IF(OFFSET(個人種目男子エントリー!$AR$18,M47,0)="","",CONCATENATE(OFFSET(個人種目男子エントリー!$AR$18,M47,0)," ",OFFSET(個人種目男子エントリー!$AG$18,M47,0)))</f>
        <v/>
      </c>
      <c r="J47" t="str">
        <f ca="1">IF(OFFSET(個人種目男子エントリー!$AR$19,M47,0)="","",CONCATENATE(OFFSET(個人種目男子エントリー!$AR$19,M47,0)," ",OFFSET(個人種目男子エントリー!$AG$19,M47,0)))</f>
        <v/>
      </c>
      <c r="M47">
        <v>135</v>
      </c>
    </row>
    <row r="48" spans="1:13">
      <c r="A48" t="str">
        <f ca="1">IF(OFFSET(個人種目男子エントリー!$C$17,M48,0)="","",SUM(地区選択!$C$2*100000000,10000000,OFFSET(個人種目男子エントリー!$C$17,M48,0)))</f>
        <v/>
      </c>
      <c r="B48" t="str">
        <f ca="1">IF(A48="","",CONCATENATE(OFFSET(個人種目男子エントリー!$D$17,M48,0),"(",OFFSET(個人種目男子エントリー!$F$17,M48,0),")"))</f>
        <v/>
      </c>
      <c r="C48" t="str">
        <f ca="1">IF(A48="","",OFFSET(個人種目男子エントリー!$E$17,M48,0))</f>
        <v/>
      </c>
      <c r="D48" t="str">
        <f t="shared" ca="1" si="0"/>
        <v/>
      </c>
      <c r="E48" t="str">
        <f ca="1">IF(A48="","",VLOOKUP(学校情報入力!$C$7,登録データ!$Q$3:$T$300,3,FALSE))</f>
        <v/>
      </c>
      <c r="F48" t="str">
        <f ca="1">IF(A48="","",VLOOKUP(OFFSET(個人種目男子エントリー!$C$17,M48,0),登録データ!$A$3:$E$3000,5,FALSE))</f>
        <v/>
      </c>
      <c r="G48" t="str">
        <f ca="1">IF(A48="","",SUM(地区選択!$C$2*10000,OFFSET(個人種目男子エントリー!$C$17,M48,0)))</f>
        <v/>
      </c>
      <c r="H48" t="str">
        <f ca="1">IF(OFFSET(個人種目男子エントリー!$AR$17,M48,0)="","",CONCATENATE(OFFSET(個人種目男子エントリー!$AR$17,M48,0)," ",OFFSET(個人種目男子エントリー!$AG$17,M48,0)))</f>
        <v/>
      </c>
      <c r="I48" t="str">
        <f ca="1">IF(OFFSET(個人種目男子エントリー!$AR$18,M48,0)="","",CONCATENATE(OFFSET(個人種目男子エントリー!$AR$18,M48,0)," ",OFFSET(個人種目男子エントリー!$AG$18,M48,0)))</f>
        <v/>
      </c>
      <c r="J48" t="str">
        <f ca="1">IF(OFFSET(個人種目男子エントリー!$AR$19,M48,0)="","",CONCATENATE(OFFSET(個人種目男子エントリー!$AR$19,M48,0)," ",OFFSET(個人種目男子エントリー!$AG$19,M48,0)))</f>
        <v/>
      </c>
      <c r="M48">
        <v>138</v>
      </c>
    </row>
    <row r="49" spans="1:13">
      <c r="A49" t="str">
        <f ca="1">IF(OFFSET(個人種目男子エントリー!$C$17,M49,0)="","",SUM(地区選択!$C$2*100000000,10000000,OFFSET(個人種目男子エントリー!$C$17,M49,0)))</f>
        <v/>
      </c>
      <c r="B49" t="str">
        <f ca="1">IF(A49="","",CONCATENATE(OFFSET(個人種目男子エントリー!$D$17,M49,0),"(",OFFSET(個人種目男子エントリー!$F$17,M49,0),")"))</f>
        <v/>
      </c>
      <c r="C49" t="str">
        <f ca="1">IF(A49="","",OFFSET(個人種目男子エントリー!$E$17,M49,0))</f>
        <v/>
      </c>
      <c r="D49" t="str">
        <f t="shared" ca="1" si="0"/>
        <v/>
      </c>
      <c r="E49" t="str">
        <f ca="1">IF(A49="","",VLOOKUP(学校情報入力!$C$7,登録データ!$Q$3:$T$300,3,FALSE))</f>
        <v/>
      </c>
      <c r="F49" t="str">
        <f ca="1">IF(A49="","",VLOOKUP(OFFSET(個人種目男子エントリー!$C$17,M49,0),登録データ!$A$3:$E$3000,5,FALSE))</f>
        <v/>
      </c>
      <c r="G49" t="str">
        <f ca="1">IF(A49="","",SUM(地区選択!$C$2*10000,OFFSET(個人種目男子エントリー!$C$17,M49,0)))</f>
        <v/>
      </c>
      <c r="H49" t="str">
        <f ca="1">IF(OFFSET(個人種目男子エントリー!$AR$17,M49,0)="","",CONCATENATE(OFFSET(個人種目男子エントリー!$AR$17,M49,0)," ",OFFSET(個人種目男子エントリー!$AG$17,M49,0)))</f>
        <v/>
      </c>
      <c r="I49" t="str">
        <f ca="1">IF(OFFSET(個人種目男子エントリー!$AR$18,M49,0)="","",CONCATENATE(OFFSET(個人種目男子エントリー!$AR$18,M49,0)," ",OFFSET(個人種目男子エントリー!$AG$18,M49,0)))</f>
        <v/>
      </c>
      <c r="J49" t="str">
        <f ca="1">IF(OFFSET(個人種目男子エントリー!$AR$19,M49,0)="","",CONCATENATE(OFFSET(個人種目男子エントリー!$AR$19,M49,0)," ",OFFSET(個人種目男子エントリー!$AG$19,M49,0)))</f>
        <v/>
      </c>
      <c r="M49">
        <v>141</v>
      </c>
    </row>
    <row r="50" spans="1:13">
      <c r="A50" t="str">
        <f ca="1">IF(OFFSET(個人種目男子エントリー!$C$17,M50,0)="","",SUM(地区選択!$C$2*100000000,10000000,OFFSET(個人種目男子エントリー!$C$17,M50,0)))</f>
        <v/>
      </c>
      <c r="B50" t="str">
        <f ca="1">IF(A50="","",CONCATENATE(OFFSET(個人種目男子エントリー!$D$17,M50,0),"(",OFFSET(個人種目男子エントリー!$F$17,M50,0),")"))</f>
        <v/>
      </c>
      <c r="C50" t="str">
        <f ca="1">IF(A50="","",OFFSET(個人種目男子エントリー!$E$17,M50,0))</f>
        <v/>
      </c>
      <c r="D50" t="str">
        <f t="shared" ca="1" si="0"/>
        <v/>
      </c>
      <c r="E50" t="str">
        <f ca="1">IF(A50="","",VLOOKUP(学校情報入力!$C$7,登録データ!$Q$3:$T$300,3,FALSE))</f>
        <v/>
      </c>
      <c r="F50" t="str">
        <f ca="1">IF(A50="","",VLOOKUP(OFFSET(個人種目男子エントリー!$C$17,M50,0),登録データ!$A$3:$E$3000,5,FALSE))</f>
        <v/>
      </c>
      <c r="G50" t="str">
        <f ca="1">IF(A50="","",SUM(地区選択!$C$2*10000,OFFSET(個人種目男子エントリー!$C$17,M50,0)))</f>
        <v/>
      </c>
      <c r="H50" t="str">
        <f ca="1">IF(OFFSET(個人種目男子エントリー!$AR$17,M50,0)="","",CONCATENATE(OFFSET(個人種目男子エントリー!$AR$17,M50,0)," ",OFFSET(個人種目男子エントリー!$AG$17,M50,0)))</f>
        <v/>
      </c>
      <c r="I50" t="str">
        <f ca="1">IF(OFFSET(個人種目男子エントリー!$AR$18,M50,0)="","",CONCATENATE(OFFSET(個人種目男子エントリー!$AR$18,M50,0)," ",OFFSET(個人種目男子エントリー!$AG$18,M50,0)))</f>
        <v/>
      </c>
      <c r="J50" t="str">
        <f ca="1">IF(OFFSET(個人種目男子エントリー!$AR$19,M50,0)="","",CONCATENATE(OFFSET(個人種目男子エントリー!$AR$19,M50,0)," ",OFFSET(個人種目男子エントリー!$AG$19,M50,0)))</f>
        <v/>
      </c>
      <c r="M50">
        <v>144</v>
      </c>
    </row>
    <row r="51" spans="1:13">
      <c r="A51" t="str">
        <f ca="1">IF(OFFSET(個人種目男子エントリー!$C$17,M51,0)="","",SUM(地区選択!$C$2*100000000,10000000,OFFSET(個人種目男子エントリー!$C$17,M51,0)))</f>
        <v/>
      </c>
      <c r="B51" t="str">
        <f ca="1">IF(A51="","",CONCATENATE(OFFSET(個人種目男子エントリー!$D$17,M51,0),"(",OFFSET(個人種目男子エントリー!$F$17,M51,0),")"))</f>
        <v/>
      </c>
      <c r="C51" t="str">
        <f ca="1">IF(A51="","",OFFSET(個人種目男子エントリー!$E$17,M51,0))</f>
        <v/>
      </c>
      <c r="D51" t="str">
        <f t="shared" ca="1" si="0"/>
        <v/>
      </c>
      <c r="E51" t="str">
        <f ca="1">IF(A51="","",VLOOKUP(学校情報入力!$C$7,登録データ!$Q$3:$T$300,3,FALSE))</f>
        <v/>
      </c>
      <c r="F51" t="str">
        <f ca="1">IF(A51="","",VLOOKUP(OFFSET(個人種目男子エントリー!$C$17,M51,0),登録データ!$A$3:$E$3000,5,FALSE))</f>
        <v/>
      </c>
      <c r="G51" t="str">
        <f ca="1">IF(A51="","",SUM(地区選択!$C$2*10000,OFFSET(個人種目男子エントリー!$C$17,M51,0)))</f>
        <v/>
      </c>
      <c r="H51" t="str">
        <f ca="1">IF(OFFSET(個人種目男子エントリー!$AR$17,M51,0)="","",CONCATENATE(OFFSET(個人種目男子エントリー!$AR$17,M51,0)," ",OFFSET(個人種目男子エントリー!$AG$17,M51,0)))</f>
        <v/>
      </c>
      <c r="I51" t="str">
        <f ca="1">IF(OFFSET(個人種目男子エントリー!$AR$18,M51,0)="","",CONCATENATE(OFFSET(個人種目男子エントリー!$AR$18,M51,0)," ",OFFSET(個人種目男子エントリー!$AG$18,M51,0)))</f>
        <v/>
      </c>
      <c r="J51" t="str">
        <f ca="1">IF(OFFSET(個人種目男子エントリー!$AR$19,M51,0)="","",CONCATENATE(OFFSET(個人種目男子エントリー!$AR$19,M51,0)," ",OFFSET(個人種目男子エントリー!$AG$19,M51,0)))</f>
        <v/>
      </c>
      <c r="M51">
        <v>147</v>
      </c>
    </row>
    <row r="52" spans="1:13">
      <c r="A52" t="str">
        <f ca="1">IF(OFFSET(個人種目男子エントリー!$C$17,M52,0)="","",SUM(地区選択!$C$2*100000000,10000000,OFFSET(個人種目男子エントリー!$C$17,M52,0)))</f>
        <v/>
      </c>
      <c r="B52" t="str">
        <f ca="1">IF(A52="","",CONCATENATE(OFFSET(個人種目男子エントリー!$D$17,M52,0),"(",OFFSET(個人種目男子エントリー!$F$17,M52,0),")"))</f>
        <v/>
      </c>
      <c r="C52" t="str">
        <f ca="1">IF(A52="","",OFFSET(個人種目男子エントリー!$E$17,M52,0))</f>
        <v/>
      </c>
      <c r="D52" t="str">
        <f t="shared" ca="1" si="0"/>
        <v/>
      </c>
      <c r="E52" t="str">
        <f ca="1">IF(A52="","",VLOOKUP(学校情報入力!$C$7,登録データ!$Q$3:$T$300,3,FALSE))</f>
        <v/>
      </c>
      <c r="F52" t="str">
        <f ca="1">IF(A52="","",VLOOKUP(OFFSET(個人種目男子エントリー!$C$17,M52,0),登録データ!$A$3:$E$3000,5,FALSE))</f>
        <v/>
      </c>
      <c r="G52" t="str">
        <f ca="1">IF(A52="","",SUM(地区選択!$C$2*10000,OFFSET(個人種目男子エントリー!$C$17,M52,0)))</f>
        <v/>
      </c>
      <c r="H52" t="str">
        <f ca="1">IF(OFFSET(個人種目男子エントリー!$AR$17,M52,0)="","",CONCATENATE(OFFSET(個人種目男子エントリー!$AR$17,M52,0)," ",OFFSET(個人種目男子エントリー!$AG$17,M52,0)))</f>
        <v/>
      </c>
      <c r="I52" t="str">
        <f ca="1">IF(OFFSET(個人種目男子エントリー!$AR$18,M52,0)="","",CONCATENATE(OFFSET(個人種目男子エントリー!$AR$18,M52,0)," ",OFFSET(個人種目男子エントリー!$AG$18,M52,0)))</f>
        <v/>
      </c>
      <c r="J52" t="str">
        <f ca="1">IF(OFFSET(個人種目男子エントリー!$AR$19,M52,0)="","",CONCATENATE(OFFSET(個人種目男子エントリー!$AR$19,M52,0)," ",OFFSET(個人種目男子エントリー!$AG$19,M52,0)))</f>
        <v/>
      </c>
      <c r="M52">
        <v>150</v>
      </c>
    </row>
    <row r="53" spans="1:13">
      <c r="A53" t="str">
        <f ca="1">IF(OFFSET(個人種目男子エントリー!$C$17,M53,0)="","",SUM(地区選択!$C$2*100000000,10000000,OFFSET(個人種目男子エントリー!$C$17,M53,0)))</f>
        <v/>
      </c>
      <c r="B53" t="str">
        <f ca="1">IF(A53="","",CONCATENATE(OFFSET(個人種目男子エントリー!$D$17,M53,0),"(",OFFSET(個人種目男子エントリー!$F$17,M53,0),")"))</f>
        <v/>
      </c>
      <c r="C53" t="str">
        <f ca="1">IF(A53="","",OFFSET(個人種目男子エントリー!$E$17,M53,0))</f>
        <v/>
      </c>
      <c r="D53" t="str">
        <f t="shared" ca="1" si="0"/>
        <v/>
      </c>
      <c r="E53" t="str">
        <f ca="1">IF(A53="","",VLOOKUP(学校情報入力!$C$7,登録データ!$Q$3:$T$300,3,FALSE))</f>
        <v/>
      </c>
      <c r="F53" t="str">
        <f ca="1">IF(A53="","",VLOOKUP(OFFSET(個人種目男子エントリー!$C$17,M53,0),登録データ!$A$3:$E$3000,5,FALSE))</f>
        <v/>
      </c>
      <c r="G53" t="str">
        <f ca="1">IF(A53="","",SUM(地区選択!$C$2*10000,OFFSET(個人種目男子エントリー!$C$17,M53,0)))</f>
        <v/>
      </c>
      <c r="H53" t="str">
        <f ca="1">IF(OFFSET(個人種目男子エントリー!$AR$17,M53,0)="","",CONCATENATE(OFFSET(個人種目男子エントリー!$AR$17,M53,0)," ",OFFSET(個人種目男子エントリー!$AG$17,M53,0)))</f>
        <v/>
      </c>
      <c r="I53" t="str">
        <f ca="1">IF(OFFSET(個人種目男子エントリー!$AR$18,M53,0)="","",CONCATENATE(OFFSET(個人種目男子エントリー!$AR$18,M53,0)," ",OFFSET(個人種目男子エントリー!$AG$18,M53,0)))</f>
        <v/>
      </c>
      <c r="J53" t="str">
        <f ca="1">IF(OFFSET(個人種目男子エントリー!$AR$19,M53,0)="","",CONCATENATE(OFFSET(個人種目男子エントリー!$AR$19,M53,0)," ",OFFSET(個人種目男子エントリー!$AG$19,M53,0)))</f>
        <v/>
      </c>
      <c r="M53">
        <v>153</v>
      </c>
    </row>
    <row r="54" spans="1:13">
      <c r="A54" t="str">
        <f ca="1">IF(OFFSET(個人種目男子エントリー!$C$17,M54,0)="","",SUM(地区選択!$C$2*100000000,10000000,OFFSET(個人種目男子エントリー!$C$17,M54,0)))</f>
        <v/>
      </c>
      <c r="B54" t="str">
        <f ca="1">IF(A54="","",CONCATENATE(OFFSET(個人種目男子エントリー!$D$17,M54,0),"(",OFFSET(個人種目男子エントリー!$F$17,M54,0),")"))</f>
        <v/>
      </c>
      <c r="C54" t="str">
        <f ca="1">IF(A54="","",OFFSET(個人種目男子エントリー!$E$17,M54,0))</f>
        <v/>
      </c>
      <c r="D54" t="str">
        <f t="shared" ca="1" si="0"/>
        <v/>
      </c>
      <c r="E54" t="str">
        <f ca="1">IF(A54="","",VLOOKUP(学校情報入力!$C$7,登録データ!$Q$3:$T$300,3,FALSE))</f>
        <v/>
      </c>
      <c r="F54" t="str">
        <f ca="1">IF(A54="","",VLOOKUP(OFFSET(個人種目男子エントリー!$C$17,M54,0),登録データ!$A$3:$E$3000,5,FALSE))</f>
        <v/>
      </c>
      <c r="G54" t="str">
        <f ca="1">IF(A54="","",SUM(地区選択!$C$2*10000,OFFSET(個人種目男子エントリー!$C$17,M54,0)))</f>
        <v/>
      </c>
      <c r="H54" t="str">
        <f ca="1">IF(OFFSET(個人種目男子エントリー!$AR$17,M54,0)="","",CONCATENATE(OFFSET(個人種目男子エントリー!$AR$17,M54,0)," ",OFFSET(個人種目男子エントリー!$AG$17,M54,0)))</f>
        <v/>
      </c>
      <c r="I54" t="str">
        <f ca="1">IF(OFFSET(個人種目男子エントリー!$AR$18,M54,0)="","",CONCATENATE(OFFSET(個人種目男子エントリー!$AR$18,M54,0)," ",OFFSET(個人種目男子エントリー!$AG$18,M54,0)))</f>
        <v/>
      </c>
      <c r="J54" t="str">
        <f ca="1">IF(OFFSET(個人種目男子エントリー!$AR$19,M54,0)="","",CONCATENATE(OFFSET(個人種目男子エントリー!$AR$19,M54,0)," ",OFFSET(個人種目男子エントリー!$AG$19,M54,0)))</f>
        <v/>
      </c>
      <c r="M54">
        <v>156</v>
      </c>
    </row>
    <row r="55" spans="1:13">
      <c r="A55" t="str">
        <f ca="1">IF(OFFSET(個人種目男子エントリー!$C$17,M55,0)="","",SUM(地区選択!$C$2*100000000,10000000,OFFSET(個人種目男子エントリー!$C$17,M55,0)))</f>
        <v/>
      </c>
      <c r="B55" t="str">
        <f ca="1">IF(A55="","",CONCATENATE(OFFSET(個人種目男子エントリー!$D$17,M55,0),"(",OFFSET(個人種目男子エントリー!$F$17,M55,0),")"))</f>
        <v/>
      </c>
      <c r="C55" t="str">
        <f ca="1">IF(A55="","",OFFSET(個人種目男子エントリー!$E$17,M55,0))</f>
        <v/>
      </c>
      <c r="D55" t="str">
        <f t="shared" ca="1" si="0"/>
        <v/>
      </c>
      <c r="E55" t="str">
        <f ca="1">IF(A55="","",VLOOKUP(学校情報入力!$C$7,登録データ!$Q$3:$T$300,3,FALSE))</f>
        <v/>
      </c>
      <c r="F55" t="str">
        <f ca="1">IF(A55="","",VLOOKUP(OFFSET(個人種目男子エントリー!$C$17,M55,0),登録データ!$A$3:$E$3000,5,FALSE))</f>
        <v/>
      </c>
      <c r="G55" t="str">
        <f ca="1">IF(A55="","",SUM(地区選択!$C$2*10000,OFFSET(個人種目男子エントリー!$C$17,M55,0)))</f>
        <v/>
      </c>
      <c r="H55" t="str">
        <f ca="1">IF(OFFSET(個人種目男子エントリー!$AR$17,M55,0)="","",CONCATENATE(OFFSET(個人種目男子エントリー!$AR$17,M55,0)," ",OFFSET(個人種目男子エントリー!$AG$17,M55,0)))</f>
        <v/>
      </c>
      <c r="I55" t="str">
        <f ca="1">IF(OFFSET(個人種目男子エントリー!$AR$18,M55,0)="","",CONCATENATE(OFFSET(個人種目男子エントリー!$AR$18,M55,0)," ",OFFSET(個人種目男子エントリー!$AG$18,M55,0)))</f>
        <v/>
      </c>
      <c r="J55" t="str">
        <f ca="1">IF(OFFSET(個人種目男子エントリー!$AR$19,M55,0)="","",CONCATENATE(OFFSET(個人種目男子エントリー!$AR$19,M55,0)," ",OFFSET(個人種目男子エントリー!$AG$19,M55,0)))</f>
        <v/>
      </c>
      <c r="M55">
        <v>159</v>
      </c>
    </row>
    <row r="56" spans="1:13">
      <c r="A56" t="str">
        <f ca="1">IF(OFFSET(個人種目男子エントリー!$C$17,M56,0)="","",SUM(地区選択!$C$2*100000000,10000000,OFFSET(個人種目男子エントリー!$C$17,M56,0)))</f>
        <v/>
      </c>
      <c r="B56" t="str">
        <f ca="1">IF(A56="","",CONCATENATE(OFFSET(個人種目男子エントリー!$D$17,M56,0),"(",OFFSET(個人種目男子エントリー!$F$17,M56,0),")"))</f>
        <v/>
      </c>
      <c r="C56" t="str">
        <f ca="1">IF(A56="","",OFFSET(個人種目男子エントリー!$E$17,M56,0))</f>
        <v/>
      </c>
      <c r="D56" t="str">
        <f t="shared" ca="1" si="0"/>
        <v/>
      </c>
      <c r="E56" t="str">
        <f ca="1">IF(A56="","",VLOOKUP(学校情報入力!$C$7,登録データ!$Q$3:$T$300,3,FALSE))</f>
        <v/>
      </c>
      <c r="F56" t="str">
        <f ca="1">IF(A56="","",VLOOKUP(OFFSET(個人種目男子エントリー!$C$17,M56,0),登録データ!$A$3:$E$3000,5,FALSE))</f>
        <v/>
      </c>
      <c r="G56" t="str">
        <f ca="1">IF(A56="","",SUM(地区選択!$C$2*10000,OFFSET(個人種目男子エントリー!$C$17,M56,0)))</f>
        <v/>
      </c>
      <c r="H56" t="str">
        <f ca="1">IF(OFFSET(個人種目男子エントリー!$AR$17,M56,0)="","",CONCATENATE(OFFSET(個人種目男子エントリー!$AR$17,M56,0)," ",OFFSET(個人種目男子エントリー!$AG$17,M56,0)))</f>
        <v/>
      </c>
      <c r="I56" t="str">
        <f ca="1">IF(OFFSET(個人種目男子エントリー!$AR$18,M56,0)="","",CONCATENATE(OFFSET(個人種目男子エントリー!$AR$18,M56,0)," ",OFFSET(個人種目男子エントリー!$AG$18,M56,0)))</f>
        <v/>
      </c>
      <c r="J56" t="str">
        <f ca="1">IF(OFFSET(個人種目男子エントリー!$AR$19,M56,0)="","",CONCATENATE(OFFSET(個人種目男子エントリー!$AR$19,M56,0)," ",OFFSET(個人種目男子エントリー!$AG$19,M56,0)))</f>
        <v/>
      </c>
      <c r="M56">
        <v>162</v>
      </c>
    </row>
    <row r="57" spans="1:13">
      <c r="A57" t="str">
        <f ca="1">IF(OFFSET(個人種目男子エントリー!$C$17,M57,0)="","",SUM(地区選択!$C$2*100000000,10000000,OFFSET(個人種目男子エントリー!$C$17,M57,0)))</f>
        <v/>
      </c>
      <c r="B57" t="str">
        <f ca="1">IF(A57="","",CONCATENATE(OFFSET(個人種目男子エントリー!$D$17,M57,0),"(",OFFSET(個人種目男子エントリー!$F$17,M57,0),")"))</f>
        <v/>
      </c>
      <c r="C57" t="str">
        <f ca="1">IF(A57="","",OFFSET(個人種目男子エントリー!$E$17,M57,0))</f>
        <v/>
      </c>
      <c r="D57" t="str">
        <f t="shared" ca="1" si="0"/>
        <v/>
      </c>
      <c r="E57" t="str">
        <f ca="1">IF(A57="","",VLOOKUP(学校情報入力!$C$7,登録データ!$Q$3:$T$300,3,FALSE))</f>
        <v/>
      </c>
      <c r="F57" t="str">
        <f ca="1">IF(A57="","",VLOOKUP(OFFSET(個人種目男子エントリー!$C$17,M57,0),登録データ!$A$3:$E$3000,5,FALSE))</f>
        <v/>
      </c>
      <c r="G57" t="str">
        <f ca="1">IF(A57="","",SUM(地区選択!$C$2*10000,OFFSET(個人種目男子エントリー!$C$17,M57,0)))</f>
        <v/>
      </c>
      <c r="H57" t="str">
        <f ca="1">IF(OFFSET(個人種目男子エントリー!$AR$17,M57,0)="","",CONCATENATE(OFFSET(個人種目男子エントリー!$AR$17,M57,0)," ",OFFSET(個人種目男子エントリー!$AG$17,M57,0)))</f>
        <v/>
      </c>
      <c r="I57" t="str">
        <f ca="1">IF(OFFSET(個人種目男子エントリー!$AR$18,M57,0)="","",CONCATENATE(OFFSET(個人種目男子エントリー!$AR$18,M57,0)," ",OFFSET(個人種目男子エントリー!$AG$18,M57,0)))</f>
        <v/>
      </c>
      <c r="J57" t="str">
        <f ca="1">IF(OFFSET(個人種目男子エントリー!$AR$19,M57,0)="","",CONCATENATE(OFFSET(個人種目男子エントリー!$AR$19,M57,0)," ",OFFSET(個人種目男子エントリー!$AG$19,M57,0)))</f>
        <v/>
      </c>
      <c r="M57">
        <v>165</v>
      </c>
    </row>
    <row r="58" spans="1:13">
      <c r="A58" t="str">
        <f ca="1">IF(OFFSET(個人種目男子エントリー!$C$17,M58,0)="","",SUM(地区選択!$C$2*100000000,10000000,OFFSET(個人種目男子エントリー!$C$17,M58,0)))</f>
        <v/>
      </c>
      <c r="B58" t="str">
        <f ca="1">IF(A58="","",CONCATENATE(OFFSET(個人種目男子エントリー!$D$17,M58,0),"(",OFFSET(個人種目男子エントリー!$F$17,M58,0),")"))</f>
        <v/>
      </c>
      <c r="C58" t="str">
        <f ca="1">IF(A58="","",OFFSET(個人種目男子エントリー!$E$17,M58,0))</f>
        <v/>
      </c>
      <c r="D58" t="str">
        <f t="shared" ca="1" si="0"/>
        <v/>
      </c>
      <c r="E58" t="str">
        <f ca="1">IF(A58="","",VLOOKUP(学校情報入力!$C$7,登録データ!$Q$3:$T$300,3,FALSE))</f>
        <v/>
      </c>
      <c r="F58" t="str">
        <f ca="1">IF(A58="","",VLOOKUP(OFFSET(個人種目男子エントリー!$C$17,M58,0),登録データ!$A$3:$E$3000,5,FALSE))</f>
        <v/>
      </c>
      <c r="G58" t="str">
        <f ca="1">IF(A58="","",SUM(地区選択!$C$2*10000,OFFSET(個人種目男子エントリー!$C$17,M58,0)))</f>
        <v/>
      </c>
      <c r="H58" t="str">
        <f ca="1">IF(OFFSET(個人種目男子エントリー!$AR$17,M58,0)="","",CONCATENATE(OFFSET(個人種目男子エントリー!$AR$17,M58,0)," ",OFFSET(個人種目男子エントリー!$AG$17,M58,0)))</f>
        <v/>
      </c>
      <c r="I58" t="str">
        <f ca="1">IF(OFFSET(個人種目男子エントリー!$AR$18,M58,0)="","",CONCATENATE(OFFSET(個人種目男子エントリー!$AR$18,M58,0)," ",OFFSET(個人種目男子エントリー!$AG$18,M58,0)))</f>
        <v/>
      </c>
      <c r="J58" t="str">
        <f ca="1">IF(OFFSET(個人種目男子エントリー!$AR$19,M58,0)="","",CONCATENATE(OFFSET(個人種目男子エントリー!$AR$19,M58,0)," ",OFFSET(個人種目男子エントリー!$AG$19,M58,0)))</f>
        <v/>
      </c>
      <c r="M58">
        <v>168</v>
      </c>
    </row>
    <row r="59" spans="1:13">
      <c r="A59" t="str">
        <f ca="1">IF(OFFSET(個人種目男子エントリー!$C$17,M59,0)="","",SUM(地区選択!$C$2*100000000,10000000,OFFSET(個人種目男子エントリー!$C$17,M59,0)))</f>
        <v/>
      </c>
      <c r="B59" t="str">
        <f ca="1">IF(A59="","",CONCATENATE(OFFSET(個人種目男子エントリー!$D$17,M59,0),"(",OFFSET(個人種目男子エントリー!$F$17,M59,0),")"))</f>
        <v/>
      </c>
      <c r="C59" t="str">
        <f ca="1">IF(A59="","",OFFSET(個人種目男子エントリー!$E$17,M59,0))</f>
        <v/>
      </c>
      <c r="D59" t="str">
        <f t="shared" ca="1" si="0"/>
        <v/>
      </c>
      <c r="E59" t="str">
        <f ca="1">IF(A59="","",VLOOKUP(学校情報入力!$C$7,登録データ!$Q$3:$T$300,3,FALSE))</f>
        <v/>
      </c>
      <c r="F59" t="str">
        <f ca="1">IF(A59="","",VLOOKUP(OFFSET(個人種目男子エントリー!$C$17,M59,0),登録データ!$A$3:$E$3000,5,FALSE))</f>
        <v/>
      </c>
      <c r="G59" t="str">
        <f ca="1">IF(A59="","",SUM(地区選択!$C$2*10000,OFFSET(個人種目男子エントリー!$C$17,M59,0)))</f>
        <v/>
      </c>
      <c r="H59" t="str">
        <f ca="1">IF(OFFSET(個人種目男子エントリー!$AR$17,M59,0)="","",CONCATENATE(OFFSET(個人種目男子エントリー!$AR$17,M59,0)," ",OFFSET(個人種目男子エントリー!$AG$17,M59,0)))</f>
        <v/>
      </c>
      <c r="I59" t="str">
        <f ca="1">IF(OFFSET(個人種目男子エントリー!$AR$18,M59,0)="","",CONCATENATE(OFFSET(個人種目男子エントリー!$AR$18,M59,0)," ",OFFSET(個人種目男子エントリー!$AG$18,M59,0)))</f>
        <v/>
      </c>
      <c r="J59" t="str">
        <f ca="1">IF(OFFSET(個人種目男子エントリー!$AR$19,M59,0)="","",CONCATENATE(OFFSET(個人種目男子エントリー!$AR$19,M59,0)," ",OFFSET(個人種目男子エントリー!$AG$19,M59,0)))</f>
        <v/>
      </c>
      <c r="M59">
        <v>171</v>
      </c>
    </row>
    <row r="60" spans="1:13">
      <c r="A60" t="str">
        <f ca="1">IF(OFFSET(個人種目男子エントリー!$C$17,M60,0)="","",SUM(地区選択!$C$2*100000000,10000000,OFFSET(個人種目男子エントリー!$C$17,M60,0)))</f>
        <v/>
      </c>
      <c r="B60" t="str">
        <f ca="1">IF(A60="","",CONCATENATE(OFFSET(個人種目男子エントリー!$D$17,M60,0),"(",OFFSET(個人種目男子エントリー!$F$17,M60,0),")"))</f>
        <v/>
      </c>
      <c r="C60" t="str">
        <f ca="1">IF(A60="","",OFFSET(個人種目男子エントリー!$E$17,M60,0))</f>
        <v/>
      </c>
      <c r="D60" t="str">
        <f t="shared" ca="1" si="0"/>
        <v/>
      </c>
      <c r="E60" t="str">
        <f ca="1">IF(A60="","",VLOOKUP(学校情報入力!$C$7,登録データ!$Q$3:$T$300,3,FALSE))</f>
        <v/>
      </c>
      <c r="F60" t="str">
        <f ca="1">IF(A60="","",VLOOKUP(OFFSET(個人種目男子エントリー!$C$17,M60,0),登録データ!$A$3:$E$3000,5,FALSE))</f>
        <v/>
      </c>
      <c r="G60" t="str">
        <f ca="1">IF(A60="","",SUM(地区選択!$C$2*10000,OFFSET(個人種目男子エントリー!$C$17,M60,0)))</f>
        <v/>
      </c>
      <c r="H60" t="str">
        <f ca="1">IF(OFFSET(個人種目男子エントリー!$AR$17,M60,0)="","",CONCATENATE(OFFSET(個人種目男子エントリー!$AR$17,M60,0)," ",OFFSET(個人種目男子エントリー!$AG$17,M60,0)))</f>
        <v/>
      </c>
      <c r="I60" t="str">
        <f ca="1">IF(OFFSET(個人種目男子エントリー!$AR$18,M60,0)="","",CONCATENATE(OFFSET(個人種目男子エントリー!$AR$18,M60,0)," ",OFFSET(個人種目男子エントリー!$AG$18,M60,0)))</f>
        <v/>
      </c>
      <c r="J60" t="str">
        <f ca="1">IF(OFFSET(個人種目男子エントリー!$AR$19,M60,0)="","",CONCATENATE(OFFSET(個人種目男子エントリー!$AR$19,M60,0)," ",OFFSET(個人種目男子エントリー!$AG$19,M60,0)))</f>
        <v/>
      </c>
      <c r="M60">
        <v>174</v>
      </c>
    </row>
    <row r="61" spans="1:13">
      <c r="A61" t="str">
        <f ca="1">IF(OFFSET(個人種目男子エントリー!$C$17,M61,0)="","",SUM(地区選択!$C$2*100000000,10000000,OFFSET(個人種目男子エントリー!$C$17,M61,0)))</f>
        <v/>
      </c>
      <c r="B61" t="str">
        <f ca="1">IF(A61="","",CONCATENATE(OFFSET(個人種目男子エントリー!$D$17,M61,0),"(",OFFSET(個人種目男子エントリー!$F$17,M61,0),")"))</f>
        <v/>
      </c>
      <c r="C61" t="str">
        <f ca="1">IF(A61="","",OFFSET(個人種目男子エントリー!$E$17,M61,0))</f>
        <v/>
      </c>
      <c r="D61" t="str">
        <f t="shared" ca="1" si="0"/>
        <v/>
      </c>
      <c r="E61" t="str">
        <f ca="1">IF(A61="","",VLOOKUP(学校情報入力!$C$7,登録データ!$Q$3:$T$300,3,FALSE))</f>
        <v/>
      </c>
      <c r="F61" t="str">
        <f ca="1">IF(A61="","",VLOOKUP(OFFSET(個人種目男子エントリー!$C$17,M61,0),登録データ!$A$3:$E$3000,5,FALSE))</f>
        <v/>
      </c>
      <c r="G61" t="str">
        <f ca="1">IF(A61="","",SUM(地区選択!$C$2*10000,OFFSET(個人種目男子エントリー!$C$17,M61,0)))</f>
        <v/>
      </c>
      <c r="H61" t="str">
        <f ca="1">IF(OFFSET(個人種目男子エントリー!$AR$17,M61,0)="","",CONCATENATE(OFFSET(個人種目男子エントリー!$AR$17,M61,0)," ",OFFSET(個人種目男子エントリー!$AG$17,M61,0)))</f>
        <v/>
      </c>
      <c r="I61" t="str">
        <f ca="1">IF(OFFSET(個人種目男子エントリー!$AR$18,M61,0)="","",CONCATENATE(OFFSET(個人種目男子エントリー!$AR$18,M61,0)," ",OFFSET(個人種目男子エントリー!$AG$18,M61,0)))</f>
        <v/>
      </c>
      <c r="J61" t="str">
        <f ca="1">IF(OFFSET(個人種目男子エントリー!$AR$19,M61,0)="","",CONCATENATE(OFFSET(個人種目男子エントリー!$AR$19,M61,0)," ",OFFSET(個人種目男子エントリー!$AG$19,M61,0)))</f>
        <v/>
      </c>
      <c r="M61">
        <v>177</v>
      </c>
    </row>
  </sheetData>
  <phoneticPr fontId="2"/>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61"/>
  <sheetViews>
    <sheetView workbookViewId="0">
      <selection activeCell="A2" sqref="A2"/>
    </sheetView>
  </sheetViews>
  <sheetFormatPr defaultColWidth="13" defaultRowHeight="14.25"/>
  <cols>
    <col min="1" max="1" width="15.125" customWidth="1"/>
    <col min="2" max="2" width="14.5" customWidth="1"/>
    <col min="3" max="3" width="12.625" customWidth="1"/>
    <col min="4" max="7" width="8.875" customWidth="1"/>
    <col min="8" max="11" width="15.375" customWidth="1"/>
    <col min="13" max="13" width="4.5" bestFit="1" customWidth="1"/>
  </cols>
  <sheetData>
    <row r="1" spans="1:13">
      <c r="A1" s="127" t="s">
        <v>203</v>
      </c>
      <c r="B1" s="128" t="s">
        <v>204</v>
      </c>
      <c r="C1" s="128" t="s">
        <v>205</v>
      </c>
      <c r="D1" s="128" t="s">
        <v>206</v>
      </c>
      <c r="E1" s="128" t="s">
        <v>207</v>
      </c>
      <c r="F1" s="128" t="s">
        <v>211</v>
      </c>
      <c r="G1" s="128" t="s">
        <v>208</v>
      </c>
      <c r="H1" s="128" t="s">
        <v>209</v>
      </c>
      <c r="I1" s="128" t="s">
        <v>212</v>
      </c>
      <c r="J1" s="128" t="s">
        <v>210</v>
      </c>
      <c r="K1" s="129" t="s">
        <v>312</v>
      </c>
      <c r="L1" s="129" t="s">
        <v>327</v>
      </c>
    </row>
    <row r="2" spans="1:13">
      <c r="A2" t="str">
        <f ca="1">IF(OFFSET(個人種目女子エントリー!$C$17,M2,0)="","",SUM(地区選択!$C$2*100000000,20000000,OFFSET(個人種目女子エントリー!$C$17,M2,0)))</f>
        <v/>
      </c>
      <c r="B2" t="str">
        <f ca="1">IF(A2="","",CONCATENATE(OFFSET(個人種目女子エントリー!$D$17,M2,0),"(",OFFSET(個人種目女子エントリー!$F$17,M2,0),")"))</f>
        <v/>
      </c>
      <c r="C2" t="str">
        <f ca="1">IF(A2="","",OFFSET(個人種目女子エントリー!$E$17,M2,0))</f>
        <v/>
      </c>
      <c r="D2" t="str">
        <f ca="1">IF(A2="","",2)</f>
        <v/>
      </c>
      <c r="E2" t="str">
        <f ca="1">IF(A2="","",VLOOKUP(学校情報入力!$C$7,登録データ!$Q$3:$T$300,3,FALSE))</f>
        <v/>
      </c>
      <c r="F2" t="str">
        <f ca="1">IF(A2="","",VLOOKUP(OFFSET(個人種目女子エントリー!$C$17,M2,0),登録データ!$H$3:$L$3000,5,FALSE))</f>
        <v/>
      </c>
      <c r="G2" t="str">
        <f ca="1">IF(A2="","",SUM(地区選択!$C$2*10000,OFFSET(個人種目女子エントリー!$C$17,M2,0)))</f>
        <v/>
      </c>
      <c r="H2" t="str">
        <f ca="1">IF(OFFSET(個人種目女子エントリー!$AR$17,M2,0)="","",CONCATENATE(OFFSET(個人種目女子エントリー!$AR$17,M2,0)," ",OFFSET(個人種目女子エントリー!$AG$17,M2,0)))</f>
        <v/>
      </c>
      <c r="I2" t="str">
        <f ca="1">IF(OFFSET(個人種目女子エントリー!$AR$18,M2,0)="","",CONCATENATE(OFFSET(個人種目女子エントリー!$AR$18,M2,0)," ",OFFSET(個人種目女子エントリー!$AG$18,M2,0)))</f>
        <v/>
      </c>
      <c r="J2" t="str">
        <f ca="1">IF(OFFSET(個人種目女子エントリー!$AR$19,M2,0)="","",CONCATENATE(OFFSET(個人種目女子エントリー!$AR$19,M2,0)," ",OFFSET(個人種目女子エントリー!$AG$19,M2,0)))</f>
        <v/>
      </c>
      <c r="K2" s="30">
        <f>学校情報入力!$C$7</f>
        <v>0</v>
      </c>
      <c r="L2">
        <f>学校情報入力!$D$21*2200</f>
        <v>0</v>
      </c>
      <c r="M2">
        <v>0</v>
      </c>
    </row>
    <row r="3" spans="1:13">
      <c r="A3" t="str">
        <f ca="1">IF(OFFSET(個人種目女子エントリー!$C$17,M3,0)="","",SUM(地区選択!$C$2*100000000,20000000,OFFSET(個人種目女子エントリー!$C$17,M3,0)))</f>
        <v/>
      </c>
      <c r="B3" t="str">
        <f ca="1">IF(A3="","",CONCATENATE(OFFSET(個人種目女子エントリー!$D$17,M3,0),"(",OFFSET(個人種目女子エントリー!$F$17,M3,0),")"))</f>
        <v/>
      </c>
      <c r="C3" t="str">
        <f ca="1">IF(A3="","",OFFSET(個人種目女子エントリー!$E$17,M3,0))</f>
        <v/>
      </c>
      <c r="D3" t="str">
        <f t="shared" ref="D3:D61" ca="1" si="0">IF(A3="","",2)</f>
        <v/>
      </c>
      <c r="E3" t="str">
        <f ca="1">IF(A3="","",VLOOKUP(学校情報入力!$C$7,登録データ!$Q$3:$T$300,3,FALSE))</f>
        <v/>
      </c>
      <c r="F3" t="str">
        <f ca="1">IF(A3="","",VLOOKUP(OFFSET(個人種目女子エントリー!$C$17,M3,0),登録データ!$H$3:$L$3000,5,FALSE))</f>
        <v/>
      </c>
      <c r="G3" t="str">
        <f ca="1">IF(A3="","",SUM(地区選択!$C$2*10000,OFFSET(個人種目女子エントリー!$C$17,M3,0)))</f>
        <v/>
      </c>
      <c r="H3" t="str">
        <f ca="1">IF(OFFSET(個人種目女子エントリー!$AR$17,M3,0)="","",CONCATENATE(OFFSET(個人種目女子エントリー!$AR$17,M3,0)," ",OFFSET(個人種目女子エントリー!$AG$17,M3,0)))</f>
        <v/>
      </c>
      <c r="I3" t="str">
        <f ca="1">IF(OFFSET(個人種目女子エントリー!$AR$18,M3,0)="","",CONCATENATE(OFFSET(個人種目女子エントリー!$AR$18,M3,0)," ",OFFSET(個人種目女子エントリー!$AG$18,M3,0)))</f>
        <v/>
      </c>
      <c r="J3" t="str">
        <f ca="1">IF(OFFSET(個人種目女子エントリー!$AR$19,M3,0)="","",CONCATENATE(OFFSET(個人種目女子エントリー!$AR$19,M3,0)," ",OFFSET(個人種目女子エントリー!$AG$19,M3,0)))</f>
        <v/>
      </c>
      <c r="M3">
        <v>3</v>
      </c>
    </row>
    <row r="4" spans="1:13">
      <c r="A4" t="str">
        <f ca="1">IF(OFFSET(個人種目女子エントリー!$C$17,M4,0)="","",SUM(地区選択!$C$2*100000000,20000000,OFFSET(個人種目女子エントリー!$C$17,M4,0)))</f>
        <v/>
      </c>
      <c r="B4" t="str">
        <f ca="1">IF(A4="","",CONCATENATE(OFFSET(個人種目女子エントリー!$D$17,M4,0),"(",OFFSET(個人種目女子エントリー!$F$17,M4,0),")"))</f>
        <v/>
      </c>
      <c r="C4" t="str">
        <f ca="1">IF(A4="","",OFFSET(個人種目女子エントリー!$E$17,M4,0))</f>
        <v/>
      </c>
      <c r="D4" t="str">
        <f t="shared" ca="1" si="0"/>
        <v/>
      </c>
      <c r="E4" t="str">
        <f ca="1">IF(A4="","",VLOOKUP(学校情報入力!$C$7,登録データ!$Q$3:$T$300,3,FALSE))</f>
        <v/>
      </c>
      <c r="F4" t="str">
        <f ca="1">IF(A4="","",VLOOKUP(OFFSET(個人種目女子エントリー!$C$17,M4,0),登録データ!$H$3:$L$3000,5,FALSE))</f>
        <v/>
      </c>
      <c r="G4" t="str">
        <f ca="1">IF(A4="","",SUM(地区選択!$C$2*10000,OFFSET(個人種目女子エントリー!$C$17,M4,0)))</f>
        <v/>
      </c>
      <c r="H4" t="str">
        <f ca="1">IF(OFFSET(個人種目女子エントリー!$AR$17,M4,0)="","",CONCATENATE(OFFSET(個人種目女子エントリー!$AR$17,M4,0)," ",OFFSET(個人種目女子エントリー!$AG$17,M4,0)))</f>
        <v/>
      </c>
      <c r="I4" t="str">
        <f ca="1">IF(OFFSET(個人種目女子エントリー!$AR$18,M4,0)="","",CONCATENATE(OFFSET(個人種目女子エントリー!$AR$18,M4,0)," ",OFFSET(個人種目女子エントリー!$AG$18,M4,0)))</f>
        <v/>
      </c>
      <c r="J4" t="str">
        <f ca="1">IF(OFFSET(個人種目女子エントリー!$AR$19,M4,0)="","",CONCATENATE(OFFSET(個人種目女子エントリー!$AR$19,M4,0)," ",OFFSET(個人種目女子エントリー!$AG$19,M4,0)))</f>
        <v/>
      </c>
      <c r="M4">
        <v>6</v>
      </c>
    </row>
    <row r="5" spans="1:13">
      <c r="A5" t="str">
        <f ca="1">IF(OFFSET(個人種目女子エントリー!$C$17,M5,0)="","",SUM(地区選択!$C$2*100000000,20000000,OFFSET(個人種目女子エントリー!$C$17,M5,0)))</f>
        <v/>
      </c>
      <c r="B5" t="str">
        <f ca="1">IF(A5="","",CONCATENATE(OFFSET(個人種目女子エントリー!$D$17,M5,0),"(",OFFSET(個人種目女子エントリー!$F$17,M5,0),")"))</f>
        <v/>
      </c>
      <c r="C5" t="str">
        <f ca="1">IF(A5="","",OFFSET(個人種目女子エントリー!$E$17,M5,0))</f>
        <v/>
      </c>
      <c r="D5" t="str">
        <f t="shared" ca="1" si="0"/>
        <v/>
      </c>
      <c r="E5" t="str">
        <f ca="1">IF(A5="","",VLOOKUP(学校情報入力!$C$7,登録データ!$Q$3:$T$300,3,FALSE))</f>
        <v/>
      </c>
      <c r="F5" t="str">
        <f ca="1">IF(A5="","",VLOOKUP(OFFSET(個人種目女子エントリー!$C$17,M5,0),登録データ!$H$3:$L$3000,5,FALSE))</f>
        <v/>
      </c>
      <c r="G5" t="str">
        <f ca="1">IF(A5="","",SUM(地区選択!$C$2*10000,OFFSET(個人種目女子エントリー!$C$17,M5,0)))</f>
        <v/>
      </c>
      <c r="H5" t="str">
        <f ca="1">IF(OFFSET(個人種目女子エントリー!$AR$17,M5,0)="","",CONCATENATE(OFFSET(個人種目女子エントリー!$AR$17,M5,0)," ",OFFSET(個人種目女子エントリー!$AG$17,M5,0)))</f>
        <v/>
      </c>
      <c r="I5" t="str">
        <f ca="1">IF(OFFSET(個人種目女子エントリー!$AR$18,M5,0)="","",CONCATENATE(OFFSET(個人種目女子エントリー!$AR$18,M5,0)," ",OFFSET(個人種目女子エントリー!$AG$18,M5,0)))</f>
        <v/>
      </c>
      <c r="J5" t="str">
        <f ca="1">IF(OFFSET(個人種目女子エントリー!$AR$19,M5,0)="","",CONCATENATE(OFFSET(個人種目女子エントリー!$AR$19,M5,0)," ",OFFSET(個人種目女子エントリー!$AG$19,M5,0)))</f>
        <v/>
      </c>
      <c r="M5">
        <v>9</v>
      </c>
    </row>
    <row r="6" spans="1:13">
      <c r="A6" t="str">
        <f ca="1">IF(OFFSET(個人種目女子エントリー!$C$17,M6,0)="","",SUM(地区選択!$C$2*100000000,20000000,OFFSET(個人種目女子エントリー!$C$17,M6,0)))</f>
        <v/>
      </c>
      <c r="B6" t="str">
        <f ca="1">IF(A6="","",CONCATENATE(OFFSET(個人種目女子エントリー!$D$17,M6,0),"(",OFFSET(個人種目女子エントリー!$F$17,M6,0),")"))</f>
        <v/>
      </c>
      <c r="C6" t="str">
        <f ca="1">IF(A6="","",OFFSET(個人種目女子エントリー!$E$17,M6,0))</f>
        <v/>
      </c>
      <c r="D6" t="str">
        <f t="shared" ca="1" si="0"/>
        <v/>
      </c>
      <c r="E6" t="str">
        <f ca="1">IF(A6="","",VLOOKUP(学校情報入力!$C$7,登録データ!$Q$3:$T$300,3,FALSE))</f>
        <v/>
      </c>
      <c r="F6" t="str">
        <f ca="1">IF(A6="","",VLOOKUP(OFFSET(個人種目女子エントリー!$C$17,M6,0),登録データ!$H$3:$L$3000,5,FALSE))</f>
        <v/>
      </c>
      <c r="G6" t="str">
        <f ca="1">IF(A6="","",SUM(地区選択!$C$2*10000,OFFSET(個人種目女子エントリー!$C$17,M6,0)))</f>
        <v/>
      </c>
      <c r="H6" t="str">
        <f ca="1">IF(OFFSET(個人種目女子エントリー!$AR$17,M6,0)="","",CONCATENATE(OFFSET(個人種目女子エントリー!$AR$17,M6,0)," ",OFFSET(個人種目女子エントリー!$AG$17,M6,0)))</f>
        <v/>
      </c>
      <c r="I6" t="str">
        <f ca="1">IF(OFFSET(個人種目女子エントリー!$AR$18,M6,0)="","",CONCATENATE(OFFSET(個人種目女子エントリー!$AR$18,M6,0)," ",OFFSET(個人種目女子エントリー!$AG$18,M6,0)))</f>
        <v/>
      </c>
      <c r="J6" t="str">
        <f ca="1">IF(OFFSET(個人種目女子エントリー!$AR$19,M6,0)="","",CONCATENATE(OFFSET(個人種目女子エントリー!$AR$19,M6,0)," ",OFFSET(個人種目女子エントリー!$AG$19,M6,0)))</f>
        <v/>
      </c>
      <c r="M6">
        <v>12</v>
      </c>
    </row>
    <row r="7" spans="1:13">
      <c r="A7" t="str">
        <f ca="1">IF(OFFSET(個人種目女子エントリー!$C$17,M7,0)="","",SUM(地区選択!$C$2*100000000,20000000,OFFSET(個人種目女子エントリー!$C$17,M7,0)))</f>
        <v/>
      </c>
      <c r="B7" t="str">
        <f ca="1">IF(A7="","",CONCATENATE(OFFSET(個人種目女子エントリー!$D$17,M7,0),"(",OFFSET(個人種目女子エントリー!$F$17,M7,0),")"))</f>
        <v/>
      </c>
      <c r="C7" t="str">
        <f ca="1">IF(A7="","",OFFSET(個人種目女子エントリー!$E$17,M7,0))</f>
        <v/>
      </c>
      <c r="D7" t="str">
        <f t="shared" ca="1" si="0"/>
        <v/>
      </c>
      <c r="E7" t="str">
        <f ca="1">IF(A7="","",VLOOKUP(学校情報入力!$C$7,登録データ!$Q$3:$T$300,3,FALSE))</f>
        <v/>
      </c>
      <c r="F7" t="str">
        <f ca="1">IF(A7="","",VLOOKUP(OFFSET(個人種目女子エントリー!$C$17,M7,0),登録データ!$H$3:$L$3000,5,FALSE))</f>
        <v/>
      </c>
      <c r="G7" t="str">
        <f ca="1">IF(A7="","",SUM(地区選択!$C$2*10000,OFFSET(個人種目女子エントリー!$C$17,M7,0)))</f>
        <v/>
      </c>
      <c r="H7" t="str">
        <f ca="1">IF(OFFSET(個人種目女子エントリー!$AR$17,M7,0)="","",CONCATENATE(OFFSET(個人種目女子エントリー!$AR$17,M7,0)," ",OFFSET(個人種目女子エントリー!$AG$17,M7,0)))</f>
        <v/>
      </c>
      <c r="I7" t="str">
        <f ca="1">IF(OFFSET(個人種目女子エントリー!$AR$18,M7,0)="","",CONCATENATE(OFFSET(個人種目女子エントリー!$AR$18,M7,0)," ",OFFSET(個人種目女子エントリー!$AG$18,M7,0)))</f>
        <v/>
      </c>
      <c r="J7" t="str">
        <f ca="1">IF(OFFSET(個人種目女子エントリー!$AR$19,M7,0)="","",CONCATENATE(OFFSET(個人種目女子エントリー!$AR$19,M7,0)," ",OFFSET(個人種目女子エントリー!$AG$19,M7,0)))</f>
        <v/>
      </c>
      <c r="M7">
        <v>15</v>
      </c>
    </row>
    <row r="8" spans="1:13">
      <c r="A8" t="str">
        <f ca="1">IF(OFFSET(個人種目女子エントリー!$C$17,M8,0)="","",SUM(地区選択!$C$2*100000000,20000000,OFFSET(個人種目女子エントリー!$C$17,M8,0)))</f>
        <v/>
      </c>
      <c r="B8" t="str">
        <f ca="1">IF(A8="","",CONCATENATE(OFFSET(個人種目女子エントリー!$D$17,M8,0),"(",OFFSET(個人種目女子エントリー!$F$17,M8,0),")"))</f>
        <v/>
      </c>
      <c r="C8" t="str">
        <f ca="1">IF(A8="","",OFFSET(個人種目女子エントリー!$E$17,M8,0))</f>
        <v/>
      </c>
      <c r="D8" t="str">
        <f t="shared" ca="1" si="0"/>
        <v/>
      </c>
      <c r="E8" t="str">
        <f ca="1">IF(A8="","",VLOOKUP(学校情報入力!$C$7,登録データ!$Q$3:$T$300,3,FALSE))</f>
        <v/>
      </c>
      <c r="F8" t="str">
        <f ca="1">IF(A8="","",VLOOKUP(OFFSET(個人種目女子エントリー!$C$17,M8,0),登録データ!$H$3:$L$3000,5,FALSE))</f>
        <v/>
      </c>
      <c r="G8" t="str">
        <f ca="1">IF(A8="","",SUM(地区選択!$C$2*10000,OFFSET(個人種目女子エントリー!$C$17,M8,0)))</f>
        <v/>
      </c>
      <c r="H8" t="str">
        <f ca="1">IF(OFFSET(個人種目女子エントリー!$AR$17,M8,0)="","",CONCATENATE(OFFSET(個人種目女子エントリー!$AR$17,M8,0)," ",OFFSET(個人種目女子エントリー!$AG$17,M8,0)))</f>
        <v/>
      </c>
      <c r="I8" t="str">
        <f ca="1">IF(OFFSET(個人種目女子エントリー!$AR$18,M8,0)="","",CONCATENATE(OFFSET(個人種目女子エントリー!$AR$18,M8,0)," ",OFFSET(個人種目女子エントリー!$AG$18,M8,0)))</f>
        <v/>
      </c>
      <c r="J8" t="str">
        <f ca="1">IF(OFFSET(個人種目女子エントリー!$AR$19,M8,0)="","",CONCATENATE(OFFSET(個人種目女子エントリー!$AR$19,M8,0)," ",OFFSET(個人種目女子エントリー!$AG$19,M8,0)))</f>
        <v/>
      </c>
      <c r="M8">
        <v>18</v>
      </c>
    </row>
    <row r="9" spans="1:13">
      <c r="A9" t="str">
        <f ca="1">IF(OFFSET(個人種目女子エントリー!$C$17,M9,0)="","",SUM(地区選択!$C$2*100000000,20000000,OFFSET(個人種目女子エントリー!$C$17,M9,0)))</f>
        <v/>
      </c>
      <c r="B9" t="str">
        <f ca="1">IF(A9="","",CONCATENATE(OFFSET(個人種目女子エントリー!$D$17,M9,0),"(",OFFSET(個人種目女子エントリー!$F$17,M9,0),")"))</f>
        <v/>
      </c>
      <c r="C9" t="str">
        <f ca="1">IF(A9="","",OFFSET(個人種目女子エントリー!$E$17,M9,0))</f>
        <v/>
      </c>
      <c r="D9" t="str">
        <f t="shared" ca="1" si="0"/>
        <v/>
      </c>
      <c r="E9" t="str">
        <f ca="1">IF(A9="","",VLOOKUP(学校情報入力!$C$7,登録データ!$Q$3:$T$300,3,FALSE))</f>
        <v/>
      </c>
      <c r="F9" t="str">
        <f ca="1">IF(A9="","",VLOOKUP(OFFSET(個人種目女子エントリー!$C$17,M9,0),登録データ!$H$3:$L$3000,5,FALSE))</f>
        <v/>
      </c>
      <c r="G9" t="str">
        <f ca="1">IF(A9="","",SUM(地区選択!$C$2*10000,OFFSET(個人種目女子エントリー!$C$17,M9,0)))</f>
        <v/>
      </c>
      <c r="H9" t="str">
        <f ca="1">IF(OFFSET(個人種目女子エントリー!$AR$17,M9,0)="","",CONCATENATE(OFFSET(個人種目女子エントリー!$AR$17,M9,0)," ",OFFSET(個人種目女子エントリー!$AG$17,M9,0)))</f>
        <v/>
      </c>
      <c r="I9" t="str">
        <f ca="1">IF(OFFSET(個人種目女子エントリー!$AR$18,M9,0)="","",CONCATENATE(OFFSET(個人種目女子エントリー!$AR$18,M9,0)," ",OFFSET(個人種目女子エントリー!$AG$18,M9,0)))</f>
        <v/>
      </c>
      <c r="J9" t="str">
        <f ca="1">IF(OFFSET(個人種目女子エントリー!$AR$19,M9,0)="","",CONCATENATE(OFFSET(個人種目女子エントリー!$AR$19,M9,0)," ",OFFSET(個人種目女子エントリー!$AG$19,M9,0)))</f>
        <v/>
      </c>
      <c r="M9">
        <v>21</v>
      </c>
    </row>
    <row r="10" spans="1:13">
      <c r="A10" t="str">
        <f ca="1">IF(OFFSET(個人種目女子エントリー!$C$17,M10,0)="","",SUM(地区選択!$C$2*100000000,20000000,OFFSET(個人種目女子エントリー!$C$17,M10,0)))</f>
        <v/>
      </c>
      <c r="B10" t="str">
        <f ca="1">IF(A10="","",CONCATENATE(OFFSET(個人種目女子エントリー!$D$17,M10,0),"(",OFFSET(個人種目女子エントリー!$F$17,M10,0),")"))</f>
        <v/>
      </c>
      <c r="C10" t="str">
        <f ca="1">IF(A10="","",OFFSET(個人種目女子エントリー!$E$17,M10,0))</f>
        <v/>
      </c>
      <c r="D10" t="str">
        <f t="shared" ca="1" si="0"/>
        <v/>
      </c>
      <c r="E10" t="str">
        <f ca="1">IF(A10="","",VLOOKUP(学校情報入力!$C$7,登録データ!$Q$3:$T$300,3,FALSE))</f>
        <v/>
      </c>
      <c r="F10" t="str">
        <f ca="1">IF(A10="","",VLOOKUP(OFFSET(個人種目女子エントリー!$C$17,M10,0),登録データ!$H$3:$L$3000,5,FALSE))</f>
        <v/>
      </c>
      <c r="G10" t="str">
        <f ca="1">IF(A10="","",SUM(地区選択!$C$2*10000,OFFSET(個人種目女子エントリー!$C$17,M10,0)))</f>
        <v/>
      </c>
      <c r="H10" t="str">
        <f ca="1">IF(OFFSET(個人種目女子エントリー!$AR$17,M10,0)="","",CONCATENATE(OFFSET(個人種目女子エントリー!$AR$17,M10,0)," ",OFFSET(個人種目女子エントリー!$AG$17,M10,0)))</f>
        <v/>
      </c>
      <c r="I10" t="str">
        <f ca="1">IF(OFFSET(個人種目女子エントリー!$AR$18,M10,0)="","",CONCATENATE(OFFSET(個人種目女子エントリー!$AR$18,M10,0)," ",OFFSET(個人種目女子エントリー!$AG$18,M10,0)))</f>
        <v/>
      </c>
      <c r="J10" t="str">
        <f ca="1">IF(OFFSET(個人種目女子エントリー!$AR$19,M10,0)="","",CONCATENATE(OFFSET(個人種目女子エントリー!$AR$19,M10,0)," ",OFFSET(個人種目女子エントリー!$AG$19,M10,0)))</f>
        <v/>
      </c>
      <c r="M10">
        <v>24</v>
      </c>
    </row>
    <row r="11" spans="1:13">
      <c r="A11" t="str">
        <f ca="1">IF(OFFSET(個人種目女子エントリー!$C$17,M11,0)="","",SUM(地区選択!$C$2*100000000,20000000,OFFSET(個人種目女子エントリー!$C$17,M11,0)))</f>
        <v/>
      </c>
      <c r="B11" t="str">
        <f ca="1">IF(A11="","",CONCATENATE(OFFSET(個人種目女子エントリー!$D$17,M11,0),"(",OFFSET(個人種目女子エントリー!$F$17,M11,0),")"))</f>
        <v/>
      </c>
      <c r="C11" t="str">
        <f ca="1">IF(A11="","",OFFSET(個人種目女子エントリー!$E$17,M11,0))</f>
        <v/>
      </c>
      <c r="D11" t="str">
        <f t="shared" ca="1" si="0"/>
        <v/>
      </c>
      <c r="E11" t="str">
        <f ca="1">IF(A11="","",VLOOKUP(学校情報入力!$C$7,登録データ!$Q$3:$T$300,3,FALSE))</f>
        <v/>
      </c>
      <c r="F11" t="str">
        <f ca="1">IF(A11="","",VLOOKUP(OFFSET(個人種目女子エントリー!$C$17,M11,0),登録データ!$H$3:$L$3000,5,FALSE))</f>
        <v/>
      </c>
      <c r="G11" t="str">
        <f ca="1">IF(A11="","",SUM(地区選択!$C$2*10000,OFFSET(個人種目女子エントリー!$C$17,M11,0)))</f>
        <v/>
      </c>
      <c r="H11" t="str">
        <f ca="1">IF(OFFSET(個人種目女子エントリー!$AR$17,M11,0)="","",CONCATENATE(OFFSET(個人種目女子エントリー!$AR$17,M11,0)," ",OFFSET(個人種目女子エントリー!$AG$17,M11,0)))</f>
        <v/>
      </c>
      <c r="I11" t="str">
        <f ca="1">IF(OFFSET(個人種目女子エントリー!$AR$18,M11,0)="","",CONCATENATE(OFFSET(個人種目女子エントリー!$AR$18,M11,0)," ",OFFSET(個人種目女子エントリー!$AG$18,M11,0)))</f>
        <v/>
      </c>
      <c r="J11" t="str">
        <f ca="1">IF(OFFSET(個人種目女子エントリー!$AR$19,M11,0)="","",CONCATENATE(OFFSET(個人種目女子エントリー!$AR$19,M11,0)," ",OFFSET(個人種目女子エントリー!$AG$19,M11,0)))</f>
        <v/>
      </c>
      <c r="M11">
        <v>27</v>
      </c>
    </row>
    <row r="12" spans="1:13">
      <c r="A12" t="str">
        <f ca="1">IF(OFFSET(個人種目女子エントリー!$C$17,M12,0)="","",SUM(地区選択!$C$2*100000000,20000000,OFFSET(個人種目女子エントリー!$C$17,M12,0)))</f>
        <v/>
      </c>
      <c r="B12" t="str">
        <f ca="1">IF(A12="","",CONCATENATE(OFFSET(個人種目女子エントリー!$D$17,M12,0),"(",OFFSET(個人種目女子エントリー!$F$17,M12,0),")"))</f>
        <v/>
      </c>
      <c r="C12" t="str">
        <f ca="1">IF(A12="","",OFFSET(個人種目女子エントリー!$E$17,M12,0))</f>
        <v/>
      </c>
      <c r="D12" t="str">
        <f t="shared" ca="1" si="0"/>
        <v/>
      </c>
      <c r="E12" t="str">
        <f ca="1">IF(A12="","",VLOOKUP(学校情報入力!$C$7,登録データ!$Q$3:$T$300,3,FALSE))</f>
        <v/>
      </c>
      <c r="F12" t="str">
        <f ca="1">IF(A12="","",VLOOKUP(OFFSET(個人種目女子エントリー!$C$17,M12,0),登録データ!$H$3:$L$3000,5,FALSE))</f>
        <v/>
      </c>
      <c r="G12" t="str">
        <f ca="1">IF(A12="","",SUM(地区選択!$C$2*10000,OFFSET(個人種目女子エントリー!$C$17,M12,0)))</f>
        <v/>
      </c>
      <c r="H12" t="str">
        <f ca="1">IF(OFFSET(個人種目女子エントリー!$AR$17,M12,0)="","",CONCATENATE(OFFSET(個人種目女子エントリー!$AR$17,M12,0)," ",OFFSET(個人種目女子エントリー!$AG$17,M12,0)))</f>
        <v/>
      </c>
      <c r="I12" t="str">
        <f ca="1">IF(OFFSET(個人種目女子エントリー!$AR$18,M12,0)="","",CONCATENATE(OFFSET(個人種目女子エントリー!$AR$18,M12,0)," ",OFFSET(個人種目女子エントリー!$AG$18,M12,0)))</f>
        <v/>
      </c>
      <c r="J12" t="str">
        <f ca="1">IF(OFFSET(個人種目女子エントリー!$AR$19,M12,0)="","",CONCATENATE(OFFSET(個人種目女子エントリー!$AR$19,M12,0)," ",OFFSET(個人種目女子エントリー!$AG$19,M12,0)))</f>
        <v/>
      </c>
      <c r="M12">
        <v>30</v>
      </c>
    </row>
    <row r="13" spans="1:13">
      <c r="A13" t="str">
        <f ca="1">IF(OFFSET(個人種目女子エントリー!$C$17,M13,0)="","",SUM(地区選択!$C$2*100000000,20000000,OFFSET(個人種目女子エントリー!$C$17,M13,0)))</f>
        <v/>
      </c>
      <c r="B13" t="str">
        <f ca="1">IF(A13="","",CONCATENATE(OFFSET(個人種目女子エントリー!$D$17,M13,0),"(",OFFSET(個人種目女子エントリー!$F$17,M13,0),")"))</f>
        <v/>
      </c>
      <c r="C13" t="str">
        <f ca="1">IF(A13="","",OFFSET(個人種目女子エントリー!$E$17,M13,0))</f>
        <v/>
      </c>
      <c r="D13" t="str">
        <f t="shared" ca="1" si="0"/>
        <v/>
      </c>
      <c r="E13" t="str">
        <f ca="1">IF(A13="","",VLOOKUP(学校情報入力!$C$7,登録データ!$Q$3:$T$300,3,FALSE))</f>
        <v/>
      </c>
      <c r="F13" t="str">
        <f ca="1">IF(A13="","",VLOOKUP(OFFSET(個人種目女子エントリー!$C$17,M13,0),登録データ!$H$3:$L$3000,5,FALSE))</f>
        <v/>
      </c>
      <c r="G13" t="str">
        <f ca="1">IF(A13="","",SUM(地区選択!$C$2*10000,OFFSET(個人種目女子エントリー!$C$17,M13,0)))</f>
        <v/>
      </c>
      <c r="H13" t="str">
        <f ca="1">IF(OFFSET(個人種目女子エントリー!$AR$17,M13,0)="","",CONCATENATE(OFFSET(個人種目女子エントリー!$AR$17,M13,0)," ",OFFSET(個人種目女子エントリー!$AG$17,M13,0)))</f>
        <v/>
      </c>
      <c r="I13" t="str">
        <f ca="1">IF(OFFSET(個人種目女子エントリー!$AR$18,M13,0)="","",CONCATENATE(OFFSET(個人種目女子エントリー!$AR$18,M13,0)," ",OFFSET(個人種目女子エントリー!$AG$18,M13,0)))</f>
        <v/>
      </c>
      <c r="J13" t="str">
        <f ca="1">IF(OFFSET(個人種目女子エントリー!$AR$19,M13,0)="","",CONCATENATE(OFFSET(個人種目女子エントリー!$AR$19,M13,0)," ",OFFSET(個人種目女子エントリー!$AG$19,M13,0)))</f>
        <v/>
      </c>
      <c r="M13">
        <v>33</v>
      </c>
    </row>
    <row r="14" spans="1:13">
      <c r="A14" t="str">
        <f ca="1">IF(OFFSET(個人種目女子エントリー!$C$17,M14,0)="","",SUM(地区選択!$C$2*100000000,20000000,OFFSET(個人種目女子エントリー!$C$17,M14,0)))</f>
        <v/>
      </c>
      <c r="B14" t="str">
        <f ca="1">IF(A14="","",CONCATENATE(OFFSET(個人種目女子エントリー!$D$17,M14,0),"(",OFFSET(個人種目女子エントリー!$F$17,M14,0),")"))</f>
        <v/>
      </c>
      <c r="C14" t="str">
        <f ca="1">IF(A14="","",OFFSET(個人種目女子エントリー!$E$17,M14,0))</f>
        <v/>
      </c>
      <c r="D14" t="str">
        <f t="shared" ca="1" si="0"/>
        <v/>
      </c>
      <c r="E14" t="str">
        <f ca="1">IF(A14="","",VLOOKUP(学校情報入力!$C$7,登録データ!$Q$3:$T$300,3,FALSE))</f>
        <v/>
      </c>
      <c r="F14" t="str">
        <f ca="1">IF(A14="","",VLOOKUP(OFFSET(個人種目女子エントリー!$C$17,M14,0),登録データ!$H$3:$L$3000,5,FALSE))</f>
        <v/>
      </c>
      <c r="G14" t="str">
        <f ca="1">IF(A14="","",SUM(地区選択!$C$2*10000,OFFSET(個人種目女子エントリー!$C$17,M14,0)))</f>
        <v/>
      </c>
      <c r="H14" t="str">
        <f ca="1">IF(OFFSET(個人種目女子エントリー!$AR$17,M14,0)="","",CONCATENATE(OFFSET(個人種目女子エントリー!$AR$17,M14,0)," ",OFFSET(個人種目女子エントリー!$AG$17,M14,0)))</f>
        <v/>
      </c>
      <c r="I14" t="str">
        <f ca="1">IF(OFFSET(個人種目女子エントリー!$AR$18,M14,0)="","",CONCATENATE(OFFSET(個人種目女子エントリー!$AR$18,M14,0)," ",OFFSET(個人種目女子エントリー!$AG$18,M14,0)))</f>
        <v/>
      </c>
      <c r="J14" t="str">
        <f ca="1">IF(OFFSET(個人種目女子エントリー!$AR$19,M14,0)="","",CONCATENATE(OFFSET(個人種目女子エントリー!$AR$19,M14,0)," ",OFFSET(個人種目女子エントリー!$AG$19,M14,0)))</f>
        <v/>
      </c>
      <c r="M14">
        <v>36</v>
      </c>
    </row>
    <row r="15" spans="1:13">
      <c r="A15" t="str">
        <f ca="1">IF(OFFSET(個人種目女子エントリー!$C$17,M15,0)="","",SUM(地区選択!$C$2*100000000,20000000,OFFSET(個人種目女子エントリー!$C$17,M15,0)))</f>
        <v/>
      </c>
      <c r="B15" t="str">
        <f ca="1">IF(A15="","",CONCATENATE(OFFSET(個人種目女子エントリー!$D$17,M15,0),"(",OFFSET(個人種目女子エントリー!$F$17,M15,0),")"))</f>
        <v/>
      </c>
      <c r="C15" t="str">
        <f ca="1">IF(A15="","",OFFSET(個人種目女子エントリー!$E$17,M15,0))</f>
        <v/>
      </c>
      <c r="D15" t="str">
        <f t="shared" ca="1" si="0"/>
        <v/>
      </c>
      <c r="E15" t="str">
        <f ca="1">IF(A15="","",VLOOKUP(学校情報入力!$C$7,登録データ!$Q$3:$T$300,3,FALSE))</f>
        <v/>
      </c>
      <c r="F15" t="str">
        <f ca="1">IF(A15="","",VLOOKUP(OFFSET(個人種目女子エントリー!$C$17,M15,0),登録データ!$H$3:$L$3000,5,FALSE))</f>
        <v/>
      </c>
      <c r="G15" t="str">
        <f ca="1">IF(A15="","",SUM(地区選択!$C$2*10000,OFFSET(個人種目女子エントリー!$C$17,M15,0)))</f>
        <v/>
      </c>
      <c r="H15" t="str">
        <f ca="1">IF(OFFSET(個人種目女子エントリー!$AR$17,M15,0)="","",CONCATENATE(OFFSET(個人種目女子エントリー!$AR$17,M15,0)," ",OFFSET(個人種目女子エントリー!$AG$17,M15,0)))</f>
        <v/>
      </c>
      <c r="I15" t="str">
        <f ca="1">IF(OFFSET(個人種目女子エントリー!$AR$18,M15,0)="","",CONCATENATE(OFFSET(個人種目女子エントリー!$AR$18,M15,0)," ",OFFSET(個人種目女子エントリー!$AG$18,M15,0)))</f>
        <v/>
      </c>
      <c r="J15" t="str">
        <f ca="1">IF(OFFSET(個人種目女子エントリー!$AR$19,M15,0)="","",CONCATENATE(OFFSET(個人種目女子エントリー!$AR$19,M15,0)," ",OFFSET(個人種目女子エントリー!$AG$19,M15,0)))</f>
        <v/>
      </c>
      <c r="M15">
        <v>39</v>
      </c>
    </row>
    <row r="16" spans="1:13">
      <c r="A16" t="str">
        <f ca="1">IF(OFFSET(個人種目女子エントリー!$C$17,M16,0)="","",SUM(地区選択!$C$2*100000000,20000000,OFFSET(個人種目女子エントリー!$C$17,M16,0)))</f>
        <v/>
      </c>
      <c r="B16" t="str">
        <f ca="1">IF(A16="","",CONCATENATE(OFFSET(個人種目女子エントリー!$D$17,M16,0),"(",OFFSET(個人種目女子エントリー!$F$17,M16,0),")"))</f>
        <v/>
      </c>
      <c r="C16" t="str">
        <f ca="1">IF(A16="","",OFFSET(個人種目女子エントリー!$E$17,M16,0))</f>
        <v/>
      </c>
      <c r="D16" t="str">
        <f t="shared" ca="1" si="0"/>
        <v/>
      </c>
      <c r="E16" t="str">
        <f ca="1">IF(A16="","",VLOOKUP(学校情報入力!$C$7,登録データ!$Q$3:$T$300,3,FALSE))</f>
        <v/>
      </c>
      <c r="F16" t="str">
        <f ca="1">IF(A16="","",VLOOKUP(OFFSET(個人種目女子エントリー!$C$17,M16,0),登録データ!$H$3:$L$3000,5,FALSE))</f>
        <v/>
      </c>
      <c r="G16" t="str">
        <f ca="1">IF(A16="","",SUM(地区選択!$C$2*10000,OFFSET(個人種目女子エントリー!$C$17,M16,0)))</f>
        <v/>
      </c>
      <c r="H16" t="str">
        <f ca="1">IF(OFFSET(個人種目女子エントリー!$AR$17,M16,0)="","",CONCATENATE(OFFSET(個人種目女子エントリー!$AR$17,M16,0)," ",OFFSET(個人種目女子エントリー!$AG$17,M16,0)))</f>
        <v/>
      </c>
      <c r="I16" t="str">
        <f ca="1">IF(OFFSET(個人種目女子エントリー!$AR$18,M16,0)="","",CONCATENATE(OFFSET(個人種目女子エントリー!$AR$18,M16,0)," ",OFFSET(個人種目女子エントリー!$AG$18,M16,0)))</f>
        <v/>
      </c>
      <c r="J16" t="str">
        <f ca="1">IF(OFFSET(個人種目女子エントリー!$AR$19,M16,0)="","",CONCATENATE(OFFSET(個人種目女子エントリー!$AR$19,M16,0)," ",OFFSET(個人種目女子エントリー!$AG$19,M16,0)))</f>
        <v/>
      </c>
      <c r="M16">
        <v>42</v>
      </c>
    </row>
    <row r="17" spans="1:13">
      <c r="A17" t="str">
        <f ca="1">IF(OFFSET(個人種目女子エントリー!$C$17,M17,0)="","",SUM(地区選択!$C$2*100000000,20000000,OFFSET(個人種目女子エントリー!$C$17,M17,0)))</f>
        <v/>
      </c>
      <c r="B17" t="str">
        <f ca="1">IF(A17="","",CONCATENATE(OFFSET(個人種目女子エントリー!$D$17,M17,0),"(",OFFSET(個人種目女子エントリー!$F$17,M17,0),")"))</f>
        <v/>
      </c>
      <c r="C17" t="str">
        <f ca="1">IF(A17="","",OFFSET(個人種目女子エントリー!$E$17,M17,0))</f>
        <v/>
      </c>
      <c r="D17" t="str">
        <f t="shared" ca="1" si="0"/>
        <v/>
      </c>
      <c r="E17" t="str">
        <f ca="1">IF(A17="","",VLOOKUP(学校情報入力!$C$7,登録データ!$Q$3:$T$300,3,FALSE))</f>
        <v/>
      </c>
      <c r="F17" t="str">
        <f ca="1">IF(A17="","",VLOOKUP(OFFSET(個人種目女子エントリー!$C$17,M17,0),登録データ!$H$3:$L$3000,5,FALSE))</f>
        <v/>
      </c>
      <c r="G17" t="str">
        <f ca="1">IF(A17="","",SUM(地区選択!$C$2*10000,OFFSET(個人種目女子エントリー!$C$17,M17,0)))</f>
        <v/>
      </c>
      <c r="H17" t="str">
        <f ca="1">IF(OFFSET(個人種目女子エントリー!$AR$17,M17,0)="","",CONCATENATE(OFFSET(個人種目女子エントリー!$AR$17,M17,0)," ",OFFSET(個人種目女子エントリー!$AG$17,M17,0)))</f>
        <v/>
      </c>
      <c r="I17" t="str">
        <f ca="1">IF(OFFSET(個人種目女子エントリー!$AR$18,M17,0)="","",CONCATENATE(OFFSET(個人種目女子エントリー!$AR$18,M17,0)," ",OFFSET(個人種目女子エントリー!$AG$18,M17,0)))</f>
        <v/>
      </c>
      <c r="J17" t="str">
        <f ca="1">IF(OFFSET(個人種目女子エントリー!$AR$19,M17,0)="","",CONCATENATE(OFFSET(個人種目女子エントリー!$AR$19,M17,0)," ",OFFSET(個人種目女子エントリー!$AG$19,M17,0)))</f>
        <v/>
      </c>
      <c r="M17">
        <v>45</v>
      </c>
    </row>
    <row r="18" spans="1:13">
      <c r="A18" t="str">
        <f ca="1">IF(OFFSET(個人種目女子エントリー!$C$17,M18,0)="","",SUM(地区選択!$C$2*100000000,20000000,OFFSET(個人種目女子エントリー!$C$17,M18,0)))</f>
        <v/>
      </c>
      <c r="B18" t="str">
        <f ca="1">IF(A18="","",CONCATENATE(OFFSET(個人種目女子エントリー!$D$17,M18,0),"(",OFFSET(個人種目女子エントリー!$F$17,M18,0),")"))</f>
        <v/>
      </c>
      <c r="C18" t="str">
        <f ca="1">IF(A18="","",OFFSET(個人種目女子エントリー!$E$17,M18,0))</f>
        <v/>
      </c>
      <c r="D18" t="str">
        <f t="shared" ca="1" si="0"/>
        <v/>
      </c>
      <c r="E18" t="str">
        <f ca="1">IF(A18="","",VLOOKUP(学校情報入力!$C$7,登録データ!$Q$3:$T$300,3,FALSE))</f>
        <v/>
      </c>
      <c r="F18" t="str">
        <f ca="1">IF(A18="","",VLOOKUP(OFFSET(個人種目女子エントリー!$C$17,M18,0),登録データ!$H$3:$L$3000,5,FALSE))</f>
        <v/>
      </c>
      <c r="G18" t="str">
        <f ca="1">IF(A18="","",SUM(地区選択!$C$2*10000,OFFSET(個人種目女子エントリー!$C$17,M18,0)))</f>
        <v/>
      </c>
      <c r="H18" t="str">
        <f ca="1">IF(OFFSET(個人種目女子エントリー!$AR$17,M18,0)="","",CONCATENATE(OFFSET(個人種目女子エントリー!$AR$17,M18,0)," ",OFFSET(個人種目女子エントリー!$AG$17,M18,0)))</f>
        <v/>
      </c>
      <c r="I18" t="str">
        <f ca="1">IF(OFFSET(個人種目女子エントリー!$AR$18,M18,0)="","",CONCATENATE(OFFSET(個人種目女子エントリー!$AR$18,M18,0)," ",OFFSET(個人種目女子エントリー!$AG$18,M18,0)))</f>
        <v/>
      </c>
      <c r="J18" t="str">
        <f ca="1">IF(OFFSET(個人種目女子エントリー!$AR$19,M18,0)="","",CONCATENATE(OFFSET(個人種目女子エントリー!$AR$19,M18,0)," ",OFFSET(個人種目女子エントリー!$AG$19,M18,0)))</f>
        <v/>
      </c>
      <c r="M18">
        <v>48</v>
      </c>
    </row>
    <row r="19" spans="1:13">
      <c r="A19" t="str">
        <f ca="1">IF(OFFSET(個人種目女子エントリー!$C$17,M19,0)="","",SUM(地区選択!$C$2*100000000,20000000,OFFSET(個人種目女子エントリー!$C$17,M19,0)))</f>
        <v/>
      </c>
      <c r="B19" t="str">
        <f ca="1">IF(A19="","",CONCATENATE(OFFSET(個人種目女子エントリー!$D$17,M19,0),"(",OFFSET(個人種目女子エントリー!$F$17,M19,0),")"))</f>
        <v/>
      </c>
      <c r="C19" t="str">
        <f ca="1">IF(A19="","",OFFSET(個人種目女子エントリー!$E$17,M19,0))</f>
        <v/>
      </c>
      <c r="D19" t="str">
        <f t="shared" ca="1" si="0"/>
        <v/>
      </c>
      <c r="E19" t="str">
        <f ca="1">IF(A19="","",VLOOKUP(学校情報入力!$C$7,登録データ!$Q$3:$T$300,3,FALSE))</f>
        <v/>
      </c>
      <c r="F19" t="str">
        <f ca="1">IF(A19="","",VLOOKUP(OFFSET(個人種目女子エントリー!$C$17,M19,0),登録データ!$H$3:$L$3000,5,FALSE))</f>
        <v/>
      </c>
      <c r="G19" t="str">
        <f ca="1">IF(A19="","",SUM(地区選択!$C$2*10000,OFFSET(個人種目女子エントリー!$C$17,M19,0)))</f>
        <v/>
      </c>
      <c r="H19" t="str">
        <f ca="1">IF(OFFSET(個人種目女子エントリー!$AR$17,M19,0)="","",CONCATENATE(OFFSET(個人種目女子エントリー!$AR$17,M19,0)," ",OFFSET(個人種目女子エントリー!$AG$17,M19,0)))</f>
        <v/>
      </c>
      <c r="I19" t="str">
        <f ca="1">IF(OFFSET(個人種目女子エントリー!$AR$18,M19,0)="","",CONCATENATE(OFFSET(個人種目女子エントリー!$AR$18,M19,0)," ",OFFSET(個人種目女子エントリー!$AG$18,M19,0)))</f>
        <v/>
      </c>
      <c r="J19" t="str">
        <f ca="1">IF(OFFSET(個人種目女子エントリー!$AR$19,M19,0)="","",CONCATENATE(OFFSET(個人種目女子エントリー!$AR$19,M19,0)," ",OFFSET(個人種目女子エントリー!$AG$19,M19,0)))</f>
        <v/>
      </c>
      <c r="M19">
        <v>51</v>
      </c>
    </row>
    <row r="20" spans="1:13">
      <c r="A20" t="str">
        <f ca="1">IF(OFFSET(個人種目女子エントリー!$C$17,M20,0)="","",SUM(地区選択!$C$2*100000000,20000000,OFFSET(個人種目女子エントリー!$C$17,M20,0)))</f>
        <v/>
      </c>
      <c r="B20" t="str">
        <f ca="1">IF(A20="","",CONCATENATE(OFFSET(個人種目女子エントリー!$D$17,M20,0),"(",OFFSET(個人種目女子エントリー!$F$17,M20,0),")"))</f>
        <v/>
      </c>
      <c r="C20" t="str">
        <f ca="1">IF(A20="","",OFFSET(個人種目女子エントリー!$E$17,M20,0))</f>
        <v/>
      </c>
      <c r="D20" t="str">
        <f t="shared" ca="1" si="0"/>
        <v/>
      </c>
      <c r="E20" t="str">
        <f ca="1">IF(A20="","",VLOOKUP(学校情報入力!$C$7,登録データ!$Q$3:$T$300,3,FALSE))</f>
        <v/>
      </c>
      <c r="F20" t="str">
        <f ca="1">IF(A20="","",VLOOKUP(OFFSET(個人種目女子エントリー!$C$17,M20,0),登録データ!$H$3:$L$3000,5,FALSE))</f>
        <v/>
      </c>
      <c r="G20" t="str">
        <f ca="1">IF(A20="","",SUM(地区選択!$C$2*10000,OFFSET(個人種目女子エントリー!$C$17,M20,0)))</f>
        <v/>
      </c>
      <c r="H20" t="str">
        <f ca="1">IF(OFFSET(個人種目女子エントリー!$AR$17,M20,0)="","",CONCATENATE(OFFSET(個人種目女子エントリー!$AR$17,M20,0)," ",OFFSET(個人種目女子エントリー!$AG$17,M20,0)))</f>
        <v/>
      </c>
      <c r="I20" t="str">
        <f ca="1">IF(OFFSET(個人種目女子エントリー!$AR$18,M20,0)="","",CONCATENATE(OFFSET(個人種目女子エントリー!$AR$18,M20,0)," ",OFFSET(個人種目女子エントリー!$AG$18,M20,0)))</f>
        <v/>
      </c>
      <c r="J20" t="str">
        <f ca="1">IF(OFFSET(個人種目女子エントリー!$AR$19,M20,0)="","",CONCATENATE(OFFSET(個人種目女子エントリー!$AR$19,M20,0)," ",OFFSET(個人種目女子エントリー!$AG$19,M20,0)))</f>
        <v/>
      </c>
      <c r="M20">
        <v>54</v>
      </c>
    </row>
    <row r="21" spans="1:13">
      <c r="A21" t="str">
        <f ca="1">IF(OFFSET(個人種目女子エントリー!$C$17,M21,0)="","",SUM(地区選択!$C$2*100000000,20000000,OFFSET(個人種目女子エントリー!$C$17,M21,0)))</f>
        <v/>
      </c>
      <c r="B21" t="str">
        <f ca="1">IF(A21="","",CONCATENATE(OFFSET(個人種目女子エントリー!$D$17,M21,0),"(",OFFSET(個人種目女子エントリー!$F$17,M21,0),")"))</f>
        <v/>
      </c>
      <c r="C21" t="str">
        <f ca="1">IF(A21="","",OFFSET(個人種目女子エントリー!$E$17,M21,0))</f>
        <v/>
      </c>
      <c r="D21" t="str">
        <f t="shared" ca="1" si="0"/>
        <v/>
      </c>
      <c r="E21" t="str">
        <f ca="1">IF(A21="","",VLOOKUP(学校情報入力!$C$7,登録データ!$Q$3:$T$300,3,FALSE))</f>
        <v/>
      </c>
      <c r="F21" t="str">
        <f ca="1">IF(A21="","",VLOOKUP(OFFSET(個人種目女子エントリー!$C$17,M21,0),登録データ!$H$3:$L$3000,5,FALSE))</f>
        <v/>
      </c>
      <c r="G21" t="str">
        <f ca="1">IF(A21="","",SUM(地区選択!$C$2*10000,OFFSET(個人種目女子エントリー!$C$17,M21,0)))</f>
        <v/>
      </c>
      <c r="H21" t="str">
        <f ca="1">IF(OFFSET(個人種目女子エントリー!$AR$17,M21,0)="","",CONCATENATE(OFFSET(個人種目女子エントリー!$AR$17,M21,0)," ",OFFSET(個人種目女子エントリー!$AG$17,M21,0)))</f>
        <v/>
      </c>
      <c r="I21" t="str">
        <f ca="1">IF(OFFSET(個人種目女子エントリー!$AR$18,M21,0)="","",CONCATENATE(OFFSET(個人種目女子エントリー!$AR$18,M21,0)," ",OFFSET(個人種目女子エントリー!$AG$18,M21,0)))</f>
        <v/>
      </c>
      <c r="J21" t="str">
        <f ca="1">IF(OFFSET(個人種目女子エントリー!$AR$19,M21,0)="","",CONCATENATE(OFFSET(個人種目女子エントリー!$AR$19,M21,0)," ",OFFSET(個人種目女子エントリー!$AG$19,M21,0)))</f>
        <v/>
      </c>
      <c r="M21">
        <v>57</v>
      </c>
    </row>
    <row r="22" spans="1:13">
      <c r="A22" t="str">
        <f ca="1">IF(OFFSET(個人種目女子エントリー!$C$17,M22,0)="","",SUM(地区選択!$C$2*100000000,20000000,OFFSET(個人種目女子エントリー!$C$17,M22,0)))</f>
        <v/>
      </c>
      <c r="B22" t="str">
        <f ca="1">IF(A22="","",CONCATENATE(OFFSET(個人種目女子エントリー!$D$17,M22,0),"(",OFFSET(個人種目女子エントリー!$F$17,M22,0),")"))</f>
        <v/>
      </c>
      <c r="C22" t="str">
        <f ca="1">IF(A22="","",OFFSET(個人種目女子エントリー!$E$17,M22,0))</f>
        <v/>
      </c>
      <c r="D22" t="str">
        <f t="shared" ca="1" si="0"/>
        <v/>
      </c>
      <c r="E22" t="str">
        <f ca="1">IF(A22="","",VLOOKUP(学校情報入力!$C$7,登録データ!$Q$3:$T$300,3,FALSE))</f>
        <v/>
      </c>
      <c r="F22" t="str">
        <f ca="1">IF(A22="","",VLOOKUP(OFFSET(個人種目女子エントリー!$C$17,M22,0),登録データ!$H$3:$L$3000,5,FALSE))</f>
        <v/>
      </c>
      <c r="G22" t="str">
        <f ca="1">IF(A22="","",SUM(地区選択!$C$2*10000,OFFSET(個人種目女子エントリー!$C$17,M22,0)))</f>
        <v/>
      </c>
      <c r="H22" t="str">
        <f ca="1">IF(OFFSET(個人種目女子エントリー!$AR$17,M22,0)="","",CONCATENATE(OFFSET(個人種目女子エントリー!$AR$17,M22,0)," ",OFFSET(個人種目女子エントリー!$AG$17,M22,0)))</f>
        <v/>
      </c>
      <c r="I22" t="str">
        <f ca="1">IF(OFFSET(個人種目女子エントリー!$AR$18,M22,0)="","",CONCATENATE(OFFSET(個人種目女子エントリー!$AR$18,M22,0)," ",OFFSET(個人種目女子エントリー!$AG$18,M22,0)))</f>
        <v/>
      </c>
      <c r="J22" t="str">
        <f ca="1">IF(OFFSET(個人種目女子エントリー!$AR$19,M22,0)="","",CONCATENATE(OFFSET(個人種目女子エントリー!$AR$19,M22,0)," ",OFFSET(個人種目女子エントリー!$AG$19,M22,0)))</f>
        <v/>
      </c>
      <c r="M22">
        <v>60</v>
      </c>
    </row>
    <row r="23" spans="1:13">
      <c r="A23" t="str">
        <f ca="1">IF(OFFSET(個人種目女子エントリー!$C$17,M23,0)="","",SUM(地区選択!$C$2*100000000,20000000,OFFSET(個人種目女子エントリー!$C$17,M23,0)))</f>
        <v/>
      </c>
      <c r="B23" t="str">
        <f ca="1">IF(A23="","",CONCATENATE(OFFSET(個人種目女子エントリー!$D$17,M23,0),"(",OFFSET(個人種目女子エントリー!$F$17,M23,0),")"))</f>
        <v/>
      </c>
      <c r="C23" t="str">
        <f ca="1">IF(A23="","",OFFSET(個人種目女子エントリー!$E$17,M23,0))</f>
        <v/>
      </c>
      <c r="D23" t="str">
        <f t="shared" ca="1" si="0"/>
        <v/>
      </c>
      <c r="E23" t="str">
        <f ca="1">IF(A23="","",VLOOKUP(学校情報入力!$C$7,登録データ!$Q$3:$T$300,3,FALSE))</f>
        <v/>
      </c>
      <c r="F23" t="str">
        <f ca="1">IF(A23="","",VLOOKUP(OFFSET(個人種目女子エントリー!$C$17,M23,0),登録データ!$H$3:$L$3000,5,FALSE))</f>
        <v/>
      </c>
      <c r="G23" t="str">
        <f ca="1">IF(A23="","",SUM(地区選択!$C$2*10000,OFFSET(個人種目女子エントリー!$C$17,M23,0)))</f>
        <v/>
      </c>
      <c r="H23" t="str">
        <f ca="1">IF(OFFSET(個人種目女子エントリー!$AR$17,M23,0)="","",CONCATENATE(OFFSET(個人種目女子エントリー!$AR$17,M23,0)," ",OFFSET(個人種目女子エントリー!$AG$17,M23,0)))</f>
        <v/>
      </c>
      <c r="I23" t="str">
        <f ca="1">IF(OFFSET(個人種目女子エントリー!$AR$18,M23,0)="","",CONCATENATE(OFFSET(個人種目女子エントリー!$AR$18,M23,0)," ",OFFSET(個人種目女子エントリー!$AG$18,M23,0)))</f>
        <v/>
      </c>
      <c r="J23" t="str">
        <f ca="1">IF(OFFSET(個人種目女子エントリー!$AR$19,M23,0)="","",CONCATENATE(OFFSET(個人種目女子エントリー!$AR$19,M23,0)," ",OFFSET(個人種目女子エントリー!$AG$19,M23,0)))</f>
        <v/>
      </c>
      <c r="M23">
        <v>63</v>
      </c>
    </row>
    <row r="24" spans="1:13">
      <c r="A24" t="str">
        <f ca="1">IF(OFFSET(個人種目女子エントリー!$C$17,M24,0)="","",SUM(地区選択!$C$2*100000000,20000000,OFFSET(個人種目女子エントリー!$C$17,M24,0)))</f>
        <v/>
      </c>
      <c r="B24" t="str">
        <f ca="1">IF(A24="","",CONCATENATE(OFFSET(個人種目女子エントリー!$D$17,M24,0),"(",OFFSET(個人種目女子エントリー!$F$17,M24,0),")"))</f>
        <v/>
      </c>
      <c r="C24" t="str">
        <f ca="1">IF(A24="","",OFFSET(個人種目女子エントリー!$E$17,M24,0))</f>
        <v/>
      </c>
      <c r="D24" t="str">
        <f t="shared" ca="1" si="0"/>
        <v/>
      </c>
      <c r="E24" t="str">
        <f ca="1">IF(A24="","",VLOOKUP(学校情報入力!$C$7,登録データ!$Q$3:$T$300,3,FALSE))</f>
        <v/>
      </c>
      <c r="F24" t="str">
        <f ca="1">IF(A24="","",VLOOKUP(OFFSET(個人種目女子エントリー!$C$17,M24,0),登録データ!$H$3:$L$3000,5,FALSE))</f>
        <v/>
      </c>
      <c r="G24" t="str">
        <f ca="1">IF(A24="","",SUM(地区選択!$C$2*10000,OFFSET(個人種目女子エントリー!$C$17,M24,0)))</f>
        <v/>
      </c>
      <c r="H24" t="str">
        <f ca="1">IF(OFFSET(個人種目女子エントリー!$AR$17,M24,0)="","",CONCATENATE(OFFSET(個人種目女子エントリー!$AR$17,M24,0)," ",OFFSET(個人種目女子エントリー!$AG$17,M24,0)))</f>
        <v/>
      </c>
      <c r="I24" t="str">
        <f ca="1">IF(OFFSET(個人種目女子エントリー!$AR$18,M24,0)="","",CONCATENATE(OFFSET(個人種目女子エントリー!$AR$18,M24,0)," ",OFFSET(個人種目女子エントリー!$AG$18,M24,0)))</f>
        <v/>
      </c>
      <c r="J24" t="str">
        <f ca="1">IF(OFFSET(個人種目女子エントリー!$AR$19,M24,0)="","",CONCATENATE(OFFSET(個人種目女子エントリー!$AR$19,M24,0)," ",OFFSET(個人種目女子エントリー!$AG$19,M24,0)))</f>
        <v/>
      </c>
      <c r="M24">
        <v>66</v>
      </c>
    </row>
    <row r="25" spans="1:13">
      <c r="A25" t="str">
        <f ca="1">IF(OFFSET(個人種目女子エントリー!$C$17,M25,0)="","",SUM(地区選択!$C$2*100000000,20000000,OFFSET(個人種目女子エントリー!$C$17,M25,0)))</f>
        <v/>
      </c>
      <c r="B25" t="str">
        <f ca="1">IF(A25="","",CONCATENATE(OFFSET(個人種目女子エントリー!$D$17,M25,0),"(",OFFSET(個人種目女子エントリー!$F$17,M25,0),")"))</f>
        <v/>
      </c>
      <c r="C25" t="str">
        <f ca="1">IF(A25="","",OFFSET(個人種目女子エントリー!$E$17,M25,0))</f>
        <v/>
      </c>
      <c r="D25" t="str">
        <f t="shared" ca="1" si="0"/>
        <v/>
      </c>
      <c r="E25" t="str">
        <f ca="1">IF(A25="","",VLOOKUP(学校情報入力!$C$7,登録データ!$Q$3:$T$300,3,FALSE))</f>
        <v/>
      </c>
      <c r="F25" t="str">
        <f ca="1">IF(A25="","",VLOOKUP(OFFSET(個人種目女子エントリー!$C$17,M25,0),登録データ!$H$3:$L$3000,5,FALSE))</f>
        <v/>
      </c>
      <c r="G25" t="str">
        <f ca="1">IF(A25="","",SUM(地区選択!$C$2*10000,OFFSET(個人種目女子エントリー!$C$17,M25,0)))</f>
        <v/>
      </c>
      <c r="H25" t="str">
        <f ca="1">IF(OFFSET(個人種目女子エントリー!$AR$17,M25,0)="","",CONCATENATE(OFFSET(個人種目女子エントリー!$AR$17,M25,0)," ",OFFSET(個人種目女子エントリー!$AG$17,M25,0)))</f>
        <v/>
      </c>
      <c r="I25" t="str">
        <f ca="1">IF(OFFSET(個人種目女子エントリー!$AR$18,M25,0)="","",CONCATENATE(OFFSET(個人種目女子エントリー!$AR$18,M25,0)," ",OFFSET(個人種目女子エントリー!$AG$18,M25,0)))</f>
        <v/>
      </c>
      <c r="J25" t="str">
        <f ca="1">IF(OFFSET(個人種目女子エントリー!$AR$19,M25,0)="","",CONCATENATE(OFFSET(個人種目女子エントリー!$AR$19,M25,0)," ",OFFSET(個人種目女子エントリー!$AG$19,M25,0)))</f>
        <v/>
      </c>
      <c r="M25">
        <v>69</v>
      </c>
    </row>
    <row r="26" spans="1:13">
      <c r="A26" t="str">
        <f ca="1">IF(OFFSET(個人種目女子エントリー!$C$17,M26,0)="","",SUM(地区選択!$C$2*100000000,20000000,OFFSET(個人種目女子エントリー!$C$17,M26,0)))</f>
        <v/>
      </c>
      <c r="B26" t="str">
        <f ca="1">IF(A26="","",CONCATENATE(OFFSET(個人種目女子エントリー!$D$17,M26,0),"(",OFFSET(個人種目女子エントリー!$F$17,M26,0),")"))</f>
        <v/>
      </c>
      <c r="C26" t="str">
        <f ca="1">IF(A26="","",OFFSET(個人種目女子エントリー!$E$17,M26,0))</f>
        <v/>
      </c>
      <c r="D26" t="str">
        <f t="shared" ca="1" si="0"/>
        <v/>
      </c>
      <c r="E26" t="str">
        <f ca="1">IF(A26="","",VLOOKUP(学校情報入力!$C$7,登録データ!$Q$3:$T$300,3,FALSE))</f>
        <v/>
      </c>
      <c r="F26" t="str">
        <f ca="1">IF(A26="","",VLOOKUP(OFFSET(個人種目女子エントリー!$C$17,M26,0),登録データ!$H$3:$L$3000,5,FALSE))</f>
        <v/>
      </c>
      <c r="G26" t="str">
        <f ca="1">IF(A26="","",SUM(地区選択!$C$2*10000,OFFSET(個人種目女子エントリー!$C$17,M26,0)))</f>
        <v/>
      </c>
      <c r="H26" t="str">
        <f ca="1">IF(OFFSET(個人種目女子エントリー!$AR$17,M26,0)="","",CONCATENATE(OFFSET(個人種目女子エントリー!$AR$17,M26,0)," ",OFFSET(個人種目女子エントリー!$AG$17,M26,0)))</f>
        <v/>
      </c>
      <c r="I26" t="str">
        <f ca="1">IF(OFFSET(個人種目女子エントリー!$AR$18,M26,0)="","",CONCATENATE(OFFSET(個人種目女子エントリー!$AR$18,M26,0)," ",OFFSET(個人種目女子エントリー!$AG$18,M26,0)))</f>
        <v/>
      </c>
      <c r="J26" t="str">
        <f ca="1">IF(OFFSET(個人種目女子エントリー!$AR$19,M26,0)="","",CONCATENATE(OFFSET(個人種目女子エントリー!$AR$19,M26,0)," ",OFFSET(個人種目女子エントリー!$AG$19,M26,0)))</f>
        <v/>
      </c>
      <c r="M26">
        <v>72</v>
      </c>
    </row>
    <row r="27" spans="1:13">
      <c r="A27" t="str">
        <f ca="1">IF(OFFSET(個人種目女子エントリー!$C$17,M27,0)="","",SUM(地区選択!$C$2*100000000,20000000,OFFSET(個人種目女子エントリー!$C$17,M27,0)))</f>
        <v/>
      </c>
      <c r="B27" t="str">
        <f ca="1">IF(A27="","",CONCATENATE(OFFSET(個人種目女子エントリー!$D$17,M27,0),"(",OFFSET(個人種目女子エントリー!$F$17,M27,0),")"))</f>
        <v/>
      </c>
      <c r="C27" t="str">
        <f ca="1">IF(A27="","",OFFSET(個人種目女子エントリー!$E$17,M27,0))</f>
        <v/>
      </c>
      <c r="D27" t="str">
        <f t="shared" ca="1" si="0"/>
        <v/>
      </c>
      <c r="E27" t="str">
        <f ca="1">IF(A27="","",VLOOKUP(学校情報入力!$C$7,登録データ!$Q$3:$T$300,3,FALSE))</f>
        <v/>
      </c>
      <c r="F27" t="str">
        <f ca="1">IF(A27="","",VLOOKUP(OFFSET(個人種目女子エントリー!$C$17,M27,0),登録データ!$H$3:$L$3000,5,FALSE))</f>
        <v/>
      </c>
      <c r="G27" t="str">
        <f ca="1">IF(A27="","",SUM(地区選択!$C$2*10000,OFFSET(個人種目女子エントリー!$C$17,M27,0)))</f>
        <v/>
      </c>
      <c r="H27" t="str">
        <f ca="1">IF(OFFSET(個人種目女子エントリー!$AR$17,M27,0)="","",CONCATENATE(OFFSET(個人種目女子エントリー!$AR$17,M27,0)," ",OFFSET(個人種目女子エントリー!$AG$17,M27,0)))</f>
        <v/>
      </c>
      <c r="I27" t="str">
        <f ca="1">IF(OFFSET(個人種目女子エントリー!$AR$18,M27,0)="","",CONCATENATE(OFFSET(個人種目女子エントリー!$AR$18,M27,0)," ",OFFSET(個人種目女子エントリー!$AG$18,M27,0)))</f>
        <v/>
      </c>
      <c r="J27" t="str">
        <f ca="1">IF(OFFSET(個人種目女子エントリー!$AR$19,M27,0)="","",CONCATENATE(OFFSET(個人種目女子エントリー!$AR$19,M27,0)," ",OFFSET(個人種目女子エントリー!$AG$19,M27,0)))</f>
        <v/>
      </c>
      <c r="M27">
        <v>75</v>
      </c>
    </row>
    <row r="28" spans="1:13">
      <c r="A28" t="str">
        <f ca="1">IF(OFFSET(個人種目女子エントリー!$C$17,M28,0)="","",SUM(地区選択!$C$2*100000000,20000000,OFFSET(個人種目女子エントリー!$C$17,M28,0)))</f>
        <v/>
      </c>
      <c r="B28" t="str">
        <f ca="1">IF(A28="","",CONCATENATE(OFFSET(個人種目女子エントリー!$D$17,M28,0),"(",OFFSET(個人種目女子エントリー!$F$17,M28,0),")"))</f>
        <v/>
      </c>
      <c r="C28" t="str">
        <f ca="1">IF(A28="","",OFFSET(個人種目女子エントリー!$E$17,M28,0))</f>
        <v/>
      </c>
      <c r="D28" t="str">
        <f t="shared" ca="1" si="0"/>
        <v/>
      </c>
      <c r="E28" t="str">
        <f ca="1">IF(A28="","",VLOOKUP(学校情報入力!$C$7,登録データ!$Q$3:$T$300,3,FALSE))</f>
        <v/>
      </c>
      <c r="F28" t="str">
        <f ca="1">IF(A28="","",VLOOKUP(OFFSET(個人種目女子エントリー!$C$17,M28,0),登録データ!$H$3:$L$3000,5,FALSE))</f>
        <v/>
      </c>
      <c r="G28" t="str">
        <f ca="1">IF(A28="","",SUM(地区選択!$C$2*10000,OFFSET(個人種目女子エントリー!$C$17,M28,0)))</f>
        <v/>
      </c>
      <c r="H28" t="str">
        <f ca="1">IF(OFFSET(個人種目女子エントリー!$AR$17,M28,0)="","",CONCATENATE(OFFSET(個人種目女子エントリー!$AR$17,M28,0)," ",OFFSET(個人種目女子エントリー!$AG$17,M28,0)))</f>
        <v/>
      </c>
      <c r="I28" t="str">
        <f ca="1">IF(OFFSET(個人種目女子エントリー!$AR$18,M28,0)="","",CONCATENATE(OFFSET(個人種目女子エントリー!$AR$18,M28,0)," ",OFFSET(個人種目女子エントリー!$AG$18,M28,0)))</f>
        <v/>
      </c>
      <c r="J28" t="str">
        <f ca="1">IF(OFFSET(個人種目女子エントリー!$AR$19,M28,0)="","",CONCATENATE(OFFSET(個人種目女子エントリー!$AR$19,M28,0)," ",OFFSET(個人種目女子エントリー!$AG$19,M28,0)))</f>
        <v/>
      </c>
      <c r="M28">
        <v>78</v>
      </c>
    </row>
    <row r="29" spans="1:13">
      <c r="A29" t="str">
        <f ca="1">IF(OFFSET(個人種目女子エントリー!$C$17,M29,0)="","",SUM(地区選択!$C$2*100000000,20000000,OFFSET(個人種目女子エントリー!$C$17,M29,0)))</f>
        <v/>
      </c>
      <c r="B29" t="str">
        <f ca="1">IF(A29="","",CONCATENATE(OFFSET(個人種目女子エントリー!$D$17,M29,0),"(",OFFSET(個人種目女子エントリー!$F$17,M29,0),")"))</f>
        <v/>
      </c>
      <c r="C29" t="str">
        <f ca="1">IF(A29="","",OFFSET(個人種目女子エントリー!$E$17,M29,0))</f>
        <v/>
      </c>
      <c r="D29" t="str">
        <f t="shared" ca="1" si="0"/>
        <v/>
      </c>
      <c r="E29" t="str">
        <f ca="1">IF(A29="","",VLOOKUP(学校情報入力!$C$7,登録データ!$Q$3:$T$300,3,FALSE))</f>
        <v/>
      </c>
      <c r="F29" t="str">
        <f ca="1">IF(A29="","",VLOOKUP(OFFSET(個人種目女子エントリー!$C$17,M29,0),登録データ!$H$3:$L$3000,5,FALSE))</f>
        <v/>
      </c>
      <c r="G29" t="str">
        <f ca="1">IF(A29="","",SUM(地区選択!$C$2*10000,OFFSET(個人種目女子エントリー!$C$17,M29,0)))</f>
        <v/>
      </c>
      <c r="H29" t="str">
        <f ca="1">IF(OFFSET(個人種目女子エントリー!$AR$17,M29,0)="","",CONCATENATE(OFFSET(個人種目女子エントリー!$AR$17,M29,0)," ",OFFSET(個人種目女子エントリー!$AG$17,M29,0)))</f>
        <v/>
      </c>
      <c r="I29" t="str">
        <f ca="1">IF(OFFSET(個人種目女子エントリー!$AR$18,M29,0)="","",CONCATENATE(OFFSET(個人種目女子エントリー!$AR$18,M29,0)," ",OFFSET(個人種目女子エントリー!$AG$18,M29,0)))</f>
        <v/>
      </c>
      <c r="J29" t="str">
        <f ca="1">IF(OFFSET(個人種目女子エントリー!$AR$19,M29,0)="","",CONCATENATE(OFFSET(個人種目女子エントリー!$AR$19,M29,0)," ",OFFSET(個人種目女子エントリー!$AG$19,M29,0)))</f>
        <v/>
      </c>
      <c r="M29">
        <v>81</v>
      </c>
    </row>
    <row r="30" spans="1:13">
      <c r="A30" t="str">
        <f ca="1">IF(OFFSET(個人種目女子エントリー!$C$17,M30,0)="","",SUM(地区選択!$C$2*100000000,20000000,OFFSET(個人種目女子エントリー!$C$17,M30,0)))</f>
        <v/>
      </c>
      <c r="B30" t="str">
        <f ca="1">IF(A30="","",CONCATENATE(OFFSET(個人種目女子エントリー!$D$17,M30,0),"(",OFFSET(個人種目女子エントリー!$F$17,M30,0),")"))</f>
        <v/>
      </c>
      <c r="C30" t="str">
        <f ca="1">IF(A30="","",OFFSET(個人種目女子エントリー!$E$17,M30,0))</f>
        <v/>
      </c>
      <c r="D30" t="str">
        <f t="shared" ca="1" si="0"/>
        <v/>
      </c>
      <c r="E30" t="str">
        <f ca="1">IF(A30="","",VLOOKUP(学校情報入力!$C$7,登録データ!$Q$3:$T$300,3,FALSE))</f>
        <v/>
      </c>
      <c r="F30" t="str">
        <f ca="1">IF(A30="","",VLOOKUP(OFFSET(個人種目女子エントリー!$C$17,M30,0),登録データ!$H$3:$L$3000,5,FALSE))</f>
        <v/>
      </c>
      <c r="G30" t="str">
        <f ca="1">IF(A30="","",SUM(地区選択!$C$2*10000,OFFSET(個人種目女子エントリー!$C$17,M30,0)))</f>
        <v/>
      </c>
      <c r="H30" t="str">
        <f ca="1">IF(OFFSET(個人種目女子エントリー!$AR$17,M30,0)="","",CONCATENATE(OFFSET(個人種目女子エントリー!$AR$17,M30,0)," ",OFFSET(個人種目女子エントリー!$AG$17,M30,0)))</f>
        <v/>
      </c>
      <c r="I30" t="str">
        <f ca="1">IF(OFFSET(個人種目女子エントリー!$AR$18,M30,0)="","",CONCATENATE(OFFSET(個人種目女子エントリー!$AR$18,M30,0)," ",OFFSET(個人種目女子エントリー!$AG$18,M30,0)))</f>
        <v/>
      </c>
      <c r="J30" t="str">
        <f ca="1">IF(OFFSET(個人種目女子エントリー!$AR$19,M30,0)="","",CONCATENATE(OFFSET(個人種目女子エントリー!$AR$19,M30,0)," ",OFFSET(個人種目女子エントリー!$AG$19,M30,0)))</f>
        <v/>
      </c>
      <c r="M30">
        <v>84</v>
      </c>
    </row>
    <row r="31" spans="1:13">
      <c r="A31" t="str">
        <f ca="1">IF(OFFSET(個人種目女子エントリー!$C$17,M31,0)="","",SUM(地区選択!$C$2*100000000,20000000,OFFSET(個人種目女子エントリー!$C$17,M31,0)))</f>
        <v/>
      </c>
      <c r="B31" t="str">
        <f ca="1">IF(A31="","",CONCATENATE(OFFSET(個人種目女子エントリー!$D$17,M31,0),"(",OFFSET(個人種目女子エントリー!$F$17,M31,0),")"))</f>
        <v/>
      </c>
      <c r="C31" t="str">
        <f ca="1">IF(A31="","",OFFSET(個人種目女子エントリー!$E$17,M31,0))</f>
        <v/>
      </c>
      <c r="D31" t="str">
        <f t="shared" ca="1" si="0"/>
        <v/>
      </c>
      <c r="E31" t="str">
        <f ca="1">IF(A31="","",VLOOKUP(学校情報入力!$C$7,登録データ!$Q$3:$T$300,3,FALSE))</f>
        <v/>
      </c>
      <c r="F31" t="str">
        <f ca="1">IF(A31="","",VLOOKUP(OFFSET(個人種目女子エントリー!$C$17,M31,0),登録データ!$H$3:$L$3000,5,FALSE))</f>
        <v/>
      </c>
      <c r="G31" t="str">
        <f ca="1">IF(A31="","",SUM(地区選択!$C$2*10000,OFFSET(個人種目女子エントリー!$C$17,M31,0)))</f>
        <v/>
      </c>
      <c r="H31" t="str">
        <f ca="1">IF(OFFSET(個人種目女子エントリー!$AR$17,M31,0)="","",CONCATENATE(OFFSET(個人種目女子エントリー!$AR$17,M31,0)," ",OFFSET(個人種目女子エントリー!$AG$17,M31,0)))</f>
        <v/>
      </c>
      <c r="I31" t="str">
        <f ca="1">IF(OFFSET(個人種目女子エントリー!$AR$18,M31,0)="","",CONCATENATE(OFFSET(個人種目女子エントリー!$AR$18,M31,0)," ",OFFSET(個人種目女子エントリー!$AG$18,M31,0)))</f>
        <v/>
      </c>
      <c r="J31" t="str">
        <f ca="1">IF(OFFSET(個人種目女子エントリー!$AR$19,M31,0)="","",CONCATENATE(OFFSET(個人種目女子エントリー!$AR$19,M31,0)," ",OFFSET(個人種目女子エントリー!$AG$19,M31,0)))</f>
        <v/>
      </c>
      <c r="M31">
        <v>87</v>
      </c>
    </row>
    <row r="32" spans="1:13">
      <c r="A32" t="str">
        <f ca="1">IF(OFFSET(個人種目女子エントリー!$C$17,M32,0)="","",SUM(地区選択!$C$2*100000000,20000000,OFFSET(個人種目女子エントリー!$C$17,M32,0)))</f>
        <v/>
      </c>
      <c r="B32" t="str">
        <f ca="1">IF(A32="","",CONCATENATE(OFFSET(個人種目女子エントリー!$D$17,M32,0),"(",OFFSET(個人種目女子エントリー!$F$17,M32,0),")"))</f>
        <v/>
      </c>
      <c r="C32" t="str">
        <f ca="1">IF(A32="","",OFFSET(個人種目女子エントリー!$E$17,M32,0))</f>
        <v/>
      </c>
      <c r="D32" t="str">
        <f t="shared" ca="1" si="0"/>
        <v/>
      </c>
      <c r="E32" t="str">
        <f ca="1">IF(A32="","",VLOOKUP(学校情報入力!$C$7,登録データ!$Q$3:$T$300,3,FALSE))</f>
        <v/>
      </c>
      <c r="F32" t="str">
        <f ca="1">IF(A32="","",VLOOKUP(OFFSET(個人種目女子エントリー!$C$17,M32,0),登録データ!$H$3:$L$3000,5,FALSE))</f>
        <v/>
      </c>
      <c r="G32" t="str">
        <f ca="1">IF(A32="","",SUM(地区選択!$C$2*10000,OFFSET(個人種目女子エントリー!$C$17,M32,0)))</f>
        <v/>
      </c>
      <c r="H32" t="str">
        <f ca="1">IF(OFFSET(個人種目女子エントリー!$AR$17,M32,0)="","",CONCATENATE(OFFSET(個人種目女子エントリー!$AR$17,M32,0)," ",OFFSET(個人種目女子エントリー!$AG$17,M32,0)))</f>
        <v/>
      </c>
      <c r="I32" t="str">
        <f ca="1">IF(OFFSET(個人種目女子エントリー!$AR$18,M32,0)="","",CONCATENATE(OFFSET(個人種目女子エントリー!$AR$18,M32,0)," ",OFFSET(個人種目女子エントリー!$AG$18,M32,0)))</f>
        <v/>
      </c>
      <c r="J32" t="str">
        <f ca="1">IF(OFFSET(個人種目女子エントリー!$AR$19,M32,0)="","",CONCATENATE(OFFSET(個人種目女子エントリー!$AR$19,M32,0)," ",OFFSET(個人種目女子エントリー!$AG$19,M32,0)))</f>
        <v/>
      </c>
      <c r="M32">
        <v>90</v>
      </c>
    </row>
    <row r="33" spans="1:13">
      <c r="A33" t="str">
        <f ca="1">IF(OFFSET(個人種目女子エントリー!$C$17,M33,0)="","",SUM(地区選択!$C$2*100000000,20000000,OFFSET(個人種目女子エントリー!$C$17,M33,0)))</f>
        <v/>
      </c>
      <c r="B33" t="str">
        <f ca="1">IF(A33="","",CONCATENATE(OFFSET(個人種目女子エントリー!$D$17,M33,0),"(",OFFSET(個人種目女子エントリー!$F$17,M33,0),")"))</f>
        <v/>
      </c>
      <c r="C33" t="str">
        <f ca="1">IF(A33="","",OFFSET(個人種目女子エントリー!$E$17,M33,0))</f>
        <v/>
      </c>
      <c r="D33" t="str">
        <f t="shared" ca="1" si="0"/>
        <v/>
      </c>
      <c r="E33" t="str">
        <f ca="1">IF(A33="","",VLOOKUP(学校情報入力!$C$7,登録データ!$Q$3:$T$300,3,FALSE))</f>
        <v/>
      </c>
      <c r="F33" t="str">
        <f ca="1">IF(A33="","",VLOOKUP(OFFSET(個人種目女子エントリー!$C$17,M33,0),登録データ!$H$3:$L$3000,5,FALSE))</f>
        <v/>
      </c>
      <c r="G33" t="str">
        <f ca="1">IF(A33="","",SUM(地区選択!$C$2*10000,OFFSET(個人種目女子エントリー!$C$17,M33,0)))</f>
        <v/>
      </c>
      <c r="H33" t="str">
        <f ca="1">IF(OFFSET(個人種目女子エントリー!$AR$17,M33,0)="","",CONCATENATE(OFFSET(個人種目女子エントリー!$AR$17,M33,0)," ",OFFSET(個人種目女子エントリー!$AG$17,M33,0)))</f>
        <v/>
      </c>
      <c r="I33" t="str">
        <f ca="1">IF(OFFSET(個人種目女子エントリー!$AR$18,M33,0)="","",CONCATENATE(OFFSET(個人種目女子エントリー!$AR$18,M33,0)," ",OFFSET(個人種目女子エントリー!$AG$18,M33,0)))</f>
        <v/>
      </c>
      <c r="J33" t="str">
        <f ca="1">IF(OFFSET(個人種目女子エントリー!$AR$19,M33,0)="","",CONCATENATE(OFFSET(個人種目女子エントリー!$AR$19,M33,0)," ",OFFSET(個人種目女子エントリー!$AG$19,M33,0)))</f>
        <v/>
      </c>
      <c r="M33">
        <v>93</v>
      </c>
    </row>
    <row r="34" spans="1:13">
      <c r="A34" t="str">
        <f ca="1">IF(OFFSET(個人種目女子エントリー!$C$17,M34,0)="","",SUM(地区選択!$C$2*100000000,20000000,OFFSET(個人種目女子エントリー!$C$17,M34,0)))</f>
        <v/>
      </c>
      <c r="B34" t="str">
        <f ca="1">IF(A34="","",CONCATENATE(OFFSET(個人種目女子エントリー!$D$17,M34,0),"(",OFFSET(個人種目女子エントリー!$F$17,M34,0),")"))</f>
        <v/>
      </c>
      <c r="C34" t="str">
        <f ca="1">IF(A34="","",OFFSET(個人種目女子エントリー!$E$17,M34,0))</f>
        <v/>
      </c>
      <c r="D34" t="str">
        <f t="shared" ca="1" si="0"/>
        <v/>
      </c>
      <c r="E34" t="str">
        <f ca="1">IF(A34="","",VLOOKUP(学校情報入力!$C$7,登録データ!$Q$3:$T$300,3,FALSE))</f>
        <v/>
      </c>
      <c r="F34" t="str">
        <f ca="1">IF(A34="","",VLOOKUP(OFFSET(個人種目女子エントリー!$C$17,M34,0),登録データ!$H$3:$L$3000,5,FALSE))</f>
        <v/>
      </c>
      <c r="G34" t="str">
        <f ca="1">IF(A34="","",SUM(地区選択!$C$2*10000,OFFSET(個人種目女子エントリー!$C$17,M34,0)))</f>
        <v/>
      </c>
      <c r="H34" t="str">
        <f ca="1">IF(OFFSET(個人種目女子エントリー!$AR$17,M34,0)="","",CONCATENATE(OFFSET(個人種目女子エントリー!$AR$17,M34,0)," ",OFFSET(個人種目女子エントリー!$AG$17,M34,0)))</f>
        <v/>
      </c>
      <c r="I34" t="str">
        <f ca="1">IF(OFFSET(個人種目女子エントリー!$AR$18,M34,0)="","",CONCATENATE(OFFSET(個人種目女子エントリー!$AR$18,M34,0)," ",OFFSET(個人種目女子エントリー!$AG$18,M34,0)))</f>
        <v/>
      </c>
      <c r="J34" t="str">
        <f ca="1">IF(OFFSET(個人種目女子エントリー!$AR$19,M34,0)="","",CONCATENATE(OFFSET(個人種目女子エントリー!$AR$19,M34,0)," ",OFFSET(個人種目女子エントリー!$AG$19,M34,0)))</f>
        <v/>
      </c>
      <c r="M34">
        <v>96</v>
      </c>
    </row>
    <row r="35" spans="1:13">
      <c r="A35" t="str">
        <f ca="1">IF(OFFSET(個人種目女子エントリー!$C$17,M35,0)="","",SUM(地区選択!$C$2*100000000,20000000,OFFSET(個人種目女子エントリー!$C$17,M35,0)))</f>
        <v/>
      </c>
      <c r="B35" t="str">
        <f ca="1">IF(A35="","",CONCATENATE(OFFSET(個人種目女子エントリー!$D$17,M35,0),"(",OFFSET(個人種目女子エントリー!$F$17,M35,0),")"))</f>
        <v/>
      </c>
      <c r="C35" t="str">
        <f ca="1">IF(A35="","",OFFSET(個人種目女子エントリー!$E$17,M35,0))</f>
        <v/>
      </c>
      <c r="D35" t="str">
        <f t="shared" ca="1" si="0"/>
        <v/>
      </c>
      <c r="E35" t="str">
        <f ca="1">IF(A35="","",VLOOKUP(学校情報入力!$C$7,登録データ!$Q$3:$T$300,3,FALSE))</f>
        <v/>
      </c>
      <c r="F35" t="str">
        <f ca="1">IF(A35="","",VLOOKUP(OFFSET(個人種目女子エントリー!$C$17,M35,0),登録データ!$H$3:$L$3000,5,FALSE))</f>
        <v/>
      </c>
      <c r="G35" t="str">
        <f ca="1">IF(A35="","",SUM(地区選択!$C$2*10000,OFFSET(個人種目女子エントリー!$C$17,M35,0)))</f>
        <v/>
      </c>
      <c r="H35" t="str">
        <f ca="1">IF(OFFSET(個人種目女子エントリー!$AR$17,M35,0)="","",CONCATENATE(OFFSET(個人種目女子エントリー!$AR$17,M35,0)," ",OFFSET(個人種目女子エントリー!$AG$17,M35,0)))</f>
        <v/>
      </c>
      <c r="I35" t="str">
        <f ca="1">IF(OFFSET(個人種目女子エントリー!$AR$18,M35,0)="","",CONCATENATE(OFFSET(個人種目女子エントリー!$AR$18,M35,0)," ",OFFSET(個人種目女子エントリー!$AG$18,M35,0)))</f>
        <v/>
      </c>
      <c r="J35" t="str">
        <f ca="1">IF(OFFSET(個人種目女子エントリー!$AR$19,M35,0)="","",CONCATENATE(OFFSET(個人種目女子エントリー!$AR$19,M35,0)," ",OFFSET(個人種目女子エントリー!$AG$19,M35,0)))</f>
        <v/>
      </c>
      <c r="M35">
        <v>99</v>
      </c>
    </row>
    <row r="36" spans="1:13">
      <c r="A36" t="str">
        <f ca="1">IF(OFFSET(個人種目女子エントリー!$C$17,M36,0)="","",SUM(地区選択!$C$2*100000000,20000000,OFFSET(個人種目女子エントリー!$C$17,M36,0)))</f>
        <v/>
      </c>
      <c r="B36" t="str">
        <f ca="1">IF(A36="","",CONCATENATE(OFFSET(個人種目女子エントリー!$D$17,M36,0),"(",OFFSET(個人種目女子エントリー!$F$17,M36,0),")"))</f>
        <v/>
      </c>
      <c r="C36" t="str">
        <f ca="1">IF(A36="","",OFFSET(個人種目女子エントリー!$E$17,M36,0))</f>
        <v/>
      </c>
      <c r="D36" t="str">
        <f t="shared" ca="1" si="0"/>
        <v/>
      </c>
      <c r="E36" t="str">
        <f ca="1">IF(A36="","",VLOOKUP(学校情報入力!$C$7,登録データ!$Q$3:$T$300,3,FALSE))</f>
        <v/>
      </c>
      <c r="F36" t="str">
        <f ca="1">IF(A36="","",VLOOKUP(OFFSET(個人種目女子エントリー!$C$17,M36,0),登録データ!$H$3:$L$3000,5,FALSE))</f>
        <v/>
      </c>
      <c r="G36" t="str">
        <f ca="1">IF(A36="","",SUM(地区選択!$C$2*10000,OFFSET(個人種目女子エントリー!$C$17,M36,0)))</f>
        <v/>
      </c>
      <c r="H36" t="str">
        <f ca="1">IF(OFFSET(個人種目女子エントリー!$AR$17,M36,0)="","",CONCATENATE(OFFSET(個人種目女子エントリー!$AR$17,M36,0)," ",OFFSET(個人種目女子エントリー!$AG$17,M36,0)))</f>
        <v/>
      </c>
      <c r="I36" t="str">
        <f ca="1">IF(OFFSET(個人種目女子エントリー!$AR$18,M36,0)="","",CONCATENATE(OFFSET(個人種目女子エントリー!$AR$18,M36,0)," ",OFFSET(個人種目女子エントリー!$AG$18,M36,0)))</f>
        <v/>
      </c>
      <c r="J36" t="str">
        <f ca="1">IF(OFFSET(個人種目女子エントリー!$AR$19,M36,0)="","",CONCATENATE(OFFSET(個人種目女子エントリー!$AR$19,M36,0)," ",OFFSET(個人種目女子エントリー!$AG$19,M36,0)))</f>
        <v/>
      </c>
      <c r="M36">
        <v>102</v>
      </c>
    </row>
    <row r="37" spans="1:13">
      <c r="A37" t="str">
        <f ca="1">IF(OFFSET(個人種目女子エントリー!$C$17,M37,0)="","",SUM(地区選択!$C$2*100000000,20000000,OFFSET(個人種目女子エントリー!$C$17,M37,0)))</f>
        <v/>
      </c>
      <c r="B37" t="str">
        <f ca="1">IF(A37="","",CONCATENATE(OFFSET(個人種目女子エントリー!$D$17,M37,0),"(",OFFSET(個人種目女子エントリー!$F$17,M37,0),")"))</f>
        <v/>
      </c>
      <c r="C37" t="str">
        <f ca="1">IF(A37="","",OFFSET(個人種目女子エントリー!$E$17,M37,0))</f>
        <v/>
      </c>
      <c r="D37" t="str">
        <f t="shared" ca="1" si="0"/>
        <v/>
      </c>
      <c r="E37" t="str">
        <f ca="1">IF(A37="","",VLOOKUP(学校情報入力!$C$7,登録データ!$Q$3:$T$300,3,FALSE))</f>
        <v/>
      </c>
      <c r="F37" t="str">
        <f ca="1">IF(A37="","",VLOOKUP(OFFSET(個人種目女子エントリー!$C$17,M37,0),登録データ!$H$3:$L$3000,5,FALSE))</f>
        <v/>
      </c>
      <c r="G37" t="str">
        <f ca="1">IF(A37="","",SUM(地区選択!$C$2*10000,OFFSET(個人種目女子エントリー!$C$17,M37,0)))</f>
        <v/>
      </c>
      <c r="H37" t="str">
        <f ca="1">IF(OFFSET(個人種目女子エントリー!$AR$17,M37,0)="","",CONCATENATE(OFFSET(個人種目女子エントリー!$AR$17,M37,0)," ",OFFSET(個人種目女子エントリー!$AG$17,M37,0)))</f>
        <v/>
      </c>
      <c r="I37" t="str">
        <f ca="1">IF(OFFSET(個人種目女子エントリー!$AR$18,M37,0)="","",CONCATENATE(OFFSET(個人種目女子エントリー!$AR$18,M37,0)," ",OFFSET(個人種目女子エントリー!$AG$18,M37,0)))</f>
        <v/>
      </c>
      <c r="J37" t="str">
        <f ca="1">IF(OFFSET(個人種目女子エントリー!$AR$19,M37,0)="","",CONCATENATE(OFFSET(個人種目女子エントリー!$AR$19,M37,0)," ",OFFSET(個人種目女子エントリー!$AG$19,M37,0)))</f>
        <v/>
      </c>
      <c r="M37">
        <v>105</v>
      </c>
    </row>
    <row r="38" spans="1:13">
      <c r="A38" t="str">
        <f ca="1">IF(OFFSET(個人種目女子エントリー!$C$17,M38,0)="","",SUM(地区選択!$C$2*100000000,20000000,OFFSET(個人種目女子エントリー!$C$17,M38,0)))</f>
        <v/>
      </c>
      <c r="B38" t="str">
        <f ca="1">IF(A38="","",CONCATENATE(OFFSET(個人種目女子エントリー!$D$17,M38,0),"(",OFFSET(個人種目女子エントリー!$F$17,M38,0),")"))</f>
        <v/>
      </c>
      <c r="C38" t="str">
        <f ca="1">IF(A38="","",OFFSET(個人種目女子エントリー!$E$17,M38,0))</f>
        <v/>
      </c>
      <c r="D38" t="str">
        <f t="shared" ca="1" si="0"/>
        <v/>
      </c>
      <c r="E38" t="str">
        <f ca="1">IF(A38="","",VLOOKUP(学校情報入力!$C$7,登録データ!$Q$3:$T$300,3,FALSE))</f>
        <v/>
      </c>
      <c r="F38" t="str">
        <f ca="1">IF(A38="","",VLOOKUP(OFFSET(個人種目女子エントリー!$C$17,M38,0),登録データ!$H$3:$L$3000,5,FALSE))</f>
        <v/>
      </c>
      <c r="G38" t="str">
        <f ca="1">IF(A38="","",SUM(地区選択!$C$2*10000,OFFSET(個人種目女子エントリー!$C$17,M38,0)))</f>
        <v/>
      </c>
      <c r="H38" t="str">
        <f ca="1">IF(OFFSET(個人種目女子エントリー!$AR$17,M38,0)="","",CONCATENATE(OFFSET(個人種目女子エントリー!$AR$17,M38,0)," ",OFFSET(個人種目女子エントリー!$AG$17,M38,0)))</f>
        <v/>
      </c>
      <c r="I38" t="str">
        <f ca="1">IF(OFFSET(個人種目女子エントリー!$AR$18,M38,0)="","",CONCATENATE(OFFSET(個人種目女子エントリー!$AR$18,M38,0)," ",OFFSET(個人種目女子エントリー!$AG$18,M38,0)))</f>
        <v/>
      </c>
      <c r="J38" t="str">
        <f ca="1">IF(OFFSET(個人種目女子エントリー!$AR$19,M38,0)="","",CONCATENATE(OFFSET(個人種目女子エントリー!$AR$19,M38,0)," ",OFFSET(個人種目女子エントリー!$AG$19,M38,0)))</f>
        <v/>
      </c>
      <c r="M38">
        <v>108</v>
      </c>
    </row>
    <row r="39" spans="1:13">
      <c r="A39" t="str">
        <f ca="1">IF(OFFSET(個人種目女子エントリー!$C$17,M39,0)="","",SUM(地区選択!$C$2*100000000,20000000,OFFSET(個人種目女子エントリー!$C$17,M39,0)))</f>
        <v/>
      </c>
      <c r="B39" t="str">
        <f ca="1">IF(A39="","",CONCATENATE(OFFSET(個人種目女子エントリー!$D$17,M39,0),"(",OFFSET(個人種目女子エントリー!$F$17,M39,0),")"))</f>
        <v/>
      </c>
      <c r="C39" t="str">
        <f ca="1">IF(A39="","",OFFSET(個人種目女子エントリー!$E$17,M39,0))</f>
        <v/>
      </c>
      <c r="D39" t="str">
        <f t="shared" ca="1" si="0"/>
        <v/>
      </c>
      <c r="E39" t="str">
        <f ca="1">IF(A39="","",VLOOKUP(学校情報入力!$C$7,登録データ!$Q$3:$T$300,3,FALSE))</f>
        <v/>
      </c>
      <c r="F39" t="str">
        <f ca="1">IF(A39="","",VLOOKUP(OFFSET(個人種目女子エントリー!$C$17,M39,0),登録データ!$H$3:$L$3000,5,FALSE))</f>
        <v/>
      </c>
      <c r="G39" t="str">
        <f ca="1">IF(A39="","",SUM(地区選択!$C$2*10000,OFFSET(個人種目女子エントリー!$C$17,M39,0)))</f>
        <v/>
      </c>
      <c r="H39" t="str">
        <f ca="1">IF(OFFSET(個人種目女子エントリー!$AR$17,M39,0)="","",CONCATENATE(OFFSET(個人種目女子エントリー!$AR$17,M39,0)," ",OFFSET(個人種目女子エントリー!$AG$17,M39,0)))</f>
        <v/>
      </c>
      <c r="I39" t="str">
        <f ca="1">IF(OFFSET(個人種目女子エントリー!$AR$18,M39,0)="","",CONCATENATE(OFFSET(個人種目女子エントリー!$AR$18,M39,0)," ",OFFSET(個人種目女子エントリー!$AG$18,M39,0)))</f>
        <v/>
      </c>
      <c r="J39" t="str">
        <f ca="1">IF(OFFSET(個人種目女子エントリー!$AR$19,M39,0)="","",CONCATENATE(OFFSET(個人種目女子エントリー!$AR$19,M39,0)," ",OFFSET(個人種目女子エントリー!$AG$19,M39,0)))</f>
        <v/>
      </c>
      <c r="M39">
        <v>111</v>
      </c>
    </row>
    <row r="40" spans="1:13">
      <c r="A40" t="str">
        <f ca="1">IF(OFFSET(個人種目女子エントリー!$C$17,M40,0)="","",SUM(地区選択!$C$2*100000000,20000000,OFFSET(個人種目女子エントリー!$C$17,M40,0)))</f>
        <v/>
      </c>
      <c r="B40" t="str">
        <f ca="1">IF(A40="","",CONCATENATE(OFFSET(個人種目女子エントリー!$D$17,M40,0),"(",OFFSET(個人種目女子エントリー!$F$17,M40,0),")"))</f>
        <v/>
      </c>
      <c r="C40" t="str">
        <f ca="1">IF(A40="","",OFFSET(個人種目女子エントリー!$E$17,M40,0))</f>
        <v/>
      </c>
      <c r="D40" t="str">
        <f t="shared" ca="1" si="0"/>
        <v/>
      </c>
      <c r="E40" t="str">
        <f ca="1">IF(A40="","",VLOOKUP(学校情報入力!$C$7,登録データ!$Q$3:$T$300,3,FALSE))</f>
        <v/>
      </c>
      <c r="F40" t="str">
        <f ca="1">IF(A40="","",VLOOKUP(OFFSET(個人種目女子エントリー!$C$17,M40,0),登録データ!$H$3:$L$3000,5,FALSE))</f>
        <v/>
      </c>
      <c r="G40" t="str">
        <f ca="1">IF(A40="","",SUM(地区選択!$C$2*10000,OFFSET(個人種目女子エントリー!$C$17,M40,0)))</f>
        <v/>
      </c>
      <c r="H40" t="str">
        <f ca="1">IF(OFFSET(個人種目女子エントリー!$AR$17,M40,0)="","",CONCATENATE(OFFSET(個人種目女子エントリー!$AR$17,M40,0)," ",OFFSET(個人種目女子エントリー!$AG$17,M40,0)))</f>
        <v/>
      </c>
      <c r="I40" t="str">
        <f ca="1">IF(OFFSET(個人種目女子エントリー!$AR$18,M40,0)="","",CONCATENATE(OFFSET(個人種目女子エントリー!$AR$18,M40,0)," ",OFFSET(個人種目女子エントリー!$AG$18,M40,0)))</f>
        <v/>
      </c>
      <c r="J40" t="str">
        <f ca="1">IF(OFFSET(個人種目女子エントリー!$AR$19,M40,0)="","",CONCATENATE(OFFSET(個人種目女子エントリー!$AR$19,M40,0)," ",OFFSET(個人種目女子エントリー!$AG$19,M40,0)))</f>
        <v/>
      </c>
      <c r="M40">
        <v>114</v>
      </c>
    </row>
    <row r="41" spans="1:13">
      <c r="A41" t="str">
        <f ca="1">IF(OFFSET(個人種目女子エントリー!$C$17,M41,0)="","",SUM(地区選択!$C$2*100000000,20000000,OFFSET(個人種目女子エントリー!$C$17,M41,0)))</f>
        <v/>
      </c>
      <c r="B41" t="str">
        <f ca="1">IF(A41="","",CONCATENATE(OFFSET(個人種目女子エントリー!$D$17,M41,0),"(",OFFSET(個人種目女子エントリー!$F$17,M41,0),")"))</f>
        <v/>
      </c>
      <c r="C41" t="str">
        <f ca="1">IF(A41="","",OFFSET(個人種目女子エントリー!$E$17,M41,0))</f>
        <v/>
      </c>
      <c r="D41" t="str">
        <f t="shared" ca="1" si="0"/>
        <v/>
      </c>
      <c r="E41" t="str">
        <f ca="1">IF(A41="","",VLOOKUP(学校情報入力!$C$7,登録データ!$Q$3:$T$300,3,FALSE))</f>
        <v/>
      </c>
      <c r="F41" t="str">
        <f ca="1">IF(A41="","",VLOOKUP(OFFSET(個人種目女子エントリー!$C$17,M41,0),登録データ!$H$3:$L$3000,5,FALSE))</f>
        <v/>
      </c>
      <c r="G41" t="str">
        <f ca="1">IF(A41="","",SUM(地区選択!$C$2*10000,OFFSET(個人種目女子エントリー!$C$17,M41,0)))</f>
        <v/>
      </c>
      <c r="H41" t="str">
        <f ca="1">IF(OFFSET(個人種目女子エントリー!$AR$17,M41,0)="","",CONCATENATE(OFFSET(個人種目女子エントリー!$AR$17,M41,0)," ",OFFSET(個人種目女子エントリー!$AG$17,M41,0)))</f>
        <v/>
      </c>
      <c r="I41" t="str">
        <f ca="1">IF(OFFSET(個人種目女子エントリー!$AR$18,M41,0)="","",CONCATENATE(OFFSET(個人種目女子エントリー!$AR$18,M41,0)," ",OFFSET(個人種目女子エントリー!$AG$18,M41,0)))</f>
        <v/>
      </c>
      <c r="J41" t="str">
        <f ca="1">IF(OFFSET(個人種目女子エントリー!$AR$19,M41,0)="","",CONCATENATE(OFFSET(個人種目女子エントリー!$AR$19,M41,0)," ",OFFSET(個人種目女子エントリー!$AG$19,M41,0)))</f>
        <v/>
      </c>
      <c r="M41">
        <v>117</v>
      </c>
    </row>
    <row r="42" spans="1:13">
      <c r="A42" t="str">
        <f ca="1">IF(OFFSET(個人種目女子エントリー!$C$17,M42,0)="","",SUM(地区選択!$C$2*100000000,20000000,OFFSET(個人種目女子エントリー!$C$17,M42,0)))</f>
        <v/>
      </c>
      <c r="B42" t="str">
        <f ca="1">IF(A42="","",CONCATENATE(OFFSET(個人種目女子エントリー!$D$17,M42,0),"(",OFFSET(個人種目女子エントリー!$F$17,M42,0),")"))</f>
        <v/>
      </c>
      <c r="C42" t="str">
        <f ca="1">IF(A42="","",OFFSET(個人種目女子エントリー!$E$17,M42,0))</f>
        <v/>
      </c>
      <c r="D42" t="str">
        <f t="shared" ca="1" si="0"/>
        <v/>
      </c>
      <c r="E42" t="str">
        <f ca="1">IF(A42="","",VLOOKUP(学校情報入力!$C$7,登録データ!$Q$3:$T$300,3,FALSE))</f>
        <v/>
      </c>
      <c r="F42" t="str">
        <f ca="1">IF(A42="","",VLOOKUP(OFFSET(個人種目女子エントリー!$C$17,M42,0),登録データ!$H$3:$L$3000,5,FALSE))</f>
        <v/>
      </c>
      <c r="G42" t="str">
        <f ca="1">IF(A42="","",SUM(地区選択!$C$2*10000,OFFSET(個人種目女子エントリー!$C$17,M42,0)))</f>
        <v/>
      </c>
      <c r="H42" t="str">
        <f ca="1">IF(OFFSET(個人種目女子エントリー!$AR$17,M42,0)="","",CONCATENATE(OFFSET(個人種目女子エントリー!$AR$17,M42,0)," ",OFFSET(個人種目女子エントリー!$AG$17,M42,0)))</f>
        <v/>
      </c>
      <c r="I42" t="str">
        <f ca="1">IF(OFFSET(個人種目女子エントリー!$AR$18,M42,0)="","",CONCATENATE(OFFSET(個人種目女子エントリー!$AR$18,M42,0)," ",OFFSET(個人種目女子エントリー!$AG$18,M42,0)))</f>
        <v/>
      </c>
      <c r="J42" t="str">
        <f ca="1">IF(OFFSET(個人種目女子エントリー!$AR$19,M42,0)="","",CONCATENATE(OFFSET(個人種目女子エントリー!$AR$19,M42,0)," ",OFFSET(個人種目女子エントリー!$AG$19,M42,0)))</f>
        <v/>
      </c>
      <c r="M42">
        <v>120</v>
      </c>
    </row>
    <row r="43" spans="1:13">
      <c r="A43" t="str">
        <f ca="1">IF(OFFSET(個人種目女子エントリー!$C$17,M43,0)="","",SUM(地区選択!$C$2*100000000,20000000,OFFSET(個人種目女子エントリー!$C$17,M43,0)))</f>
        <v/>
      </c>
      <c r="B43" t="str">
        <f ca="1">IF(A43="","",CONCATENATE(OFFSET(個人種目女子エントリー!$D$17,M43,0),"(",OFFSET(個人種目女子エントリー!$F$17,M43,0),")"))</f>
        <v/>
      </c>
      <c r="C43" t="str">
        <f ca="1">IF(A43="","",OFFSET(個人種目女子エントリー!$E$17,M43,0))</f>
        <v/>
      </c>
      <c r="D43" t="str">
        <f t="shared" ca="1" si="0"/>
        <v/>
      </c>
      <c r="E43" t="str">
        <f ca="1">IF(A43="","",VLOOKUP(学校情報入力!$C$7,登録データ!$Q$3:$T$300,3,FALSE))</f>
        <v/>
      </c>
      <c r="F43" t="str">
        <f ca="1">IF(A43="","",VLOOKUP(OFFSET(個人種目女子エントリー!$C$17,M43,0),登録データ!$H$3:$L$3000,5,FALSE))</f>
        <v/>
      </c>
      <c r="G43" t="str">
        <f ca="1">IF(A43="","",SUM(地区選択!$C$2*10000,OFFSET(個人種目女子エントリー!$C$17,M43,0)))</f>
        <v/>
      </c>
      <c r="H43" t="str">
        <f ca="1">IF(OFFSET(個人種目女子エントリー!$AR$17,M43,0)="","",CONCATENATE(OFFSET(個人種目女子エントリー!$AR$17,M43,0)," ",OFFSET(個人種目女子エントリー!$AG$17,M43,0)))</f>
        <v/>
      </c>
      <c r="I43" t="str">
        <f ca="1">IF(OFFSET(個人種目女子エントリー!$AR$18,M43,0)="","",CONCATENATE(OFFSET(個人種目女子エントリー!$AR$18,M43,0)," ",OFFSET(個人種目女子エントリー!$AG$18,M43,0)))</f>
        <v/>
      </c>
      <c r="J43" t="str">
        <f ca="1">IF(OFFSET(個人種目女子エントリー!$AR$19,M43,0)="","",CONCATENATE(OFFSET(個人種目女子エントリー!$AR$19,M43,0)," ",OFFSET(個人種目女子エントリー!$AG$19,M43,0)))</f>
        <v/>
      </c>
      <c r="M43">
        <v>123</v>
      </c>
    </row>
    <row r="44" spans="1:13">
      <c r="A44" t="str">
        <f ca="1">IF(OFFSET(個人種目女子エントリー!$C$17,M44,0)="","",SUM(地区選択!$C$2*100000000,20000000,OFFSET(個人種目女子エントリー!$C$17,M44,0)))</f>
        <v/>
      </c>
      <c r="B44" t="str">
        <f ca="1">IF(A44="","",CONCATENATE(OFFSET(個人種目女子エントリー!$D$17,M44,0),"(",OFFSET(個人種目女子エントリー!$F$17,M44,0),")"))</f>
        <v/>
      </c>
      <c r="C44" t="str">
        <f ca="1">IF(A44="","",OFFSET(個人種目女子エントリー!$E$17,M44,0))</f>
        <v/>
      </c>
      <c r="D44" t="str">
        <f t="shared" ca="1" si="0"/>
        <v/>
      </c>
      <c r="E44" t="str">
        <f ca="1">IF(A44="","",VLOOKUP(学校情報入力!$C$7,登録データ!$Q$3:$T$300,3,FALSE))</f>
        <v/>
      </c>
      <c r="F44" t="str">
        <f ca="1">IF(A44="","",VLOOKUP(OFFSET(個人種目女子エントリー!$C$17,M44,0),登録データ!$H$3:$L$3000,5,FALSE))</f>
        <v/>
      </c>
      <c r="G44" t="str">
        <f ca="1">IF(A44="","",SUM(地区選択!$C$2*10000,OFFSET(個人種目女子エントリー!$C$17,M44,0)))</f>
        <v/>
      </c>
      <c r="H44" t="str">
        <f ca="1">IF(OFFSET(個人種目女子エントリー!$AR$17,M44,0)="","",CONCATENATE(OFFSET(個人種目女子エントリー!$AR$17,M44,0)," ",OFFSET(個人種目女子エントリー!$AG$17,M44,0)))</f>
        <v/>
      </c>
      <c r="I44" t="str">
        <f ca="1">IF(OFFSET(個人種目女子エントリー!$AR$18,M44,0)="","",CONCATENATE(OFFSET(個人種目女子エントリー!$AR$18,M44,0)," ",OFFSET(個人種目女子エントリー!$AG$18,M44,0)))</f>
        <v/>
      </c>
      <c r="J44" t="str">
        <f ca="1">IF(OFFSET(個人種目女子エントリー!$AR$19,M44,0)="","",CONCATENATE(OFFSET(個人種目女子エントリー!$AR$19,M44,0)," ",OFFSET(個人種目女子エントリー!$AG$19,M44,0)))</f>
        <v/>
      </c>
      <c r="M44">
        <v>126</v>
      </c>
    </row>
    <row r="45" spans="1:13">
      <c r="A45" t="str">
        <f ca="1">IF(OFFSET(個人種目女子エントリー!$C$17,M45,0)="","",SUM(地区選択!$C$2*100000000,20000000,OFFSET(個人種目女子エントリー!$C$17,M45,0)))</f>
        <v/>
      </c>
      <c r="B45" t="str">
        <f ca="1">IF(A45="","",CONCATENATE(OFFSET(個人種目女子エントリー!$D$17,M45,0),"(",OFFSET(個人種目女子エントリー!$F$17,M45,0),")"))</f>
        <v/>
      </c>
      <c r="C45" t="str">
        <f ca="1">IF(A45="","",OFFSET(個人種目女子エントリー!$E$17,M45,0))</f>
        <v/>
      </c>
      <c r="D45" t="str">
        <f t="shared" ca="1" si="0"/>
        <v/>
      </c>
      <c r="E45" t="str">
        <f ca="1">IF(A45="","",VLOOKUP(学校情報入力!$C$7,登録データ!$Q$3:$T$300,3,FALSE))</f>
        <v/>
      </c>
      <c r="F45" t="str">
        <f ca="1">IF(A45="","",VLOOKUP(OFFSET(個人種目女子エントリー!$C$17,M45,0),登録データ!$H$3:$L$3000,5,FALSE))</f>
        <v/>
      </c>
      <c r="G45" t="str">
        <f ca="1">IF(A45="","",SUM(地区選択!$C$2*10000,OFFSET(個人種目女子エントリー!$C$17,M45,0)))</f>
        <v/>
      </c>
      <c r="H45" t="str">
        <f ca="1">IF(OFFSET(個人種目女子エントリー!$AR$17,M45,0)="","",CONCATENATE(OFFSET(個人種目女子エントリー!$AR$17,M45,0)," ",OFFSET(個人種目女子エントリー!$AG$17,M45,0)))</f>
        <v/>
      </c>
      <c r="I45" t="str">
        <f ca="1">IF(OFFSET(個人種目女子エントリー!$AR$18,M45,0)="","",CONCATENATE(OFFSET(個人種目女子エントリー!$AR$18,M45,0)," ",OFFSET(個人種目女子エントリー!$AG$18,M45,0)))</f>
        <v/>
      </c>
      <c r="J45" t="str">
        <f ca="1">IF(OFFSET(個人種目女子エントリー!$AR$19,M45,0)="","",CONCATENATE(OFFSET(個人種目女子エントリー!$AR$19,M45,0)," ",OFFSET(個人種目女子エントリー!$AG$19,M45,0)))</f>
        <v/>
      </c>
      <c r="M45">
        <v>129</v>
      </c>
    </row>
    <row r="46" spans="1:13">
      <c r="A46" t="str">
        <f ca="1">IF(OFFSET(個人種目女子エントリー!$C$17,M46,0)="","",SUM(地区選択!$C$2*100000000,20000000,OFFSET(個人種目女子エントリー!$C$17,M46,0)))</f>
        <v/>
      </c>
      <c r="B46" t="str">
        <f ca="1">IF(A46="","",CONCATENATE(OFFSET(個人種目女子エントリー!$D$17,M46,0),"(",OFFSET(個人種目女子エントリー!$F$17,M46,0),")"))</f>
        <v/>
      </c>
      <c r="C46" t="str">
        <f ca="1">IF(A46="","",OFFSET(個人種目女子エントリー!$E$17,M46,0))</f>
        <v/>
      </c>
      <c r="D46" t="str">
        <f t="shared" ca="1" si="0"/>
        <v/>
      </c>
      <c r="E46" t="str">
        <f ca="1">IF(A46="","",VLOOKUP(学校情報入力!$C$7,登録データ!$Q$3:$T$300,3,FALSE))</f>
        <v/>
      </c>
      <c r="F46" t="str">
        <f ca="1">IF(A46="","",VLOOKUP(OFFSET(個人種目女子エントリー!$C$17,M46,0),登録データ!$H$3:$L$3000,5,FALSE))</f>
        <v/>
      </c>
      <c r="G46" t="str">
        <f ca="1">IF(A46="","",SUM(地区選択!$C$2*10000,OFFSET(個人種目女子エントリー!$C$17,M46,0)))</f>
        <v/>
      </c>
      <c r="H46" t="str">
        <f ca="1">IF(OFFSET(個人種目女子エントリー!$AR$17,M46,0)="","",CONCATENATE(OFFSET(個人種目女子エントリー!$AR$17,M46,0)," ",OFFSET(個人種目女子エントリー!$AG$17,M46,0)))</f>
        <v/>
      </c>
      <c r="I46" t="str">
        <f ca="1">IF(OFFSET(個人種目女子エントリー!$AR$18,M46,0)="","",CONCATENATE(OFFSET(個人種目女子エントリー!$AR$18,M46,0)," ",OFFSET(個人種目女子エントリー!$AG$18,M46,0)))</f>
        <v/>
      </c>
      <c r="J46" t="str">
        <f ca="1">IF(OFFSET(個人種目女子エントリー!$AR$19,M46,0)="","",CONCATENATE(OFFSET(個人種目女子エントリー!$AR$19,M46,0)," ",OFFSET(個人種目女子エントリー!$AG$19,M46,0)))</f>
        <v/>
      </c>
      <c r="M46">
        <v>132</v>
      </c>
    </row>
    <row r="47" spans="1:13">
      <c r="A47" t="str">
        <f ca="1">IF(OFFSET(個人種目女子エントリー!$C$17,M47,0)="","",SUM(地区選択!$C$2*100000000,20000000,OFFSET(個人種目女子エントリー!$C$17,M47,0)))</f>
        <v/>
      </c>
      <c r="B47" t="str">
        <f ca="1">IF(A47="","",CONCATENATE(OFFSET(個人種目女子エントリー!$D$17,M47,0),"(",OFFSET(個人種目女子エントリー!$F$17,M47,0),")"))</f>
        <v/>
      </c>
      <c r="C47" t="str">
        <f ca="1">IF(A47="","",OFFSET(個人種目女子エントリー!$E$17,M47,0))</f>
        <v/>
      </c>
      <c r="D47" t="str">
        <f t="shared" ca="1" si="0"/>
        <v/>
      </c>
      <c r="E47" t="str">
        <f ca="1">IF(A47="","",VLOOKUP(学校情報入力!$C$7,登録データ!$Q$3:$T$300,3,FALSE))</f>
        <v/>
      </c>
      <c r="F47" t="str">
        <f ca="1">IF(A47="","",VLOOKUP(OFFSET(個人種目女子エントリー!$C$17,M47,0),登録データ!$H$3:$L$3000,5,FALSE))</f>
        <v/>
      </c>
      <c r="G47" t="str">
        <f ca="1">IF(A47="","",SUM(地区選択!$C$2*10000,OFFSET(個人種目女子エントリー!$C$17,M47,0)))</f>
        <v/>
      </c>
      <c r="H47" t="str">
        <f ca="1">IF(OFFSET(個人種目女子エントリー!$AR$17,M47,0)="","",CONCATENATE(OFFSET(個人種目女子エントリー!$AR$17,M47,0)," ",OFFSET(個人種目女子エントリー!$AG$17,M47,0)))</f>
        <v/>
      </c>
      <c r="I47" t="str">
        <f ca="1">IF(OFFSET(個人種目女子エントリー!$AR$18,M47,0)="","",CONCATENATE(OFFSET(個人種目女子エントリー!$AR$18,M47,0)," ",OFFSET(個人種目女子エントリー!$AG$18,M47,0)))</f>
        <v/>
      </c>
      <c r="J47" t="str">
        <f ca="1">IF(OFFSET(個人種目女子エントリー!$AR$19,M47,0)="","",CONCATENATE(OFFSET(個人種目女子エントリー!$AR$19,M47,0)," ",OFFSET(個人種目女子エントリー!$AG$19,M47,0)))</f>
        <v/>
      </c>
      <c r="M47">
        <v>135</v>
      </c>
    </row>
    <row r="48" spans="1:13">
      <c r="A48" t="str">
        <f ca="1">IF(OFFSET(個人種目女子エントリー!$C$17,M48,0)="","",SUM(地区選択!$C$2*100000000,20000000,OFFSET(個人種目女子エントリー!$C$17,M48,0)))</f>
        <v/>
      </c>
      <c r="B48" t="str">
        <f ca="1">IF(A48="","",CONCATENATE(OFFSET(個人種目女子エントリー!$D$17,M48,0),"(",OFFSET(個人種目女子エントリー!$F$17,M48,0),")"))</f>
        <v/>
      </c>
      <c r="C48" t="str">
        <f ca="1">IF(A48="","",OFFSET(個人種目女子エントリー!$E$17,M48,0))</f>
        <v/>
      </c>
      <c r="D48" t="str">
        <f t="shared" ca="1" si="0"/>
        <v/>
      </c>
      <c r="E48" t="str">
        <f ca="1">IF(A48="","",VLOOKUP(学校情報入力!$C$7,登録データ!$Q$3:$T$300,3,FALSE))</f>
        <v/>
      </c>
      <c r="F48" t="str">
        <f ca="1">IF(A48="","",VLOOKUP(OFFSET(個人種目女子エントリー!$C$17,M48,0),登録データ!$H$3:$L$3000,5,FALSE))</f>
        <v/>
      </c>
      <c r="G48" t="str">
        <f ca="1">IF(A48="","",SUM(地区選択!$C$2*10000,OFFSET(個人種目女子エントリー!$C$17,M48,0)))</f>
        <v/>
      </c>
      <c r="H48" t="str">
        <f ca="1">IF(OFFSET(個人種目女子エントリー!$AR$17,M48,0)="","",CONCATENATE(OFFSET(個人種目女子エントリー!$AR$17,M48,0)," ",OFFSET(個人種目女子エントリー!$AG$17,M48,0)))</f>
        <v/>
      </c>
      <c r="I48" t="str">
        <f ca="1">IF(OFFSET(個人種目女子エントリー!$AR$18,M48,0)="","",CONCATENATE(OFFSET(個人種目女子エントリー!$AR$18,M48,0)," ",OFFSET(個人種目女子エントリー!$AG$18,M48,0)))</f>
        <v/>
      </c>
      <c r="J48" t="str">
        <f ca="1">IF(OFFSET(個人種目女子エントリー!$AR$19,M48,0)="","",CONCATENATE(OFFSET(個人種目女子エントリー!$AR$19,M48,0)," ",OFFSET(個人種目女子エントリー!$AG$19,M48,0)))</f>
        <v/>
      </c>
      <c r="M48">
        <v>138</v>
      </c>
    </row>
    <row r="49" spans="1:13">
      <c r="A49" t="str">
        <f ca="1">IF(OFFSET(個人種目女子エントリー!$C$17,M49,0)="","",SUM(地区選択!$C$2*100000000,20000000,OFFSET(個人種目女子エントリー!$C$17,M49,0)))</f>
        <v/>
      </c>
      <c r="B49" t="str">
        <f ca="1">IF(A49="","",CONCATENATE(OFFSET(個人種目女子エントリー!$D$17,M49,0),"(",OFFSET(個人種目女子エントリー!$F$17,M49,0),")"))</f>
        <v/>
      </c>
      <c r="C49" t="str">
        <f ca="1">IF(A49="","",OFFSET(個人種目女子エントリー!$E$17,M49,0))</f>
        <v/>
      </c>
      <c r="D49" t="str">
        <f t="shared" ca="1" si="0"/>
        <v/>
      </c>
      <c r="E49" t="str">
        <f ca="1">IF(A49="","",VLOOKUP(学校情報入力!$C$7,登録データ!$Q$3:$T$300,3,FALSE))</f>
        <v/>
      </c>
      <c r="F49" t="str">
        <f ca="1">IF(A49="","",VLOOKUP(OFFSET(個人種目女子エントリー!$C$17,M49,0),登録データ!$H$3:$L$3000,5,FALSE))</f>
        <v/>
      </c>
      <c r="G49" t="str">
        <f ca="1">IF(A49="","",SUM(地区選択!$C$2*10000,OFFSET(個人種目女子エントリー!$C$17,M49,0)))</f>
        <v/>
      </c>
      <c r="H49" t="str">
        <f ca="1">IF(OFFSET(個人種目女子エントリー!$AR$17,M49,0)="","",CONCATENATE(OFFSET(個人種目女子エントリー!$AR$17,M49,0)," ",OFFSET(個人種目女子エントリー!$AG$17,M49,0)))</f>
        <v/>
      </c>
      <c r="I49" t="str">
        <f ca="1">IF(OFFSET(個人種目女子エントリー!$AR$18,M49,0)="","",CONCATENATE(OFFSET(個人種目女子エントリー!$AR$18,M49,0)," ",OFFSET(個人種目女子エントリー!$AG$18,M49,0)))</f>
        <v/>
      </c>
      <c r="J49" t="str">
        <f ca="1">IF(OFFSET(個人種目女子エントリー!$AR$19,M49,0)="","",CONCATENATE(OFFSET(個人種目女子エントリー!$AR$19,M49,0)," ",OFFSET(個人種目女子エントリー!$AG$19,M49,0)))</f>
        <v/>
      </c>
      <c r="M49">
        <v>141</v>
      </c>
    </row>
    <row r="50" spans="1:13">
      <c r="A50" t="str">
        <f ca="1">IF(OFFSET(個人種目女子エントリー!$C$17,M50,0)="","",SUM(地区選択!$C$2*100000000,20000000,OFFSET(個人種目女子エントリー!$C$17,M50,0)))</f>
        <v/>
      </c>
      <c r="B50" t="str">
        <f ca="1">IF(A50="","",CONCATENATE(OFFSET(個人種目女子エントリー!$D$17,M50,0),"(",OFFSET(個人種目女子エントリー!$F$17,M50,0),")"))</f>
        <v/>
      </c>
      <c r="C50" t="str">
        <f ca="1">IF(A50="","",OFFSET(個人種目女子エントリー!$E$17,M50,0))</f>
        <v/>
      </c>
      <c r="D50" t="str">
        <f t="shared" ca="1" si="0"/>
        <v/>
      </c>
      <c r="E50" t="str">
        <f ca="1">IF(A50="","",VLOOKUP(学校情報入力!$C$7,登録データ!$Q$3:$T$300,3,FALSE))</f>
        <v/>
      </c>
      <c r="F50" t="str">
        <f ca="1">IF(A50="","",VLOOKUP(OFFSET(個人種目女子エントリー!$C$17,M50,0),登録データ!$H$3:$L$3000,5,FALSE))</f>
        <v/>
      </c>
      <c r="G50" t="str">
        <f ca="1">IF(A50="","",SUM(地区選択!$C$2*10000,OFFSET(個人種目女子エントリー!$C$17,M50,0)))</f>
        <v/>
      </c>
      <c r="H50" t="str">
        <f ca="1">IF(OFFSET(個人種目女子エントリー!$AR$17,M50,0)="","",CONCATENATE(OFFSET(個人種目女子エントリー!$AR$17,M50,0)," ",OFFSET(個人種目女子エントリー!$AG$17,M50,0)))</f>
        <v/>
      </c>
      <c r="I50" t="str">
        <f ca="1">IF(OFFSET(個人種目女子エントリー!$AR$18,M50,0)="","",CONCATENATE(OFFSET(個人種目女子エントリー!$AR$18,M50,0)," ",OFFSET(個人種目女子エントリー!$AG$18,M50,0)))</f>
        <v/>
      </c>
      <c r="J50" t="str">
        <f ca="1">IF(OFFSET(個人種目女子エントリー!$AR$19,M50,0)="","",CONCATENATE(OFFSET(個人種目女子エントリー!$AR$19,M50,0)," ",OFFSET(個人種目女子エントリー!$AG$19,M50,0)))</f>
        <v/>
      </c>
      <c r="M50">
        <v>144</v>
      </c>
    </row>
    <row r="51" spans="1:13">
      <c r="A51" t="str">
        <f ca="1">IF(OFFSET(個人種目女子エントリー!$C$17,M51,0)="","",SUM(地区選択!$C$2*100000000,20000000,OFFSET(個人種目女子エントリー!$C$17,M51,0)))</f>
        <v/>
      </c>
      <c r="B51" t="str">
        <f ca="1">IF(A51="","",CONCATENATE(OFFSET(個人種目女子エントリー!$D$17,M51,0),"(",OFFSET(個人種目女子エントリー!$F$17,M51,0),")"))</f>
        <v/>
      </c>
      <c r="C51" t="str">
        <f ca="1">IF(A51="","",OFFSET(個人種目女子エントリー!$E$17,M51,0))</f>
        <v/>
      </c>
      <c r="D51" t="str">
        <f t="shared" ca="1" si="0"/>
        <v/>
      </c>
      <c r="E51" t="str">
        <f ca="1">IF(A51="","",VLOOKUP(学校情報入力!$C$7,登録データ!$Q$3:$T$300,3,FALSE))</f>
        <v/>
      </c>
      <c r="F51" t="str">
        <f ca="1">IF(A51="","",VLOOKUP(OFFSET(個人種目女子エントリー!$C$17,M51,0),登録データ!$H$3:$L$3000,5,FALSE))</f>
        <v/>
      </c>
      <c r="G51" t="str">
        <f ca="1">IF(A51="","",SUM(地区選択!$C$2*10000,OFFSET(個人種目女子エントリー!$C$17,M51,0)))</f>
        <v/>
      </c>
      <c r="H51" t="str">
        <f ca="1">IF(OFFSET(個人種目女子エントリー!$AR$17,M51,0)="","",CONCATENATE(OFFSET(個人種目女子エントリー!$AR$17,M51,0)," ",OFFSET(個人種目女子エントリー!$AG$17,M51,0)))</f>
        <v/>
      </c>
      <c r="I51" t="str">
        <f ca="1">IF(OFFSET(個人種目女子エントリー!$AR$18,M51,0)="","",CONCATENATE(OFFSET(個人種目女子エントリー!$AR$18,M51,0)," ",OFFSET(個人種目女子エントリー!$AG$18,M51,0)))</f>
        <v/>
      </c>
      <c r="J51" t="str">
        <f ca="1">IF(OFFSET(個人種目女子エントリー!$AR$19,M51,0)="","",CONCATENATE(OFFSET(個人種目女子エントリー!$AR$19,M51,0)," ",OFFSET(個人種目女子エントリー!$AG$19,M51,0)))</f>
        <v/>
      </c>
      <c r="M51">
        <v>147</v>
      </c>
    </row>
    <row r="52" spans="1:13">
      <c r="A52" t="str">
        <f ca="1">IF(OFFSET(個人種目女子エントリー!$C$17,M52,0)="","",SUM(地区選択!$C$2*100000000,20000000,OFFSET(個人種目女子エントリー!$C$17,M52,0)))</f>
        <v/>
      </c>
      <c r="B52" t="str">
        <f ca="1">IF(A52="","",CONCATENATE(OFFSET(個人種目女子エントリー!$D$17,M52,0),"(",OFFSET(個人種目女子エントリー!$F$17,M52,0),")"))</f>
        <v/>
      </c>
      <c r="C52" t="str">
        <f ca="1">IF(A52="","",OFFSET(個人種目女子エントリー!$E$17,M52,0))</f>
        <v/>
      </c>
      <c r="D52" t="str">
        <f t="shared" ca="1" si="0"/>
        <v/>
      </c>
      <c r="E52" t="str">
        <f ca="1">IF(A52="","",VLOOKUP(学校情報入力!$C$7,登録データ!$Q$3:$T$300,3,FALSE))</f>
        <v/>
      </c>
      <c r="F52" t="str">
        <f ca="1">IF(A52="","",VLOOKUP(OFFSET(個人種目女子エントリー!$C$17,M52,0),登録データ!$H$3:$L$3000,5,FALSE))</f>
        <v/>
      </c>
      <c r="G52" t="str">
        <f ca="1">IF(A52="","",SUM(地区選択!$C$2*10000,OFFSET(個人種目女子エントリー!$C$17,M52,0)))</f>
        <v/>
      </c>
      <c r="H52" t="str">
        <f ca="1">IF(OFFSET(個人種目女子エントリー!$AR$17,M52,0)="","",CONCATENATE(OFFSET(個人種目女子エントリー!$AR$17,M52,0)," ",OFFSET(個人種目女子エントリー!$AG$17,M52,0)))</f>
        <v/>
      </c>
      <c r="I52" t="str">
        <f ca="1">IF(OFFSET(個人種目女子エントリー!$AR$18,M52,0)="","",CONCATENATE(OFFSET(個人種目女子エントリー!$AR$18,M52,0)," ",OFFSET(個人種目女子エントリー!$AG$18,M52,0)))</f>
        <v/>
      </c>
      <c r="J52" t="str">
        <f ca="1">IF(OFFSET(個人種目女子エントリー!$AR$19,M52,0)="","",CONCATENATE(OFFSET(個人種目女子エントリー!$AR$19,M52,0)," ",OFFSET(個人種目女子エントリー!$AG$19,M52,0)))</f>
        <v/>
      </c>
      <c r="M52">
        <v>150</v>
      </c>
    </row>
    <row r="53" spans="1:13">
      <c r="A53" t="str">
        <f ca="1">IF(OFFSET(個人種目女子エントリー!$C$17,M53,0)="","",SUM(地区選択!$C$2*100000000,20000000,OFFSET(個人種目女子エントリー!$C$17,M53,0)))</f>
        <v/>
      </c>
      <c r="B53" t="str">
        <f ca="1">IF(A53="","",CONCATENATE(OFFSET(個人種目女子エントリー!$D$17,M53,0),"(",OFFSET(個人種目女子エントリー!$F$17,M53,0),")"))</f>
        <v/>
      </c>
      <c r="C53" t="str">
        <f ca="1">IF(A53="","",OFFSET(個人種目女子エントリー!$E$17,M53,0))</f>
        <v/>
      </c>
      <c r="D53" t="str">
        <f t="shared" ca="1" si="0"/>
        <v/>
      </c>
      <c r="E53" t="str">
        <f ca="1">IF(A53="","",VLOOKUP(学校情報入力!$C$7,登録データ!$Q$3:$T$300,3,FALSE))</f>
        <v/>
      </c>
      <c r="F53" t="str">
        <f ca="1">IF(A53="","",VLOOKUP(OFFSET(個人種目女子エントリー!$C$17,M53,0),登録データ!$H$3:$L$3000,5,FALSE))</f>
        <v/>
      </c>
      <c r="G53" t="str">
        <f ca="1">IF(A53="","",SUM(地区選択!$C$2*10000,OFFSET(個人種目女子エントリー!$C$17,M53,0)))</f>
        <v/>
      </c>
      <c r="H53" t="str">
        <f ca="1">IF(OFFSET(個人種目女子エントリー!$AR$17,M53,0)="","",CONCATENATE(OFFSET(個人種目女子エントリー!$AR$17,M53,0)," ",OFFSET(個人種目女子エントリー!$AG$17,M53,0)))</f>
        <v/>
      </c>
      <c r="I53" t="str">
        <f ca="1">IF(OFFSET(個人種目女子エントリー!$AR$18,M53,0)="","",CONCATENATE(OFFSET(個人種目女子エントリー!$AR$18,M53,0)," ",OFFSET(個人種目女子エントリー!$AG$18,M53,0)))</f>
        <v/>
      </c>
      <c r="J53" t="str">
        <f ca="1">IF(OFFSET(個人種目女子エントリー!$AR$19,M53,0)="","",CONCATENATE(OFFSET(個人種目女子エントリー!$AR$19,M53,0)," ",OFFSET(個人種目女子エントリー!$AG$19,M53,0)))</f>
        <v/>
      </c>
      <c r="M53">
        <v>153</v>
      </c>
    </row>
    <row r="54" spans="1:13">
      <c r="A54" t="str">
        <f ca="1">IF(OFFSET(個人種目女子エントリー!$C$17,M54,0)="","",SUM(地区選択!$C$2*100000000,20000000,OFFSET(個人種目女子エントリー!$C$17,M54,0)))</f>
        <v/>
      </c>
      <c r="B54" t="str">
        <f ca="1">IF(A54="","",CONCATENATE(OFFSET(個人種目女子エントリー!$D$17,M54,0),"(",OFFSET(個人種目女子エントリー!$F$17,M54,0),")"))</f>
        <v/>
      </c>
      <c r="C54" t="str">
        <f ca="1">IF(A54="","",OFFSET(個人種目女子エントリー!$E$17,M54,0))</f>
        <v/>
      </c>
      <c r="D54" t="str">
        <f t="shared" ca="1" si="0"/>
        <v/>
      </c>
      <c r="E54" t="str">
        <f ca="1">IF(A54="","",VLOOKUP(学校情報入力!$C$7,登録データ!$Q$3:$T$300,3,FALSE))</f>
        <v/>
      </c>
      <c r="F54" t="str">
        <f ca="1">IF(A54="","",VLOOKUP(OFFSET(個人種目女子エントリー!$C$17,M54,0),登録データ!$H$3:$L$3000,5,FALSE))</f>
        <v/>
      </c>
      <c r="G54" t="str">
        <f ca="1">IF(A54="","",SUM(地区選択!$C$2*10000,OFFSET(個人種目女子エントリー!$C$17,M54,0)))</f>
        <v/>
      </c>
      <c r="H54" t="str">
        <f ca="1">IF(OFFSET(個人種目女子エントリー!$AR$17,M54,0)="","",CONCATENATE(OFFSET(個人種目女子エントリー!$AR$17,M54,0)," ",OFFSET(個人種目女子エントリー!$AG$17,M54,0)))</f>
        <v/>
      </c>
      <c r="I54" t="str">
        <f ca="1">IF(OFFSET(個人種目女子エントリー!$AR$18,M54,0)="","",CONCATENATE(OFFSET(個人種目女子エントリー!$AR$18,M54,0)," ",OFFSET(個人種目女子エントリー!$AG$18,M54,0)))</f>
        <v/>
      </c>
      <c r="J54" t="str">
        <f ca="1">IF(OFFSET(個人種目女子エントリー!$AR$19,M54,0)="","",CONCATENATE(OFFSET(個人種目女子エントリー!$AR$19,M54,0)," ",OFFSET(個人種目女子エントリー!$AG$19,M54,0)))</f>
        <v/>
      </c>
      <c r="M54">
        <v>156</v>
      </c>
    </row>
    <row r="55" spans="1:13">
      <c r="A55" t="str">
        <f ca="1">IF(OFFSET(個人種目女子エントリー!$C$17,M55,0)="","",SUM(地区選択!$C$2*100000000,20000000,OFFSET(個人種目女子エントリー!$C$17,M55,0)))</f>
        <v/>
      </c>
      <c r="B55" t="str">
        <f ca="1">IF(A55="","",CONCATENATE(OFFSET(個人種目女子エントリー!$D$17,M55,0),"(",OFFSET(個人種目女子エントリー!$F$17,M55,0),")"))</f>
        <v/>
      </c>
      <c r="C55" t="str">
        <f ca="1">IF(A55="","",OFFSET(個人種目女子エントリー!$E$17,M55,0))</f>
        <v/>
      </c>
      <c r="D55" t="str">
        <f t="shared" ca="1" si="0"/>
        <v/>
      </c>
      <c r="E55" t="str">
        <f ca="1">IF(A55="","",VLOOKUP(学校情報入力!$C$7,登録データ!$Q$3:$T$300,3,FALSE))</f>
        <v/>
      </c>
      <c r="F55" t="str">
        <f ca="1">IF(A55="","",VLOOKUP(OFFSET(個人種目女子エントリー!$C$17,M55,0),登録データ!$H$3:$L$3000,5,FALSE))</f>
        <v/>
      </c>
      <c r="G55" t="str">
        <f ca="1">IF(A55="","",SUM(地区選択!$C$2*10000,OFFSET(個人種目女子エントリー!$C$17,M55,0)))</f>
        <v/>
      </c>
      <c r="H55" t="str">
        <f ca="1">IF(OFFSET(個人種目女子エントリー!$AR$17,M55,0)="","",CONCATENATE(OFFSET(個人種目女子エントリー!$AR$17,M55,0)," ",OFFSET(個人種目女子エントリー!$AG$17,M55,0)))</f>
        <v/>
      </c>
      <c r="I55" t="str">
        <f ca="1">IF(OFFSET(個人種目女子エントリー!$AR$18,M55,0)="","",CONCATENATE(OFFSET(個人種目女子エントリー!$AR$18,M55,0)," ",OFFSET(個人種目女子エントリー!$AG$18,M55,0)))</f>
        <v/>
      </c>
      <c r="J55" t="str">
        <f ca="1">IF(OFFSET(個人種目女子エントリー!$AR$19,M55,0)="","",CONCATENATE(OFFSET(個人種目女子エントリー!$AR$19,M55,0)," ",OFFSET(個人種目女子エントリー!$AG$19,M55,0)))</f>
        <v/>
      </c>
      <c r="M55">
        <v>159</v>
      </c>
    </row>
    <row r="56" spans="1:13">
      <c r="A56" t="str">
        <f ca="1">IF(OFFSET(個人種目女子エントリー!$C$17,M56,0)="","",SUM(地区選択!$C$2*100000000,20000000,OFFSET(個人種目女子エントリー!$C$17,M56,0)))</f>
        <v/>
      </c>
      <c r="B56" t="str">
        <f ca="1">IF(A56="","",CONCATENATE(OFFSET(個人種目女子エントリー!$D$17,M56,0),"(",OFFSET(個人種目女子エントリー!$F$17,M56,0),")"))</f>
        <v/>
      </c>
      <c r="C56" t="str">
        <f ca="1">IF(A56="","",OFFSET(個人種目女子エントリー!$E$17,M56,0))</f>
        <v/>
      </c>
      <c r="D56" t="str">
        <f t="shared" ca="1" si="0"/>
        <v/>
      </c>
      <c r="E56" t="str">
        <f ca="1">IF(A56="","",VLOOKUP(学校情報入力!$C$7,登録データ!$Q$3:$T$300,3,FALSE))</f>
        <v/>
      </c>
      <c r="F56" t="str">
        <f ca="1">IF(A56="","",VLOOKUP(OFFSET(個人種目女子エントリー!$C$17,M56,0),登録データ!$H$3:$L$3000,5,FALSE))</f>
        <v/>
      </c>
      <c r="G56" t="str">
        <f ca="1">IF(A56="","",SUM(地区選択!$C$2*10000,OFFSET(個人種目女子エントリー!$C$17,M56,0)))</f>
        <v/>
      </c>
      <c r="H56" t="str">
        <f ca="1">IF(OFFSET(個人種目女子エントリー!$AR$17,M56,0)="","",CONCATENATE(OFFSET(個人種目女子エントリー!$AR$17,M56,0)," ",OFFSET(個人種目女子エントリー!$AG$17,M56,0)))</f>
        <v/>
      </c>
      <c r="I56" t="str">
        <f ca="1">IF(OFFSET(個人種目女子エントリー!$AR$18,M56,0)="","",CONCATENATE(OFFSET(個人種目女子エントリー!$AR$18,M56,0)," ",OFFSET(個人種目女子エントリー!$AG$18,M56,0)))</f>
        <v/>
      </c>
      <c r="J56" t="str">
        <f ca="1">IF(OFFSET(個人種目女子エントリー!$AR$19,M56,0)="","",CONCATENATE(OFFSET(個人種目女子エントリー!$AR$19,M56,0)," ",OFFSET(個人種目女子エントリー!$AG$19,M56,0)))</f>
        <v/>
      </c>
      <c r="M56">
        <v>162</v>
      </c>
    </row>
    <row r="57" spans="1:13">
      <c r="A57" t="str">
        <f ca="1">IF(OFFSET(個人種目女子エントリー!$C$17,M57,0)="","",SUM(地区選択!$C$2*100000000,20000000,OFFSET(個人種目女子エントリー!$C$17,M57,0)))</f>
        <v/>
      </c>
      <c r="B57" t="str">
        <f ca="1">IF(A57="","",CONCATENATE(OFFSET(個人種目女子エントリー!$D$17,M57,0),"(",OFFSET(個人種目女子エントリー!$F$17,M57,0),")"))</f>
        <v/>
      </c>
      <c r="C57" t="str">
        <f ca="1">IF(A57="","",OFFSET(個人種目女子エントリー!$E$17,M57,0))</f>
        <v/>
      </c>
      <c r="D57" t="str">
        <f t="shared" ca="1" si="0"/>
        <v/>
      </c>
      <c r="E57" t="str">
        <f ca="1">IF(A57="","",VLOOKUP(学校情報入力!$C$7,登録データ!$Q$3:$T$300,3,FALSE))</f>
        <v/>
      </c>
      <c r="F57" t="str">
        <f ca="1">IF(A57="","",VLOOKUP(OFFSET(個人種目女子エントリー!$C$17,M57,0),登録データ!$H$3:$L$3000,5,FALSE))</f>
        <v/>
      </c>
      <c r="G57" t="str">
        <f ca="1">IF(A57="","",SUM(地区選択!$C$2*10000,OFFSET(個人種目女子エントリー!$C$17,M57,0)))</f>
        <v/>
      </c>
      <c r="H57" t="str">
        <f ca="1">IF(OFFSET(個人種目女子エントリー!$AR$17,M57,0)="","",CONCATENATE(OFFSET(個人種目女子エントリー!$AR$17,M57,0)," ",OFFSET(個人種目女子エントリー!$AG$17,M57,0)))</f>
        <v/>
      </c>
      <c r="I57" t="str">
        <f ca="1">IF(OFFSET(個人種目女子エントリー!$AR$18,M57,0)="","",CONCATENATE(OFFSET(個人種目女子エントリー!$AR$18,M57,0)," ",OFFSET(個人種目女子エントリー!$AG$18,M57,0)))</f>
        <v/>
      </c>
      <c r="J57" t="str">
        <f ca="1">IF(OFFSET(個人種目女子エントリー!$AR$19,M57,0)="","",CONCATENATE(OFFSET(個人種目女子エントリー!$AR$19,M57,0)," ",OFFSET(個人種目女子エントリー!$AG$19,M57,0)))</f>
        <v/>
      </c>
      <c r="M57">
        <v>165</v>
      </c>
    </row>
    <row r="58" spans="1:13">
      <c r="A58" t="str">
        <f ca="1">IF(OFFSET(個人種目女子エントリー!$C$17,M58,0)="","",SUM(地区選択!$C$2*100000000,20000000,OFFSET(個人種目女子エントリー!$C$17,M58,0)))</f>
        <v/>
      </c>
      <c r="B58" t="str">
        <f ca="1">IF(A58="","",CONCATENATE(OFFSET(個人種目女子エントリー!$D$17,M58,0),"(",OFFSET(個人種目女子エントリー!$F$17,M58,0),")"))</f>
        <v/>
      </c>
      <c r="C58" t="str">
        <f ca="1">IF(A58="","",OFFSET(個人種目女子エントリー!$E$17,M58,0))</f>
        <v/>
      </c>
      <c r="D58" t="str">
        <f t="shared" ca="1" si="0"/>
        <v/>
      </c>
      <c r="E58" t="str">
        <f ca="1">IF(A58="","",VLOOKUP(学校情報入力!$C$7,登録データ!$Q$3:$T$300,3,FALSE))</f>
        <v/>
      </c>
      <c r="F58" t="str">
        <f ca="1">IF(A58="","",VLOOKUP(OFFSET(個人種目女子エントリー!$C$17,M58,0),登録データ!$H$3:$L$3000,5,FALSE))</f>
        <v/>
      </c>
      <c r="G58" t="str">
        <f ca="1">IF(A58="","",SUM(地区選択!$C$2*10000,OFFSET(個人種目女子エントリー!$C$17,M58,0)))</f>
        <v/>
      </c>
      <c r="H58" t="str">
        <f ca="1">IF(OFFSET(個人種目女子エントリー!$AR$17,M58,0)="","",CONCATENATE(OFFSET(個人種目女子エントリー!$AR$17,M58,0)," ",OFFSET(個人種目女子エントリー!$AG$17,M58,0)))</f>
        <v/>
      </c>
      <c r="I58" t="str">
        <f ca="1">IF(OFFSET(個人種目女子エントリー!$AR$18,M58,0)="","",CONCATENATE(OFFSET(個人種目女子エントリー!$AR$18,M58,0)," ",OFFSET(個人種目女子エントリー!$AG$18,M58,0)))</f>
        <v/>
      </c>
      <c r="J58" t="str">
        <f ca="1">IF(OFFSET(個人種目女子エントリー!$AR$19,M58,0)="","",CONCATENATE(OFFSET(個人種目女子エントリー!$AR$19,M58,0)," ",OFFSET(個人種目女子エントリー!$AG$19,M58,0)))</f>
        <v/>
      </c>
      <c r="M58">
        <v>168</v>
      </c>
    </row>
    <row r="59" spans="1:13">
      <c r="A59" t="str">
        <f ca="1">IF(OFFSET(個人種目女子エントリー!$C$17,M59,0)="","",SUM(地区選択!$C$2*100000000,20000000,OFFSET(個人種目女子エントリー!$C$17,M59,0)))</f>
        <v/>
      </c>
      <c r="B59" t="str">
        <f ca="1">IF(A59="","",CONCATENATE(OFFSET(個人種目女子エントリー!$D$17,M59,0),"(",OFFSET(個人種目女子エントリー!$F$17,M59,0),")"))</f>
        <v/>
      </c>
      <c r="C59" t="str">
        <f ca="1">IF(A59="","",OFFSET(個人種目女子エントリー!$E$17,M59,0))</f>
        <v/>
      </c>
      <c r="D59" t="str">
        <f t="shared" ca="1" si="0"/>
        <v/>
      </c>
      <c r="E59" t="str">
        <f ca="1">IF(A59="","",VLOOKUP(学校情報入力!$C$7,登録データ!$Q$3:$T$300,3,FALSE))</f>
        <v/>
      </c>
      <c r="F59" t="str">
        <f ca="1">IF(A59="","",VLOOKUP(OFFSET(個人種目女子エントリー!$C$17,M59,0),登録データ!$H$3:$L$3000,5,FALSE))</f>
        <v/>
      </c>
      <c r="G59" t="str">
        <f ca="1">IF(A59="","",SUM(地区選択!$C$2*10000,OFFSET(個人種目女子エントリー!$C$17,M59,0)))</f>
        <v/>
      </c>
      <c r="H59" t="str">
        <f ca="1">IF(OFFSET(個人種目女子エントリー!$AR$17,M59,0)="","",CONCATENATE(OFFSET(個人種目女子エントリー!$AR$17,M59,0)," ",OFFSET(個人種目女子エントリー!$AG$17,M59,0)))</f>
        <v/>
      </c>
      <c r="I59" t="str">
        <f ca="1">IF(OFFSET(個人種目女子エントリー!$AR$18,M59,0)="","",CONCATENATE(OFFSET(個人種目女子エントリー!$AR$18,M59,0)," ",OFFSET(個人種目女子エントリー!$AG$18,M59,0)))</f>
        <v/>
      </c>
      <c r="J59" t="str">
        <f ca="1">IF(OFFSET(個人種目女子エントリー!$AR$19,M59,0)="","",CONCATENATE(OFFSET(個人種目女子エントリー!$AR$19,M59,0)," ",OFFSET(個人種目女子エントリー!$AG$19,M59,0)))</f>
        <v/>
      </c>
      <c r="M59">
        <v>171</v>
      </c>
    </row>
    <row r="60" spans="1:13">
      <c r="A60" t="str">
        <f ca="1">IF(OFFSET(個人種目女子エントリー!$C$17,M60,0)="","",SUM(地区選択!$C$2*100000000,20000000,OFFSET(個人種目女子エントリー!$C$17,M60,0)))</f>
        <v/>
      </c>
      <c r="B60" t="str">
        <f ca="1">IF(A60="","",CONCATENATE(OFFSET(個人種目女子エントリー!$D$17,M60,0),"(",OFFSET(個人種目女子エントリー!$F$17,M60,0),")"))</f>
        <v/>
      </c>
      <c r="C60" t="str">
        <f ca="1">IF(A60="","",OFFSET(個人種目女子エントリー!$E$17,M60,0))</f>
        <v/>
      </c>
      <c r="D60" t="str">
        <f t="shared" ca="1" si="0"/>
        <v/>
      </c>
      <c r="E60" t="str">
        <f ca="1">IF(A60="","",VLOOKUP(学校情報入力!$C$7,登録データ!$Q$3:$T$300,3,FALSE))</f>
        <v/>
      </c>
      <c r="F60" t="str">
        <f ca="1">IF(A60="","",VLOOKUP(OFFSET(個人種目女子エントリー!$C$17,M60,0),登録データ!$H$3:$L$3000,5,FALSE))</f>
        <v/>
      </c>
      <c r="G60" t="str">
        <f ca="1">IF(A60="","",SUM(地区選択!$C$2*10000,OFFSET(個人種目女子エントリー!$C$17,M60,0)))</f>
        <v/>
      </c>
      <c r="H60" t="str">
        <f ca="1">IF(OFFSET(個人種目女子エントリー!$AR$17,M60,0)="","",CONCATENATE(OFFSET(個人種目女子エントリー!$AR$17,M60,0)," ",OFFSET(個人種目女子エントリー!$AG$17,M60,0)))</f>
        <v/>
      </c>
      <c r="I60" t="str">
        <f ca="1">IF(OFFSET(個人種目女子エントリー!$AR$18,M60,0)="","",CONCATENATE(OFFSET(個人種目女子エントリー!$AR$18,M60,0)," ",OFFSET(個人種目女子エントリー!$AG$18,M60,0)))</f>
        <v/>
      </c>
      <c r="J60" t="str">
        <f ca="1">IF(OFFSET(個人種目女子エントリー!$AR$19,M60,0)="","",CONCATENATE(OFFSET(個人種目女子エントリー!$AR$19,M60,0)," ",OFFSET(個人種目女子エントリー!$AG$19,M60,0)))</f>
        <v/>
      </c>
      <c r="M60">
        <v>174</v>
      </c>
    </row>
    <row r="61" spans="1:13">
      <c r="A61" t="str">
        <f ca="1">IF(OFFSET(個人種目女子エントリー!$C$17,M61,0)="","",SUM(地区選択!$C$2*100000000,20000000,OFFSET(個人種目女子エントリー!$C$17,M61,0)))</f>
        <v/>
      </c>
      <c r="B61" t="str">
        <f ca="1">IF(A61="","",CONCATENATE(OFFSET(個人種目女子エントリー!$D$17,M61,0),"(",OFFSET(個人種目女子エントリー!$F$17,M61,0),")"))</f>
        <v/>
      </c>
      <c r="C61" t="str">
        <f ca="1">IF(A61="","",OFFSET(個人種目女子エントリー!$E$17,M61,0))</f>
        <v/>
      </c>
      <c r="D61" t="str">
        <f t="shared" ca="1" si="0"/>
        <v/>
      </c>
      <c r="E61" t="str">
        <f ca="1">IF(A61="","",VLOOKUP(学校情報入力!$C$7,登録データ!$Q$3:$T$300,3,FALSE))</f>
        <v/>
      </c>
      <c r="F61" t="str">
        <f ca="1">IF(A61="","",VLOOKUP(OFFSET(個人種目女子エントリー!$C$17,M61,0),登録データ!$H$3:$L$3000,5,FALSE))</f>
        <v/>
      </c>
      <c r="G61" t="str">
        <f ca="1">IF(A61="","",SUM(地区選択!$C$2*10000,OFFSET(個人種目女子エントリー!$C$17,M61,0)))</f>
        <v/>
      </c>
      <c r="H61" t="str">
        <f ca="1">IF(OFFSET(個人種目女子エントリー!$AR$17,M61,0)="","",CONCATENATE(OFFSET(個人種目女子エントリー!$AR$17,M61,0)," ",OFFSET(個人種目女子エントリー!$AG$17,M61,0)))</f>
        <v/>
      </c>
      <c r="I61" t="str">
        <f ca="1">IF(OFFSET(個人種目女子エントリー!$AR$18,M61,0)="","",CONCATENATE(OFFSET(個人種目女子エントリー!$AR$18,M61,0)," ",OFFSET(個人種目女子エントリー!$AG$18,M61,0)))</f>
        <v/>
      </c>
      <c r="J61" t="str">
        <f ca="1">IF(OFFSET(個人種目女子エントリー!$AR$19,M61,0)="","",CONCATENATE(OFFSET(個人種目女子エントリー!$AR$19,M61,0)," ",OFFSET(個人種目女子エントリー!$AG$19,M61,0)))</f>
        <v/>
      </c>
      <c r="M61">
        <v>177</v>
      </c>
    </row>
  </sheetData>
  <phoneticPr fontId="2"/>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学校情報入力</vt:lpstr>
      <vt:lpstr>個人種目男子エントリー</vt:lpstr>
      <vt:lpstr>十種競技エントリー</vt:lpstr>
      <vt:lpstr>個人種目女子エントリー</vt:lpstr>
      <vt:lpstr>七種競技エントリー</vt:lpstr>
      <vt:lpstr>リレー確認表（記録入力）</vt:lpstr>
      <vt:lpstr>登録データ</vt:lpstr>
      <vt:lpstr>男子mat</vt:lpstr>
      <vt:lpstr>女子mat</vt:lpstr>
      <vt:lpstr>男子混成mat</vt:lpstr>
      <vt:lpstr>女子混成mat</vt:lpstr>
      <vt:lpstr>リレーmat</vt:lpstr>
      <vt:lpstr>地区選択</vt:lpstr>
      <vt:lpstr>学校情報入力!Print_Area</vt:lpstr>
      <vt:lpstr>個人種目女子エントリー!Print_Area</vt:lpstr>
      <vt:lpstr>個人種目男子エントリー!Print_Area</vt:lpstr>
      <vt:lpstr>七種競技エントリー!Print_Area</vt:lpstr>
      <vt:lpstr>十種競技エントリー!Print_Area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大畠 駿</dc:creator>
  <cp:lastModifiedBy>owner</cp:lastModifiedBy>
  <cp:lastPrinted>2018-04-27T07:09:20Z</cp:lastPrinted>
  <dcterms:created xsi:type="dcterms:W3CDTF">2017-01-04T04:08:29Z</dcterms:created>
  <dcterms:modified xsi:type="dcterms:W3CDTF">2018-05-09T04:51:51Z</dcterms:modified>
</cp:coreProperties>
</file>